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9) September\To be Posted on Website\"/>
    </mc:Choice>
  </mc:AlternateContent>
  <xr:revisionPtr revIDLastSave="0" documentId="8_{70DA4083-AA87-406C-BC78-00CA1039F258}" xr6:coauthVersionLast="47" xr6:coauthVersionMax="47" xr10:uidLastSave="{00000000-0000-0000-0000-000000000000}"/>
  <bookViews>
    <workbookView xWindow="-23148" yWindow="-2760"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Capacity'!$B$1:$AC$61</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Capacity'!$A$1:$AA$84</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6" i="46" l="1"/>
  <c r="X82" i="61"/>
  <c r="W82" i="61"/>
  <c r="J82" i="61"/>
  <c r="I82" i="61"/>
  <c r="R82" i="61"/>
  <c r="Q82" i="61"/>
  <c r="N82" i="61"/>
  <c r="X80" i="61"/>
  <c r="W80" i="61"/>
  <c r="R80" i="61"/>
  <c r="Q80" i="61"/>
  <c r="O80" i="61"/>
  <c r="N80" i="61"/>
  <c r="J80" i="61"/>
  <c r="I80" i="61"/>
  <c r="H80" i="61"/>
  <c r="H82" i="61" s="1"/>
  <c r="G80" i="61"/>
  <c r="F80" i="61"/>
  <c r="L80" i="61" s="1"/>
  <c r="E80" i="61"/>
  <c r="C80" i="61"/>
  <c r="B80" i="61"/>
  <c r="X65" i="61"/>
  <c r="W65" i="61"/>
  <c r="W67" i="61" s="1"/>
  <c r="R65" i="61"/>
  <c r="Q65" i="61"/>
  <c r="Q67" i="61" s="1"/>
  <c r="O65" i="61"/>
  <c r="N65" i="61"/>
  <c r="J65" i="61"/>
  <c r="I65" i="61"/>
  <c r="I67" i="61" s="1"/>
  <c r="H65" i="61"/>
  <c r="G65" i="61"/>
  <c r="G67" i="61" s="1"/>
  <c r="F65" i="61"/>
  <c r="E65" i="61"/>
  <c r="E67" i="61" s="1"/>
  <c r="C65" i="61"/>
  <c r="B65" i="61"/>
  <c r="B67" i="61" s="1"/>
  <c r="L63" i="61"/>
  <c r="U63" i="61" s="1"/>
  <c r="AA63" i="61" s="1"/>
  <c r="K63" i="61"/>
  <c r="T63" i="61" s="1"/>
  <c r="Z63" i="61" s="1"/>
  <c r="X32" i="61"/>
  <c r="W32" i="61"/>
  <c r="R32" i="61"/>
  <c r="Q32" i="61"/>
  <c r="O32" i="61"/>
  <c r="N32" i="61"/>
  <c r="J32" i="61"/>
  <c r="I32" i="61"/>
  <c r="H32" i="61"/>
  <c r="G32" i="61"/>
  <c r="F32" i="61"/>
  <c r="E32" i="61"/>
  <c r="C32" i="61"/>
  <c r="B32" i="61"/>
  <c r="L30" i="61"/>
  <c r="U30" i="61" s="1"/>
  <c r="AA30" i="61" s="1"/>
  <c r="K30" i="61"/>
  <c r="T30" i="61" s="1"/>
  <c r="Z30" i="61" s="1"/>
  <c r="X57" i="61"/>
  <c r="W57" i="61"/>
  <c r="R57" i="61"/>
  <c r="Q57" i="61"/>
  <c r="O57" i="61"/>
  <c r="N57" i="61"/>
  <c r="J57" i="61"/>
  <c r="I57" i="61"/>
  <c r="H57" i="61"/>
  <c r="G57" i="61"/>
  <c r="F57" i="61"/>
  <c r="E57" i="61"/>
  <c r="C57" i="61"/>
  <c r="B57" i="61"/>
  <c r="L55" i="61"/>
  <c r="U55" i="61" s="1"/>
  <c r="AA55" i="61" s="1"/>
  <c r="K55" i="61"/>
  <c r="T55" i="61" s="1"/>
  <c r="Z55" i="61" s="1"/>
  <c r="L62" i="61"/>
  <c r="U62" i="61" s="1"/>
  <c r="AA62" i="61" s="1"/>
  <c r="AA65" i="61" s="1"/>
  <c r="K62" i="61"/>
  <c r="T62" i="61" s="1"/>
  <c r="Z62" i="61" s="1"/>
  <c r="L54" i="61"/>
  <c r="U54" i="61" s="1"/>
  <c r="AA54" i="61" s="1"/>
  <c r="K54" i="61"/>
  <c r="T54" i="61" s="1"/>
  <c r="Z54" i="61" s="1"/>
  <c r="L53" i="61"/>
  <c r="U53" i="61" s="1"/>
  <c r="AA53" i="61" s="1"/>
  <c r="K53" i="61"/>
  <c r="T53" i="61" s="1"/>
  <c r="Z53" i="61" s="1"/>
  <c r="L52" i="61"/>
  <c r="K52" i="61"/>
  <c r="O38" i="71"/>
  <c r="L38" i="71"/>
  <c r="N38" i="71"/>
  <c r="K38" i="71"/>
  <c r="G38" i="71"/>
  <c r="E38" i="71"/>
  <c r="F38" i="71"/>
  <c r="D38" i="71"/>
  <c r="C38" i="71"/>
  <c r="B38" i="71"/>
  <c r="N32" i="46"/>
  <c r="M32" i="46"/>
  <c r="M33" i="46" s="1"/>
  <c r="X79" i="61"/>
  <c r="W79" i="61"/>
  <c r="R79" i="61"/>
  <c r="Q79" i="61"/>
  <c r="O79" i="61"/>
  <c r="N79" i="61"/>
  <c r="J79" i="61"/>
  <c r="I79" i="61"/>
  <c r="H79" i="61"/>
  <c r="G79" i="61"/>
  <c r="F79" i="61"/>
  <c r="E79" i="61"/>
  <c r="C79" i="61"/>
  <c r="B79" i="6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G61" i="46"/>
  <c r="F61" i="46"/>
  <c r="C61" i="46"/>
  <c r="B61" i="46"/>
  <c r="J60" i="46"/>
  <c r="J61" i="46" s="1"/>
  <c r="H60" i="46"/>
  <c r="H61" i="46" s="1"/>
  <c r="F58" i="46"/>
  <c r="K33" i="46"/>
  <c r="J33" i="46"/>
  <c r="K26" i="46"/>
  <c r="J26" i="46"/>
  <c r="X78" i="61"/>
  <c r="W78" i="61"/>
  <c r="R78" i="61"/>
  <c r="Q78" i="61"/>
  <c r="O78" i="61"/>
  <c r="N78" i="61"/>
  <c r="J78" i="61"/>
  <c r="I78" i="61"/>
  <c r="H78" i="61"/>
  <c r="G78" i="61"/>
  <c r="G82" i="61" s="1"/>
  <c r="F78" i="61"/>
  <c r="E78" i="61"/>
  <c r="C78" i="61"/>
  <c r="B78" i="61"/>
  <c r="C67" i="61"/>
  <c r="L29" i="61"/>
  <c r="U29" i="61" s="1"/>
  <c r="AA29" i="61" s="1"/>
  <c r="K29" i="61"/>
  <c r="T29" i="61" s="1"/>
  <c r="Z29" i="61" s="1"/>
  <c r="H67" i="61"/>
  <c r="X67" i="61"/>
  <c r="R67" i="61"/>
  <c r="O67" i="61"/>
  <c r="N67" i="61"/>
  <c r="J67" i="61"/>
  <c r="F67" i="61"/>
  <c r="X45" i="61"/>
  <c r="W45" i="61"/>
  <c r="R43" i="61"/>
  <c r="Q43" i="61"/>
  <c r="O43" i="61"/>
  <c r="N43" i="61"/>
  <c r="J43" i="61"/>
  <c r="I43" i="61"/>
  <c r="H43" i="61"/>
  <c r="G43" i="61"/>
  <c r="F43" i="61"/>
  <c r="E43" i="61"/>
  <c r="C43" i="61"/>
  <c r="B43" i="61"/>
  <c r="L28" i="61"/>
  <c r="U28" i="61" s="1"/>
  <c r="AA28" i="61" s="1"/>
  <c r="K28" i="61"/>
  <c r="T28" i="61" s="1"/>
  <c r="Z28" i="61" s="1"/>
  <c r="X20" i="61"/>
  <c r="W20" i="61"/>
  <c r="K80" i="61" l="1"/>
  <c r="AA80" i="61"/>
  <c r="Z80" i="61"/>
  <c r="Z65" i="61"/>
  <c r="K65" i="61"/>
  <c r="K67" i="61" s="1"/>
  <c r="L65" i="61"/>
  <c r="L67" i="61" s="1"/>
  <c r="T65" i="61"/>
  <c r="T80" i="61"/>
  <c r="U65" i="61"/>
  <c r="U80" i="61"/>
  <c r="Z79" i="61"/>
  <c r="L79" i="61"/>
  <c r="K78" i="61"/>
  <c r="AA79" i="61"/>
  <c r="L78" i="61"/>
  <c r="H38" i="71"/>
  <c r="Q38" i="71" s="1"/>
  <c r="I38" i="71"/>
  <c r="R38" i="71" s="1"/>
  <c r="T79" i="61"/>
  <c r="U79" i="61"/>
  <c r="AA78" i="61"/>
  <c r="U78" i="61"/>
  <c r="Z78" i="61"/>
  <c r="T78" i="61"/>
  <c r="N33" i="46"/>
  <c r="O32" i="46" s="1"/>
  <c r="K79" i="61"/>
  <c r="W59" i="61"/>
  <c r="X59" i="61"/>
  <c r="U67" i="61"/>
  <c r="AA67" i="61"/>
  <c r="K43" i="61"/>
  <c r="T43" i="61" s="1"/>
  <c r="Z43" i="61" s="1"/>
  <c r="L43" i="61"/>
  <c r="U43" i="61" s="1"/>
  <c r="AA43" i="61" s="1"/>
  <c r="X34" i="61"/>
  <c r="W34" i="61"/>
  <c r="R18" i="61"/>
  <c r="Q18" i="61"/>
  <c r="O18" i="61"/>
  <c r="N18" i="61"/>
  <c r="J18" i="61"/>
  <c r="I18" i="61"/>
  <c r="H18" i="61"/>
  <c r="G18" i="61"/>
  <c r="F18" i="61"/>
  <c r="E18" i="61"/>
  <c r="C18" i="61"/>
  <c r="B18" i="61"/>
  <c r="Z58" i="65"/>
  <c r="Y58" i="65"/>
  <c r="T58" i="65"/>
  <c r="S58" i="65"/>
  <c r="Q58" i="65"/>
  <c r="P58" i="65"/>
  <c r="L58" i="65"/>
  <c r="K58" i="65"/>
  <c r="J58" i="65"/>
  <c r="I58" i="65"/>
  <c r="H58" i="65"/>
  <c r="G58" i="65"/>
  <c r="E58" i="65"/>
  <c r="D58" i="65"/>
  <c r="Z48" i="65"/>
  <c r="Y48" i="65"/>
  <c r="T48" i="65"/>
  <c r="S48" i="65"/>
  <c r="Q48" i="65"/>
  <c r="P48" i="65"/>
  <c r="L48" i="65"/>
  <c r="K48" i="65"/>
  <c r="J48" i="65"/>
  <c r="I48" i="65"/>
  <c r="H48" i="65"/>
  <c r="G48" i="65"/>
  <c r="E48" i="65"/>
  <c r="D48" i="65"/>
  <c r="N46" i="65"/>
  <c r="W46" i="65" s="1"/>
  <c r="AC46" i="65" s="1"/>
  <c r="M46" i="65"/>
  <c r="V46" i="65" s="1"/>
  <c r="AB46" i="65" s="1"/>
  <c r="X77" i="61"/>
  <c r="W77" i="61"/>
  <c r="R77" i="61"/>
  <c r="Q77" i="61"/>
  <c r="O77" i="61"/>
  <c r="N77" i="61"/>
  <c r="J77" i="61"/>
  <c r="I77" i="61"/>
  <c r="H77" i="61"/>
  <c r="G77" i="61"/>
  <c r="F77" i="61"/>
  <c r="F82" i="61" s="1"/>
  <c r="E77" i="61"/>
  <c r="E82" i="61" s="1"/>
  <c r="C77" i="61"/>
  <c r="B77" i="61"/>
  <c r="U52" i="61"/>
  <c r="AA52" i="61" s="1"/>
  <c r="T52" i="61"/>
  <c r="Z52" i="61" s="1"/>
  <c r="L27" i="61"/>
  <c r="U27" i="61" s="1"/>
  <c r="AA27" i="61" s="1"/>
  <c r="K27" i="61"/>
  <c r="T27" i="61" s="1"/>
  <c r="Z27" i="61" s="1"/>
  <c r="Z67" i="61" l="1"/>
  <c r="T67" i="61"/>
  <c r="Z77" i="61"/>
  <c r="AA77" i="61"/>
  <c r="L77" i="61"/>
  <c r="L82" i="61" s="1"/>
  <c r="K18" i="61"/>
  <c r="T18" i="61" s="1"/>
  <c r="Z18" i="61" s="1"/>
  <c r="K77" i="61"/>
  <c r="K82" i="61" s="1"/>
  <c r="T77" i="61"/>
  <c r="L18" i="61"/>
  <c r="U18" i="61" s="1"/>
  <c r="AA18" i="61" s="1"/>
  <c r="N48" i="65"/>
  <c r="V48" i="65"/>
  <c r="M48" i="65"/>
  <c r="AB48" i="65"/>
  <c r="U77" i="61"/>
  <c r="X76" i="61"/>
  <c r="W76" i="61"/>
  <c r="R76" i="61"/>
  <c r="Q76" i="61"/>
  <c r="O76" i="61"/>
  <c r="N76" i="61"/>
  <c r="J76" i="61"/>
  <c r="I76" i="61"/>
  <c r="H76" i="61"/>
  <c r="G76" i="61"/>
  <c r="F76" i="61"/>
  <c r="E76" i="61"/>
  <c r="C76" i="61"/>
  <c r="B76" i="61"/>
  <c r="L51" i="61"/>
  <c r="U51" i="61" s="1"/>
  <c r="AA51" i="61" s="1"/>
  <c r="K51" i="61"/>
  <c r="T51" i="61" s="1"/>
  <c r="Z51" i="61" s="1"/>
  <c r="L26" i="61"/>
  <c r="U26" i="61" s="1"/>
  <c r="AA26" i="61" s="1"/>
  <c r="K26" i="61"/>
  <c r="T26" i="61" s="1"/>
  <c r="Z26" i="61" s="1"/>
  <c r="W48" i="65" l="1"/>
  <c r="AC48" i="65"/>
  <c r="Z76" i="61"/>
  <c r="AA76" i="61"/>
  <c r="K76" i="61"/>
  <c r="L76" i="61"/>
  <c r="U76" i="61"/>
  <c r="T76" i="61"/>
  <c r="X75" i="61"/>
  <c r="W75" i="61"/>
  <c r="R75" i="61"/>
  <c r="Q75" i="61"/>
  <c r="O75" i="61"/>
  <c r="N75" i="61"/>
  <c r="J75" i="61"/>
  <c r="I75" i="61"/>
  <c r="H75" i="61"/>
  <c r="G75" i="61"/>
  <c r="F75" i="61"/>
  <c r="E75" i="61"/>
  <c r="C75" i="61"/>
  <c r="B75" i="61"/>
  <c r="L50" i="61"/>
  <c r="U50" i="61" s="1"/>
  <c r="AA50" i="61" s="1"/>
  <c r="K50" i="61"/>
  <c r="T50" i="61" s="1"/>
  <c r="Z50" i="61" s="1"/>
  <c r="L25" i="61"/>
  <c r="U25" i="61" s="1"/>
  <c r="K25" i="61"/>
  <c r="T25" i="61" s="1"/>
  <c r="Y51" i="65"/>
  <c r="Z51" i="65"/>
  <c r="Y52" i="65"/>
  <c r="Z52" i="65"/>
  <c r="Y53" i="65"/>
  <c r="Z53" i="65"/>
  <c r="Y54" i="65"/>
  <c r="Z54" i="65"/>
  <c r="Y55" i="65"/>
  <c r="Z55" i="65"/>
  <c r="Y56" i="65"/>
  <c r="Z56" i="65"/>
  <c r="Y57" i="65"/>
  <c r="Z57" i="65"/>
  <c r="K75" i="61" l="1"/>
  <c r="AA25" i="61"/>
  <c r="Z25" i="61"/>
  <c r="AA75" i="61"/>
  <c r="L75" i="61"/>
  <c r="U75" i="61"/>
  <c r="T75" i="61"/>
  <c r="X74" i="61"/>
  <c r="W74" i="61"/>
  <c r="R74" i="61"/>
  <c r="Q74" i="61"/>
  <c r="O74" i="61"/>
  <c r="O82" i="61" s="1"/>
  <c r="N74" i="61"/>
  <c r="J74" i="61"/>
  <c r="I74" i="61"/>
  <c r="H74" i="61"/>
  <c r="G74" i="61"/>
  <c r="F74" i="61"/>
  <c r="E74" i="61"/>
  <c r="C74" i="61"/>
  <c r="B74" i="61"/>
  <c r="L49" i="61"/>
  <c r="K49" i="61"/>
  <c r="L24" i="61"/>
  <c r="U24" i="61" s="1"/>
  <c r="AA24" i="61" s="1"/>
  <c r="K24" i="61"/>
  <c r="T24" i="61" s="1"/>
  <c r="Z24" i="61" s="1"/>
  <c r="Z75" i="61" l="1"/>
  <c r="U49" i="61"/>
  <c r="AA49" i="61" s="1"/>
  <c r="AA74" i="61" s="1"/>
  <c r="T49" i="61"/>
  <c r="Z49" i="61" s="1"/>
  <c r="Z74" i="61" s="1"/>
  <c r="L74" i="61"/>
  <c r="K74" i="61"/>
  <c r="G33" i="46"/>
  <c r="F33" i="46"/>
  <c r="T74" i="61" l="1"/>
  <c r="U74" i="61"/>
  <c r="X73" i="61"/>
  <c r="W73" i="61"/>
  <c r="R73" i="61"/>
  <c r="Q73" i="61"/>
  <c r="O73" i="61"/>
  <c r="N73" i="61"/>
  <c r="J73" i="61"/>
  <c r="I73" i="61"/>
  <c r="H73" i="61"/>
  <c r="G73" i="61"/>
  <c r="F73" i="61"/>
  <c r="E73" i="61"/>
  <c r="C73" i="61"/>
  <c r="B73" i="61"/>
  <c r="L48" i="61"/>
  <c r="K48" i="61"/>
  <c r="L23" i="61"/>
  <c r="U23" i="61" s="1"/>
  <c r="K23" i="61"/>
  <c r="T23" i="61" s="1"/>
  <c r="AA23" i="61" l="1"/>
  <c r="Z23" i="61"/>
  <c r="U48" i="61"/>
  <c r="AA48" i="61" s="1"/>
  <c r="T48" i="61"/>
  <c r="Z48" i="61" s="1"/>
  <c r="L73" i="61"/>
  <c r="K73" i="61"/>
  <c r="E28" i="63"/>
  <c r="Z73" i="61" l="1"/>
  <c r="AA73" i="61"/>
  <c r="U73" i="61"/>
  <c r="T73" i="61"/>
  <c r="X72" i="61"/>
  <c r="W72" i="61"/>
  <c r="R72" i="61"/>
  <c r="Q72" i="61"/>
  <c r="O72" i="61"/>
  <c r="N72" i="61"/>
  <c r="J72" i="61"/>
  <c r="I72" i="61"/>
  <c r="H72" i="61"/>
  <c r="G72" i="61"/>
  <c r="F72" i="61"/>
  <c r="E72" i="61"/>
  <c r="C72" i="61"/>
  <c r="C82" i="61" s="1"/>
  <c r="B72" i="61"/>
  <c r="B82" i="61" s="1"/>
  <c r="L47" i="61"/>
  <c r="L57" i="61" s="1"/>
  <c r="K47" i="61"/>
  <c r="K57" i="61" s="1"/>
  <c r="R42" i="61"/>
  <c r="Q42" i="61"/>
  <c r="O42" i="61"/>
  <c r="N42" i="61"/>
  <c r="J42" i="61"/>
  <c r="I42" i="61"/>
  <c r="H42" i="61"/>
  <c r="G42" i="61"/>
  <c r="F42" i="61"/>
  <c r="E42" i="61"/>
  <c r="C42" i="61"/>
  <c r="B42" i="61"/>
  <c r="L22" i="61"/>
  <c r="L32" i="61" s="1"/>
  <c r="K22" i="61"/>
  <c r="K32" i="61" s="1"/>
  <c r="R17" i="61"/>
  <c r="Q17" i="61"/>
  <c r="O17" i="61"/>
  <c r="N17" i="61"/>
  <c r="J17" i="61"/>
  <c r="I17" i="61"/>
  <c r="H17" i="61"/>
  <c r="G17" i="61"/>
  <c r="F17" i="61"/>
  <c r="E17" i="61"/>
  <c r="C17" i="61"/>
  <c r="B17" i="61"/>
  <c r="T22" i="61" l="1"/>
  <c r="T32" i="61" s="1"/>
  <c r="U22" i="61"/>
  <c r="U32" i="61" s="1"/>
  <c r="K72" i="61"/>
  <c r="L72" i="61"/>
  <c r="T47" i="61"/>
  <c r="T57" i="61" s="1"/>
  <c r="U47" i="61"/>
  <c r="U57" i="61" s="1"/>
  <c r="K42" i="61"/>
  <c r="T42" i="61" s="1"/>
  <c r="Z42" i="61" s="1"/>
  <c r="L42" i="61"/>
  <c r="U42" i="61" s="1"/>
  <c r="AA42" i="61" s="1"/>
  <c r="L17" i="61"/>
  <c r="U17" i="61" s="1"/>
  <c r="AA17" i="61" s="1"/>
  <c r="K17" i="61"/>
  <c r="T17" i="61" s="1"/>
  <c r="Z17" i="61" s="1"/>
  <c r="Z43" i="65"/>
  <c r="Y43" i="65"/>
  <c r="T43" i="65"/>
  <c r="S43" i="65"/>
  <c r="Q43" i="65"/>
  <c r="P43" i="65"/>
  <c r="L43" i="65"/>
  <c r="K43" i="65"/>
  <c r="J43" i="65"/>
  <c r="I43" i="65"/>
  <c r="H43" i="65"/>
  <c r="G43" i="65"/>
  <c r="E43" i="65"/>
  <c r="D43" i="65"/>
  <c r="N41" i="65"/>
  <c r="W41" i="65" s="1"/>
  <c r="AC41" i="65" s="1"/>
  <c r="M41" i="65"/>
  <c r="V41" i="65" s="1"/>
  <c r="AB41" i="65" s="1"/>
  <c r="Z32" i="65"/>
  <c r="Y32" i="65"/>
  <c r="Q32" i="65"/>
  <c r="P32" i="65"/>
  <c r="L32" i="65"/>
  <c r="K32" i="65"/>
  <c r="J32" i="65"/>
  <c r="I32" i="65"/>
  <c r="H32" i="65"/>
  <c r="G32" i="65"/>
  <c r="E32" i="65"/>
  <c r="D32" i="65"/>
  <c r="N30" i="65"/>
  <c r="M30" i="65"/>
  <c r="Z22" i="61" l="1"/>
  <c r="Z32" i="61" s="1"/>
  <c r="AA22" i="61"/>
  <c r="AA32" i="61" s="1"/>
  <c r="V30" i="65"/>
  <c r="M58" i="65"/>
  <c r="W30" i="65"/>
  <c r="N58" i="65"/>
  <c r="U72" i="61"/>
  <c r="U82" i="61" s="1"/>
  <c r="T72" i="61"/>
  <c r="T82" i="61" s="1"/>
  <c r="Z47" i="61"/>
  <c r="Z57" i="61" s="1"/>
  <c r="AA47" i="61"/>
  <c r="AA57" i="61" s="1"/>
  <c r="AC30" i="65" l="1"/>
  <c r="W58" i="65"/>
  <c r="AC58" i="65" s="1"/>
  <c r="AB30" i="65"/>
  <c r="V58" i="65"/>
  <c r="AB58" i="65" s="1"/>
  <c r="AA72" i="61"/>
  <c r="AA82" i="61" s="1"/>
  <c r="Z72" i="61"/>
  <c r="Z82" i="61" s="1"/>
  <c r="X70" i="61"/>
  <c r="X84" i="61" s="1"/>
  <c r="W70" i="61"/>
  <c r="W84" i="61"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1" i="61"/>
  <c r="Q41" i="61"/>
  <c r="R40" i="61"/>
  <c r="Q40" i="61"/>
  <c r="R39" i="61"/>
  <c r="Q39" i="61"/>
  <c r="R38" i="61"/>
  <c r="Q38" i="61"/>
  <c r="O41" i="61"/>
  <c r="O40" i="61"/>
  <c r="O39" i="61"/>
  <c r="O38" i="61"/>
  <c r="N41" i="61"/>
  <c r="N40" i="61"/>
  <c r="N39" i="61"/>
  <c r="N38" i="61"/>
  <c r="J41" i="61"/>
  <c r="I41" i="61"/>
  <c r="H41" i="61"/>
  <c r="G41" i="61"/>
  <c r="F41" i="61"/>
  <c r="J40" i="61"/>
  <c r="I40" i="61"/>
  <c r="H40" i="61"/>
  <c r="G40" i="61"/>
  <c r="F40" i="61"/>
  <c r="J39" i="61"/>
  <c r="I39" i="61"/>
  <c r="H39" i="61"/>
  <c r="G39" i="61"/>
  <c r="F39" i="61"/>
  <c r="J38" i="61"/>
  <c r="I38" i="61"/>
  <c r="H38" i="61"/>
  <c r="G38" i="61"/>
  <c r="F38" i="61"/>
  <c r="E41" i="61"/>
  <c r="E40" i="61"/>
  <c r="E39" i="61"/>
  <c r="E38" i="61"/>
  <c r="C41" i="61"/>
  <c r="C40" i="61"/>
  <c r="C39" i="61"/>
  <c r="C38" i="61"/>
  <c r="B41" i="61"/>
  <c r="B40" i="61"/>
  <c r="B39" i="61"/>
  <c r="B38" i="61"/>
  <c r="T57" i="65"/>
  <c r="S57" i="65"/>
  <c r="T56" i="65"/>
  <c r="S56" i="65"/>
  <c r="T55" i="65"/>
  <c r="S55" i="65"/>
  <c r="T54" i="65"/>
  <c r="S54" i="65"/>
  <c r="T53" i="65"/>
  <c r="S53" i="65"/>
  <c r="T52" i="65"/>
  <c r="S52" i="65"/>
  <c r="Q57" i="65"/>
  <c r="P57" i="65"/>
  <c r="Q56" i="65"/>
  <c r="P56" i="65"/>
  <c r="Q55" i="65"/>
  <c r="P55" i="65"/>
  <c r="Q54" i="65"/>
  <c r="P54" i="65"/>
  <c r="Q53" i="65"/>
  <c r="P53" i="65"/>
  <c r="Q52" i="65"/>
  <c r="P52" i="65"/>
  <c r="L57" i="65"/>
  <c r="K57" i="65"/>
  <c r="J57" i="65"/>
  <c r="I57" i="65"/>
  <c r="H57" i="65"/>
  <c r="G57" i="65"/>
  <c r="L56" i="65"/>
  <c r="K56" i="65"/>
  <c r="J56" i="65"/>
  <c r="I56" i="65"/>
  <c r="H56" i="65"/>
  <c r="G56" i="65"/>
  <c r="L55" i="65"/>
  <c r="K55" i="65"/>
  <c r="J55" i="65"/>
  <c r="I55" i="65"/>
  <c r="H55" i="65"/>
  <c r="G55" i="65"/>
  <c r="L54" i="65"/>
  <c r="K54" i="65"/>
  <c r="J54" i="65"/>
  <c r="I54" i="65"/>
  <c r="H54" i="65"/>
  <c r="G54" i="65"/>
  <c r="L53" i="65"/>
  <c r="K53" i="65"/>
  <c r="J53" i="65"/>
  <c r="I53" i="65"/>
  <c r="H53" i="65"/>
  <c r="G53" i="65"/>
  <c r="L52" i="65"/>
  <c r="K52" i="65"/>
  <c r="J52" i="65"/>
  <c r="I52" i="65"/>
  <c r="H52" i="65"/>
  <c r="G52" i="65"/>
  <c r="E57" i="65"/>
  <c r="E56" i="65"/>
  <c r="E55" i="65"/>
  <c r="E54" i="65"/>
  <c r="E53" i="65"/>
  <c r="E52" i="65"/>
  <c r="D57" i="65"/>
  <c r="D56" i="65"/>
  <c r="D55" i="65"/>
  <c r="D54" i="65"/>
  <c r="D53" i="65"/>
  <c r="D52" i="65"/>
  <c r="T51" i="65"/>
  <c r="T60" i="65" s="1"/>
  <c r="S51" i="65"/>
  <c r="Q51" i="65"/>
  <c r="P51" i="65"/>
  <c r="L51" i="65"/>
  <c r="K51" i="65"/>
  <c r="J51" i="65"/>
  <c r="I51" i="65"/>
  <c r="H51" i="65"/>
  <c r="G51" i="65"/>
  <c r="E51" i="65"/>
  <c r="D51" i="65"/>
  <c r="N39" i="65"/>
  <c r="W39" i="65" s="1"/>
  <c r="AC39" i="65" s="1"/>
  <c r="M39" i="65"/>
  <c r="V39" i="65" s="1"/>
  <c r="AB39" i="65" s="1"/>
  <c r="N38" i="65"/>
  <c r="W38" i="65" s="1"/>
  <c r="AC38" i="65" s="1"/>
  <c r="M38" i="65"/>
  <c r="V38" i="65" s="1"/>
  <c r="AB38" i="65" s="1"/>
  <c r="N37" i="65"/>
  <c r="W37" i="65" s="1"/>
  <c r="AC37" i="65" s="1"/>
  <c r="M37" i="65"/>
  <c r="V37" i="65" s="1"/>
  <c r="AB37" i="65" s="1"/>
  <c r="N36" i="65"/>
  <c r="W36" i="65" s="1"/>
  <c r="M36" i="65"/>
  <c r="V36" i="65" s="1"/>
  <c r="N35" i="65"/>
  <c r="M35" i="65"/>
  <c r="H45" i="61" l="1"/>
  <c r="H59" i="61" s="1"/>
  <c r="B45" i="61"/>
  <c r="B59" i="61" s="1"/>
  <c r="C45" i="61"/>
  <c r="C59" i="61" s="1"/>
  <c r="E45" i="61"/>
  <c r="E59" i="61" s="1"/>
  <c r="F45" i="61"/>
  <c r="F59" i="61" s="1"/>
  <c r="J45" i="61"/>
  <c r="J59" i="61" s="1"/>
  <c r="N45" i="61"/>
  <c r="N59" i="61" s="1"/>
  <c r="O45" i="61"/>
  <c r="O59" i="61" s="1"/>
  <c r="Q45" i="61"/>
  <c r="Q59" i="61" s="1"/>
  <c r="I45" i="61"/>
  <c r="I59" i="61" s="1"/>
  <c r="G45" i="61"/>
  <c r="G59" i="61" s="1"/>
  <c r="R45" i="61"/>
  <c r="R59" i="61" s="1"/>
  <c r="O20" i="61"/>
  <c r="O34" i="61" s="1"/>
  <c r="R20" i="61"/>
  <c r="R34" i="61" s="1"/>
  <c r="N20" i="61"/>
  <c r="N34" i="61" s="1"/>
  <c r="Q20" i="61"/>
  <c r="Q34" i="61" s="1"/>
  <c r="V35" i="65"/>
  <c r="AB35" i="65" s="1"/>
  <c r="M53" i="65"/>
  <c r="M55" i="65"/>
  <c r="W35" i="65"/>
  <c r="AC35" i="65" s="1"/>
  <c r="S60" i="65"/>
  <c r="B7" i="46" s="1"/>
  <c r="P60" i="65"/>
  <c r="B6" i="46" s="1"/>
  <c r="G60" i="65"/>
  <c r="K60" i="65"/>
  <c r="N51" i="65"/>
  <c r="W51" i="65" s="1"/>
  <c r="N53" i="65"/>
  <c r="N54" i="65"/>
  <c r="H60" i="65"/>
  <c r="L60" i="65"/>
  <c r="C7" i="46"/>
  <c r="Q60" i="65"/>
  <c r="C6" i="46" s="1"/>
  <c r="J60" i="65"/>
  <c r="I60" i="65"/>
  <c r="E60" i="65"/>
  <c r="D60" i="65"/>
  <c r="AC36" i="65"/>
  <c r="AB36" i="65"/>
  <c r="Z60" i="65"/>
  <c r="Y60" i="65"/>
  <c r="N52" i="65"/>
  <c r="K16" i="61"/>
  <c r="T16" i="61" s="1"/>
  <c r="Z16" i="61" s="1"/>
  <c r="N56" i="65"/>
  <c r="L16" i="61"/>
  <c r="U16" i="61" s="1"/>
  <c r="AA16" i="61" s="1"/>
  <c r="M52" i="65"/>
  <c r="N55" i="65"/>
  <c r="M51" i="65"/>
  <c r="V51" i="65" s="1"/>
  <c r="M54" i="65"/>
  <c r="M56" i="65"/>
  <c r="K41" i="61"/>
  <c r="T41" i="61" s="1"/>
  <c r="Z41" i="61" s="1"/>
  <c r="L38" i="61"/>
  <c r="L41" i="61"/>
  <c r="U41" i="61" s="1"/>
  <c r="AA41" i="61" s="1"/>
  <c r="K39" i="61"/>
  <c r="T39" i="61" s="1"/>
  <c r="Z39" i="61" s="1"/>
  <c r="L39" i="61"/>
  <c r="U39" i="61" s="1"/>
  <c r="AA39" i="61" s="1"/>
  <c r="K38" i="61"/>
  <c r="K40" i="61"/>
  <c r="T40" i="61" s="1"/>
  <c r="Z40" i="61" s="1"/>
  <c r="L40" i="61"/>
  <c r="U40" i="61" s="1"/>
  <c r="AA40" i="61" s="1"/>
  <c r="L45" i="61" l="1"/>
  <c r="L59" i="61" s="1"/>
  <c r="K45" i="61"/>
  <c r="K59" i="61" s="1"/>
  <c r="R70" i="61"/>
  <c r="R84" i="61" s="1"/>
  <c r="N70" i="61"/>
  <c r="N84" i="61" s="1"/>
  <c r="Q70" i="61"/>
  <c r="Q84" i="61" s="1"/>
  <c r="O70" i="61"/>
  <c r="O84" i="61" s="1"/>
  <c r="T38" i="61"/>
  <c r="T45" i="61" s="1"/>
  <c r="T59" i="61" s="1"/>
  <c r="U38" i="61"/>
  <c r="U45" i="61" s="1"/>
  <c r="U59" i="61" s="1"/>
  <c r="AA38" i="61" l="1"/>
  <c r="AA45" i="61" s="1"/>
  <c r="AA59" i="61" s="1"/>
  <c r="Z38" i="61"/>
  <c r="Z45" i="61" s="1"/>
  <c r="Z59"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Z6" i="63" s="1"/>
  <c r="Y4" i="63"/>
  <c r="V4" i="63"/>
  <c r="Q4" i="63"/>
  <c r="J1" i="63"/>
  <c r="J18" i="47"/>
  <c r="I18" i="47"/>
  <c r="F18" i="47"/>
  <c r="G17" i="47" s="1"/>
  <c r="E18" i="47"/>
  <c r="J11" i="47"/>
  <c r="I11" i="47"/>
  <c r="F11" i="47"/>
  <c r="G9" i="47" s="1"/>
  <c r="E11" i="47"/>
  <c r="G1" i="47"/>
  <c r="D13" i="71"/>
  <c r="C13" i="71"/>
  <c r="D1" i="71"/>
  <c r="G51" i="46"/>
  <c r="F51" i="46"/>
  <c r="C51" i="46"/>
  <c r="B51" i="46"/>
  <c r="J50" i="46"/>
  <c r="H50" i="46"/>
  <c r="J49" i="46"/>
  <c r="H49" i="46"/>
  <c r="G45" i="46"/>
  <c r="F45" i="46"/>
  <c r="C45" i="46"/>
  <c r="C66" i="46" s="1"/>
  <c r="B45" i="46"/>
  <c r="B66" i="46" s="1"/>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0" i="61" s="1"/>
  <c r="J34" i="61" s="1"/>
  <c r="I9" i="61"/>
  <c r="H9" i="61"/>
  <c r="G9" i="61"/>
  <c r="F9" i="61"/>
  <c r="F20" i="61" s="1"/>
  <c r="F34" i="61" s="1"/>
  <c r="E9" i="61"/>
  <c r="C9" i="61"/>
  <c r="C20" i="61" s="1"/>
  <c r="C34" i="61" s="1"/>
  <c r="B9" i="61"/>
  <c r="B20" i="61" s="1"/>
  <c r="B34" i="61" s="1"/>
  <c r="Z3" i="61"/>
  <c r="W3" i="61"/>
  <c r="T3" i="61"/>
  <c r="G1" i="61"/>
  <c r="A1" i="61"/>
  <c r="N40" i="65"/>
  <c r="N43" i="65" s="1"/>
  <c r="M40" i="65"/>
  <c r="M43" i="65" s="1"/>
  <c r="N29" i="65"/>
  <c r="W29" i="65" s="1"/>
  <c r="M29" i="65"/>
  <c r="V29" i="65" s="1"/>
  <c r="N28" i="65"/>
  <c r="W28" i="65" s="1"/>
  <c r="W56" i="65" s="1"/>
  <c r="M28" i="65"/>
  <c r="V28" i="65" s="1"/>
  <c r="N27" i="65"/>
  <c r="W27" i="65" s="1"/>
  <c r="W55" i="65" s="1"/>
  <c r="M27" i="65"/>
  <c r="V27" i="65" s="1"/>
  <c r="V55" i="65" s="1"/>
  <c r="N26" i="65"/>
  <c r="W26" i="65" s="1"/>
  <c r="W54" i="65" s="1"/>
  <c r="M26" i="65"/>
  <c r="V26" i="65" s="1"/>
  <c r="V54" i="65" s="1"/>
  <c r="N25" i="65"/>
  <c r="W25" i="65" s="1"/>
  <c r="W53" i="65" s="1"/>
  <c r="M25" i="65"/>
  <c r="V25" i="65" s="1"/>
  <c r="V53" i="65" s="1"/>
  <c r="N24" i="65"/>
  <c r="W24" i="65" s="1"/>
  <c r="W52" i="65" s="1"/>
  <c r="M24" i="65"/>
  <c r="V24" i="65" s="1"/>
  <c r="V52"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H20" i="61" l="1"/>
  <c r="H34" i="61" s="1"/>
  <c r="D49" i="46"/>
  <c r="D50" i="46"/>
  <c r="D60" i="46"/>
  <c r="D61" i="46" s="1"/>
  <c r="K10" i="47"/>
  <c r="O11" i="47"/>
  <c r="K16" i="47"/>
  <c r="O18" i="47"/>
  <c r="L32" i="46"/>
  <c r="H23" i="46"/>
  <c r="L25" i="46"/>
  <c r="L21" i="46"/>
  <c r="L17" i="46"/>
  <c r="L24" i="46"/>
  <c r="L20" i="46"/>
  <c r="L16" i="46"/>
  <c r="L23" i="46"/>
  <c r="L19" i="46"/>
  <c r="L15" i="46"/>
  <c r="L22" i="46"/>
  <c r="L18" i="46"/>
  <c r="L14" i="46"/>
  <c r="E20" i="61"/>
  <c r="E34" i="61" s="1"/>
  <c r="G20" i="61"/>
  <c r="G34" i="61" s="1"/>
  <c r="I20" i="61"/>
  <c r="I34" i="61" s="1"/>
  <c r="D24" i="46"/>
  <c r="H32" i="46"/>
  <c r="V9" i="65"/>
  <c r="V32" i="65" s="1"/>
  <c r="M32" i="65"/>
  <c r="W9" i="65"/>
  <c r="AC9" i="65" s="1"/>
  <c r="N32" i="65"/>
  <c r="K9" i="47"/>
  <c r="K11" i="47" s="1"/>
  <c r="D40" i="46"/>
  <c r="J51" i="46"/>
  <c r="E9" i="71"/>
  <c r="E8" i="71"/>
  <c r="AB29" i="65"/>
  <c r="V56" i="65"/>
  <c r="AB56" i="65" s="1"/>
  <c r="AC29" i="65"/>
  <c r="AB23" i="65"/>
  <c r="AB51" i="65"/>
  <c r="AC23" i="65"/>
  <c r="AC51" i="65"/>
  <c r="AC24" i="65"/>
  <c r="AC52" i="65"/>
  <c r="AB24" i="65"/>
  <c r="AB52" i="65"/>
  <c r="AC25" i="65"/>
  <c r="AC53" i="65"/>
  <c r="AB25" i="65"/>
  <c r="AB53" i="65"/>
  <c r="AB26" i="65"/>
  <c r="AB54" i="65"/>
  <c r="AC26" i="65"/>
  <c r="AC54" i="65"/>
  <c r="AB28" i="65"/>
  <c r="AB27" i="65"/>
  <c r="AB55" i="65"/>
  <c r="AC27" i="65"/>
  <c r="AC55" i="65"/>
  <c r="AC28" i="65"/>
  <c r="AC56" i="65"/>
  <c r="N57" i="65"/>
  <c r="K13" i="61"/>
  <c r="T13" i="61" s="1"/>
  <c r="Z13" i="61" s="1"/>
  <c r="K15" i="61"/>
  <c r="T15" i="61" s="1"/>
  <c r="Z15" i="61" s="1"/>
  <c r="L13" i="61"/>
  <c r="U13" i="61" s="1"/>
  <c r="AA13" i="61" s="1"/>
  <c r="L15" i="61"/>
  <c r="U15" i="61" s="1"/>
  <c r="AA15" i="61" s="1"/>
  <c r="H17" i="46"/>
  <c r="H16" i="46"/>
  <c r="D44" i="46"/>
  <c r="D39" i="46"/>
  <c r="J45" i="46"/>
  <c r="D43" i="46"/>
  <c r="D42" i="46"/>
  <c r="D41" i="46"/>
  <c r="W40" i="65"/>
  <c r="V40" i="65"/>
  <c r="V43" i="65" s="1"/>
  <c r="M57"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R28" i="63"/>
  <c r="T25" i="63" s="1"/>
  <c r="Z7" i="63"/>
  <c r="G16" i="47"/>
  <c r="G18" i="47" s="1"/>
  <c r="R18" i="47"/>
  <c r="S17" i="47" s="1"/>
  <c r="Q18" i="47"/>
  <c r="G10" i="47"/>
  <c r="G11" i="47" s="1"/>
  <c r="R11" i="47"/>
  <c r="S10" i="47" s="1"/>
  <c r="Q11" i="47"/>
  <c r="K17" i="47"/>
  <c r="E6" i="71"/>
  <c r="E10" i="71"/>
  <c r="E11" i="71"/>
  <c r="E5" i="71"/>
  <c r="E12" i="71"/>
  <c r="E7" i="71"/>
  <c r="E4" i="71"/>
  <c r="H45" i="46"/>
  <c r="H20" i="46"/>
  <c r="H21" i="46"/>
  <c r="H24" i="46"/>
  <c r="H25" i="46"/>
  <c r="H51" i="46"/>
  <c r="N26" i="46"/>
  <c r="H14" i="46"/>
  <c r="H18" i="46"/>
  <c r="H22" i="46"/>
  <c r="H15" i="46"/>
  <c r="D16" i="46"/>
  <c r="H19" i="46"/>
  <c r="D20" i="46"/>
  <c r="AB9" i="65" l="1"/>
  <c r="AB32" i="65" s="1"/>
  <c r="O33" i="46"/>
  <c r="L33" i="46"/>
  <c r="K18" i="47"/>
  <c r="D51" i="46"/>
  <c r="L26" i="46"/>
  <c r="K20" i="61"/>
  <c r="K34" i="61" s="1"/>
  <c r="L20" i="61"/>
  <c r="L34" i="61" s="1"/>
  <c r="W32" i="65"/>
  <c r="H33" i="46"/>
  <c r="H70" i="61"/>
  <c r="H84" i="61" s="1"/>
  <c r="N60" i="65"/>
  <c r="C5" i="46" s="1"/>
  <c r="C8" i="46" s="1"/>
  <c r="D6" i="46" s="1"/>
  <c r="M60" i="65"/>
  <c r="B5" i="46" s="1"/>
  <c r="B8" i="46" s="1"/>
  <c r="W57" i="65"/>
  <c r="W60" i="65" s="1"/>
  <c r="W43" i="65"/>
  <c r="E70" i="61"/>
  <c r="E84" i="61" s="1"/>
  <c r="I70" i="61"/>
  <c r="I84" i="61" s="1"/>
  <c r="G70" i="61"/>
  <c r="G84" i="61" s="1"/>
  <c r="F70" i="61"/>
  <c r="F84" i="61" s="1"/>
  <c r="B70" i="61"/>
  <c r="B84" i="61" s="1"/>
  <c r="C70" i="61"/>
  <c r="C84" i="61" s="1"/>
  <c r="J70" i="61"/>
  <c r="J84" i="61" s="1"/>
  <c r="AC32" i="65"/>
  <c r="T9" i="61"/>
  <c r="T20" i="61" s="1"/>
  <c r="T34" i="61" s="1"/>
  <c r="V57" i="65"/>
  <c r="V60" i="65" s="1"/>
  <c r="AB40" i="65"/>
  <c r="AB43" i="65" s="1"/>
  <c r="AC40" i="65"/>
  <c r="AC43" i="65" s="1"/>
  <c r="Y6" i="63"/>
  <c r="S9" i="47"/>
  <c r="S11" i="47" s="1"/>
  <c r="D45" i="46"/>
  <c r="S16" i="47"/>
  <c r="S18" i="47" s="1"/>
  <c r="U9" i="61"/>
  <c r="U20" i="61" s="1"/>
  <c r="U34" i="61" s="1"/>
  <c r="Z28" i="63"/>
  <c r="T15" i="63"/>
  <c r="T22" i="63"/>
  <c r="T16" i="63"/>
  <c r="T13" i="63"/>
  <c r="T10" i="63"/>
  <c r="T9" i="63"/>
  <c r="T23" i="63"/>
  <c r="T20" i="63"/>
  <c r="T11" i="63"/>
  <c r="T26" i="63"/>
  <c r="T18" i="63"/>
  <c r="T19" i="63"/>
  <c r="T12" i="63"/>
  <c r="T17" i="63"/>
  <c r="T21" i="63"/>
  <c r="T14" i="63"/>
  <c r="T24" i="63"/>
  <c r="T8" i="63"/>
  <c r="T7" i="63"/>
  <c r="T6" i="63"/>
  <c r="E13" i="71"/>
  <c r="D26" i="46"/>
  <c r="O25" i="46"/>
  <c r="O21" i="46"/>
  <c r="O17" i="46"/>
  <c r="O23" i="46"/>
  <c r="O19" i="46"/>
  <c r="O22" i="46"/>
  <c r="O18" i="46"/>
  <c r="O14" i="46"/>
  <c r="O16" i="46"/>
  <c r="O20" i="46"/>
  <c r="H26" i="46"/>
  <c r="O24" i="46"/>
  <c r="O15" i="46"/>
  <c r="K70" i="61" l="1"/>
  <c r="K84" i="61" s="1"/>
  <c r="L70" i="61"/>
  <c r="L84" i="61" s="1"/>
  <c r="AC57" i="65"/>
  <c r="AC60" i="65" s="1"/>
  <c r="Z9" i="61"/>
  <c r="Z20" i="61" s="1"/>
  <c r="Z34" i="61" s="1"/>
  <c r="D7" i="46"/>
  <c r="D5" i="46"/>
  <c r="AB57" i="65"/>
  <c r="AB60" i="65" s="1"/>
  <c r="AA9" i="61"/>
  <c r="AA20" i="61" s="1"/>
  <c r="AA34" i="61" s="1"/>
  <c r="T28" i="63"/>
  <c r="O26" i="46"/>
  <c r="T70" i="61" l="1"/>
  <c r="T84" i="61" s="1"/>
  <c r="U70" i="61"/>
  <c r="U84" i="61" s="1"/>
  <c r="D8" i="46"/>
  <c r="AA70" i="61" l="1"/>
  <c r="AA84" i="61" s="1"/>
  <c r="Z70" i="61"/>
  <c r="Z84" i="61" s="1"/>
</calcChain>
</file>

<file path=xl/sharedStrings.xml><?xml version="1.0" encoding="utf-8"?>
<sst xmlns="http://schemas.openxmlformats.org/spreadsheetml/2006/main" count="1139" uniqueCount="412">
  <si>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</si>
  <si>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</si>
  <si>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</si>
  <si>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</si>
  <si>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</si>
  <si>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</si>
  <si>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</si>
  <si>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</si>
  <si>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</si>
  <si>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</si>
  <si>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</si>
  <si>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</si>
  <si>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</si>
  <si>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</si>
  <si>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</si>
  <si>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</si>
  <si>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</si>
  <si>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</si>
  <si>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</si>
  <si>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</si>
  <si>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</si>
  <si>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</si>
  <si>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</si>
  <si>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</si>
  <si>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</si>
  <si>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</si>
  <si>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</si>
  <si>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</si>
  <si>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</si>
  <si>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</si>
  <si>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</si>
  <si>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</si>
  <si>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</si>
  <si>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</si>
  <si>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</si>
  <si>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</si>
  <si>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</si>
  <si>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</si>
  <si>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</si>
  <si>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</si>
  <si>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</si>
  <si>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</si>
  <si>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</si>
  <si>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</si>
  <si>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</si>
  <si>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</si>
  <si>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</si>
  <si>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</si>
  <si>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</si>
  <si>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</si>
  <si>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</si>
  <si>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</si>
  <si>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</si>
  <si>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</si>
  <si>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</si>
  <si>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</si>
  <si>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</si>
  <si>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</si>
  <si>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</si>
  <si>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</si>
  <si>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</si>
  <si>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</si>
  <si>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</si>
  <si>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</si>
  <si>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</si>
  <si>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</si>
  <si>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</si>
  <si>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</si>
  <si>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</si>
  <si>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</si>
  <si>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</si>
  <si>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</si>
  <si>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</si>
  <si>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</si>
  <si>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</si>
  <si>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</si>
  <si>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</si>
  <si>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</si>
  <si>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</si>
  <si>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</si>
  <si>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</si>
  <si>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</si>
  <si>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</si>
  <si>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</si>
  <si>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</si>
  <si>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</si>
  <si>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</si>
  <si>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</si>
  <si>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</si>
  <si>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</si>
  <si>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</si>
  <si>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</si>
  <si>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</si>
  <si>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</si>
  <si>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</si>
  <si>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</si>
  <si>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</si>
  <si>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</si>
  <si>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</si>
  <si>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</si>
  <si>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</si>
  <si>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</si>
  <si>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</si>
  <si>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</si>
  <si>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</si>
  <si>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</si>
  <si>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</si>
  <si>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</si>
  <si>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</si>
  <si>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</si>
  <si>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</si>
  <si>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</si>
  <si>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</si>
  <si>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</si>
  <si>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</si>
  <si>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</si>
  <si>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</si>
  <si>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</si>
  <si>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</si>
  <si>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</si>
  <si>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</si>
  <si>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</si>
  <si>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</si>
  <si>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</si>
  <si>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</si>
  <si>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</si>
  <si>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</si>
  <si>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</si>
  <si>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</si>
  <si>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</si>
  <si>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</si>
  <si>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</si>
  <si>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</si>
  <si>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</si>
  <si>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</si>
  <si>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</si>
  <si>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</si>
  <si>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</si>
  <si>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</si>
  <si>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</si>
  <si>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</si>
  <si>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</si>
  <si>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</si>
  <si>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</si>
  <si>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</si>
  <si>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</si>
  <si>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</si>
  <si>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</si>
  <si>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</si>
  <si>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</si>
  <si>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</si>
  <si>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</si>
  <si>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</si>
  <si>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</si>
  <si>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</si>
  <si>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</si>
  <si>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</si>
  <si>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</si>
  <si>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</si>
  <si>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</si>
  <si>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</si>
  <si>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</si>
  <si>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</si>
  <si>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</si>
  <si>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</si>
  <si>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</si>
  <si>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</si>
  <si>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</si>
  <si>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</si>
  <si>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</si>
  <si>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</si>
  <si>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</si>
  <si>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</si>
  <si>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</si>
  <si>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</si>
  <si>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</si>
  <si>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</si>
  <si>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</si>
  <si>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</si>
  <si>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</si>
  <si>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</si>
  <si>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</si>
  <si>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</si>
  <si>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</si>
  <si>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</si>
  <si>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</si>
  <si>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</si>
  <si>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</si>
  <si>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</si>
  <si>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</si>
  <si>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</si>
  <si>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</si>
  <si>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</si>
  <si>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</si>
  <si>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</si>
  <si>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</si>
  <si>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</si>
  <si>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</si>
  <si>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</si>
  <si>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</si>
  <si>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</si>
  <si>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</si>
  <si>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</si>
  <si>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</si>
  <si>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</si>
  <si>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</si>
  <si>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</si>
  <si>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</si>
  <si>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</si>
  <si>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</si>
  <si>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</si>
  <si>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</si>
  <si>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</si>
  <si>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</si>
  <si>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</si>
  <si>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</si>
  <si>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</si>
  <si>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</si>
  <si>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</si>
  <si>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</si>
  <si>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</si>
  <si>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</si>
  <si>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</si>
  <si>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</si>
  <si>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</si>
  <si>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</si>
  <si>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</si>
  <si>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</si>
  <si>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</si>
  <si>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</si>
  <si>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</si>
  <si>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</si>
  <si>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</si>
  <si>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</si>
  <si>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</si>
  <si>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</si>
  <si>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</si>
  <si>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</si>
  <si>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</si>
  <si>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</si>
  <si>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</si>
  <si>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</si>
  <si>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</si>
  <si>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</si>
  <si>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</si>
  <si>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</si>
  <si>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</si>
  <si>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</si>
  <si>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</si>
  <si>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</si>
  <si>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</si>
  <si>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</si>
  <si>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</si>
  <si>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</si>
  <si>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</si>
  <si>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</si>
  <si>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</si>
  <si>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</si>
  <si>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</si>
  <si>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</si>
  <si>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</si>
  <si>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</si>
  <si>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</si>
  <si>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</si>
  <si>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</si>
  <si>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</si>
  <si>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</si>
  <si>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</si>
  <si>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</si>
  <si>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</si>
  <si>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</si>
  <si>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</si>
  <si>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</si>
  <si>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</si>
  <si>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</si>
  <si>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</si>
  <si>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</si>
  <si>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</si>
  <si>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</si>
  <si>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</si>
  <si>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</si>
  <si>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</si>
  <si>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</si>
  <si>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</si>
  <si>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</si>
  <si>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</si>
  <si>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</si>
  <si>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</si>
  <si>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</si>
  <si>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</si>
  <si>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</si>
  <si>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</si>
  <si>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</si>
  <si>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</si>
  <si>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</si>
  <si>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</si>
  <si>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</si>
  <si>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</si>
  <si>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</si>
  <si>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</si>
  <si>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</si>
  <si>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</si>
  <si>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</si>
  <si>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</si>
  <si>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</si>
  <si>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</si>
  <si>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</si>
  <si>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</si>
  <si>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</si>
  <si>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</si>
  <si>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</si>
  <si>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</si>
  <si>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</si>
  <si>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</si>
  <si>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</si>
  <si>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</si>
  <si>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</si>
  <si>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</si>
  <si>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</si>
  <si>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</si>
  <si>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</si>
  <si>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</si>
  <si>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</si>
  <si>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</si>
  <si>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</si>
  <si>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</si>
  <si>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</si>
  <si>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</si>
  <si>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</si>
  <si>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</si>
  <si>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</si>
  <si>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</si>
  <si>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</si>
  <si>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</si>
  <si>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</si>
  <si>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</si>
  <si>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</si>
  <si>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</si>
  <si>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</si>
  <si>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</si>
  <si>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</si>
  <si>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</si>
  <si>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</si>
  <si>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</si>
  <si>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</si>
  <si>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</si>
  <si>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</si>
  <si>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</si>
  <si>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</si>
  <si>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</si>
  <si>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</si>
  <si>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</si>
  <si>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</si>
  <si>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</si>
  <si>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</si>
  <si>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</si>
  <si>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</si>
  <si>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indexed="8"/>
        <rFont val="Arial"/>
        <family val="2"/>
      </rPr>
      <t xml:space="preserve"> 2021 Total</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</si>
  <si>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</si>
  <si>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</si>
  <si>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</si>
  <si>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</si>
  <si>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</si>
  <si>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</si>
  <si>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</si>
  <si>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</si>
  <si>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color rgb="FF000000"/>
        <rFont val="Arial"/>
        <family val="2"/>
      </rPr>
      <t>SRP</t>
    </r>
    <r>
      <rPr>
        <b/>
        <sz val="11"/>
        <color indexed="8"/>
        <rFont val="Arial"/>
        <family val="2"/>
      </rPr>
      <t xml:space="preserve"> 2000-2020 Total</t>
    </r>
  </si>
  <si>
    <r>
      <rPr>
        <b/>
        <i/>
        <sz val="11"/>
        <color rgb="FF000000"/>
        <rFont val="Arial"/>
        <family val="2"/>
      </rPr>
      <t>TI</t>
    </r>
    <r>
      <rPr>
        <b/>
        <sz val="11"/>
        <color rgb="FF000000"/>
        <rFont val="Arial"/>
        <family val="2"/>
      </rPr>
      <t xml:space="preserve"> 2015-2020</t>
    </r>
    <r>
      <rPr>
        <b/>
        <sz val="11"/>
        <color indexed="8"/>
        <rFont val="Arial"/>
        <family val="2"/>
      </rPr>
      <t xml:space="preserve"> Total</t>
    </r>
  </si>
  <si>
    <t>2000-2020 Total</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</si>
  <si>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</si>
  <si>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</si>
  <si>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</si>
  <si>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rPr>
        <b/>
        <i/>
        <sz val="11"/>
        <color rgb="FF000000"/>
        <rFont val="Arial"/>
        <family val="2"/>
      </rPr>
      <t>ADI</t>
    </r>
    <r>
      <rPr>
        <b/>
        <sz val="11"/>
        <color indexed="8"/>
        <rFont val="Arial"/>
        <family val="2"/>
      </rPr>
      <t xml:space="preserve"> 2021 Total</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</si>
  <si>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</si>
  <si>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</si>
  <si>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</si>
  <si>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</si>
  <si>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</si>
  <si>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</si>
  <si>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</si>
  <si>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</si>
  <si>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</si>
  <si>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</si>
  <si>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</si>
  <si>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</si>
  <si>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</si>
  <si>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</si>
  <si>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</si>
  <si>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</si>
  <si>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</si>
  <si>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</si>
  <si>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</si>
  <si>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</si>
  <si>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</si>
  <si>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</si>
  <si>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</si>
  <si>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</si>
  <si>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</si>
  <si>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</si>
  <si>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0.00%</t>
  </si>
  <si>
    <t>Total of All Projects               as of 09/30/2021 (kW)</t>
  </si>
  <si>
    <t>Previously Reported through 08/31/2021</t>
  </si>
  <si>
    <t>Difference between 08/31/2021 and 09/30/2021</t>
  </si>
  <si>
    <t>GRID SUPPLY Project Installations Cumulative Total</t>
  </si>
  <si>
    <t>NJSTRE1545096843</t>
  </si>
  <si>
    <t>Application Number</t>
  </si>
  <si>
    <t>Original Capacity</t>
  </si>
  <si>
    <t>Revised Capacity</t>
  </si>
  <si>
    <t>Difference in Capacity</t>
  </si>
  <si>
    <t>Date PTO                          was Issued</t>
  </si>
  <si>
    <t>t</t>
  </si>
  <si>
    <r>
      <rPr>
        <b/>
        <sz val="11"/>
        <rFont val="Arial"/>
        <family val="2"/>
      </rPr>
      <t xml:space="preserve">TI Note: </t>
    </r>
    <r>
      <rPr>
        <sz val="11"/>
        <rFont val="Arial"/>
        <family val="2"/>
      </rPr>
      <t>A revised As-Built was submitted with a decrease in system size - the revised capacity is included in the September Installation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</si>
</sst>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sz val="11"/>
      <color rgb="FFFF0000"/>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
      <patternFill patternType="solid">
        <fgColor rgb="FFFFFFB7"/>
        <bgColor indexed="64"/>
      </patternFill>
    </fill>
    <fill>
      <patternFill patternType="lightGray"/>
    </fill>
    <fill>
      <patternFill patternType="lightGray">
        <bgColor theme="0"/>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33">
    <xf numFmtId="0" fontId="0" fillId="0" borderId="0"/>
    <xf numFmtId="43" fontId="27" fillId="0" borderId="0" applyFont="0" applyFill="0" applyBorder="0" applyAlignment="0" applyProtection="0"/>
    <xf numFmtId="0" fontId="34" fillId="0" borderId="0"/>
    <xf numFmtId="0" fontId="28" fillId="0" borderId="0"/>
    <xf numFmtId="0" fontId="28" fillId="0" borderId="0"/>
    <xf numFmtId="0" fontId="32" fillId="0" borderId="0"/>
    <xf numFmtId="0" fontId="26" fillId="0" borderId="0"/>
    <xf numFmtId="9" fontId="42" fillId="0" borderId="0" applyFont="0" applyFill="0" applyBorder="0" applyAlignment="0" applyProtection="0"/>
    <xf numFmtId="0" fontId="25" fillId="0" borderId="0"/>
    <xf numFmtId="43" fontId="25" fillId="0" borderId="0" applyFont="0" applyFill="0" applyBorder="0" applyAlignment="0" applyProtection="0"/>
    <xf numFmtId="43" fontId="27" fillId="0" borderId="0" applyFont="0" applyFill="0" applyBorder="0" applyAlignment="0" applyProtection="0"/>
    <xf numFmtId="0" fontId="27" fillId="0" borderId="0"/>
    <xf numFmtId="0" fontId="24" fillId="0" borderId="0"/>
    <xf numFmtId="9" fontId="27" fillId="0" borderId="0" applyFont="0" applyFill="0" applyBorder="0" applyAlignment="0" applyProtection="0"/>
    <xf numFmtId="0" fontId="24" fillId="0" borderId="0"/>
    <xf numFmtId="43" fontId="24" fillId="0" borderId="0" applyFont="0" applyFill="0" applyBorder="0" applyAlignment="0" applyProtection="0"/>
    <xf numFmtId="0" fontId="57" fillId="0" borderId="0" applyNumberFormat="0" applyFill="0" applyBorder="0" applyAlignment="0" applyProtection="0"/>
    <xf numFmtId="0" fontId="58" fillId="0" borderId="26" applyNumberFormat="0" applyFill="0" applyAlignment="0" applyProtection="0"/>
    <xf numFmtId="0" fontId="59" fillId="0" borderId="27" applyNumberFormat="0" applyFill="0" applyAlignment="0" applyProtection="0"/>
    <xf numFmtId="0" fontId="60" fillId="0" borderId="28" applyNumberFormat="0" applyFill="0" applyAlignment="0" applyProtection="0"/>
    <xf numFmtId="0" fontId="60" fillId="0" borderId="0" applyNumberFormat="0" applyFill="0" applyBorder="0" applyAlignment="0" applyProtection="0"/>
    <xf numFmtId="0" fontId="61" fillId="9" borderId="0" applyNumberFormat="0" applyBorder="0" applyAlignment="0" applyProtection="0"/>
    <xf numFmtId="0" fontId="62" fillId="10" borderId="0" applyNumberFormat="0" applyBorder="0" applyAlignment="0" applyProtection="0"/>
    <xf numFmtId="0" fontId="63" fillId="11" borderId="0" applyNumberFormat="0" applyBorder="0" applyAlignment="0" applyProtection="0"/>
    <xf numFmtId="0" fontId="64" fillId="12" borderId="29" applyNumberFormat="0" applyAlignment="0" applyProtection="0"/>
    <xf numFmtId="0" fontId="65" fillId="13" borderId="30" applyNumberFormat="0" applyAlignment="0" applyProtection="0"/>
    <xf numFmtId="0" fontId="66" fillId="13" borderId="29" applyNumberFormat="0" applyAlignment="0" applyProtection="0"/>
    <xf numFmtId="0" fontId="67" fillId="0" borderId="31" applyNumberFormat="0" applyFill="0" applyAlignment="0" applyProtection="0"/>
    <xf numFmtId="0" fontId="68" fillId="14" borderId="32"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34" applyNumberFormat="0" applyFill="0" applyAlignment="0" applyProtection="0"/>
    <xf numFmtId="0" fontId="72"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7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7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7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72"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72"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7" fillId="0" borderId="0"/>
    <xf numFmtId="43" fontId="27" fillId="0" borderId="0" applyFont="0" applyFill="0" applyBorder="0" applyAlignment="0" applyProtection="0"/>
    <xf numFmtId="0" fontId="6" fillId="0" borderId="0"/>
    <xf numFmtId="9" fontId="2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7" fillId="0" borderId="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88">
    <xf numFmtId="0" fontId="0" fillId="0" borderId="0" xfId="0"/>
    <xf numFmtId="0" fontId="28" fillId="0" borderId="0" xfId="3" applyFill="1"/>
    <xf numFmtId="0" fontId="0" fillId="2" borderId="0" xfId="0" applyFill="1" applyBorder="1" applyAlignment="1"/>
    <xf numFmtId="0" fontId="29" fillId="2" borderId="0" xfId="4" applyFont="1" applyFill="1" applyBorder="1" applyAlignment="1">
      <alignment vertical="center"/>
    </xf>
    <xf numFmtId="0" fontId="28" fillId="0" borderId="0" xfId="3" applyFill="1" applyBorder="1"/>
    <xf numFmtId="0" fontId="31" fillId="4" borderId="1" xfId="3" applyFont="1" applyFill="1" applyBorder="1" applyAlignment="1">
      <alignment horizontal="center" wrapText="1"/>
    </xf>
    <xf numFmtId="0" fontId="28" fillId="3" borderId="0" xfId="3" applyFill="1" applyAlignment="1">
      <alignment horizontal="center" vertical="center"/>
    </xf>
    <xf numFmtId="0" fontId="38"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5" fillId="2" borderId="0" xfId="0" applyFont="1" applyFill="1" applyBorder="1" applyAlignment="1"/>
    <xf numFmtId="0" fontId="0" fillId="0" borderId="8" xfId="0" applyBorder="1"/>
    <xf numFmtId="0" fontId="0" fillId="0" borderId="15" xfId="0" applyBorder="1"/>
    <xf numFmtId="0" fontId="29" fillId="2" borderId="12" xfId="4" applyFont="1" applyFill="1" applyBorder="1" applyAlignment="1">
      <alignment horizontal="left" vertical="center"/>
    </xf>
    <xf numFmtId="0" fontId="29" fillId="2" borderId="0" xfId="4" applyFont="1" applyFill="1" applyBorder="1" applyAlignment="1">
      <alignment horizontal="left" vertical="center"/>
    </xf>
    <xf numFmtId="0" fontId="29" fillId="2" borderId="13" xfId="4" applyFont="1" applyFill="1" applyBorder="1" applyAlignment="1">
      <alignment horizontal="left" vertical="center"/>
    </xf>
    <xf numFmtId="0" fontId="27" fillId="2" borderId="13" xfId="0" applyFont="1" applyFill="1" applyBorder="1" applyAlignment="1">
      <alignment horizontal="left"/>
    </xf>
    <xf numFmtId="0" fontId="37" fillId="3" borderId="0" xfId="3" applyFont="1" applyFill="1" applyAlignment="1">
      <alignment horizontal="center" vertical="center"/>
    </xf>
    <xf numFmtId="0" fontId="31" fillId="0" borderId="0" xfId="3" applyFont="1" applyFill="1" applyBorder="1" applyAlignment="1">
      <alignment horizontal="center" vertical="center"/>
    </xf>
    <xf numFmtId="0" fontId="31" fillId="0" borderId="0" xfId="3" applyFont="1" applyFill="1" applyBorder="1" applyAlignment="1">
      <alignment horizontal="center" wrapText="1"/>
    </xf>
    <xf numFmtId="0" fontId="37" fillId="0" borderId="0" xfId="3" applyFont="1" applyFill="1" applyAlignment="1">
      <alignment horizontal="left" vertical="center" wrapText="1"/>
    </xf>
    <xf numFmtId="0" fontId="37" fillId="3" borderId="0" xfId="3" applyFont="1" applyFill="1" applyAlignment="1">
      <alignment vertical="center"/>
    </xf>
    <xf numFmtId="0" fontId="0" fillId="3" borderId="0" xfId="0" applyFill="1"/>
    <xf numFmtId="0" fontId="30" fillId="3" borderId="0" xfId="3" applyFont="1" applyFill="1"/>
    <xf numFmtId="0" fontId="33" fillId="3" borderId="1" xfId="5" applyFont="1" applyFill="1" applyBorder="1" applyAlignment="1">
      <alignment horizontal="left" wrapText="1"/>
    </xf>
    <xf numFmtId="0" fontId="30" fillId="0" borderId="1" xfId="0" applyFont="1" applyBorder="1" applyAlignment="1">
      <alignment horizontal="center" wrapText="1"/>
    </xf>
    <xf numFmtId="0" fontId="30" fillId="0" borderId="1" xfId="0" applyFont="1" applyBorder="1" applyAlignment="1">
      <alignment horizontal="center"/>
    </xf>
    <xf numFmtId="0" fontId="35" fillId="0" borderId="1" xfId="0" applyNumberFormat="1" applyFont="1" applyBorder="1" applyAlignment="1">
      <alignment horizontal="center"/>
    </xf>
    <xf numFmtId="0" fontId="35" fillId="0" borderId="1" xfId="0" applyFont="1" applyBorder="1"/>
    <xf numFmtId="0" fontId="0" fillId="3" borderId="9" xfId="0" applyFill="1" applyBorder="1"/>
    <xf numFmtId="0" fontId="0" fillId="3" borderId="10" xfId="0" applyFill="1" applyBorder="1"/>
    <xf numFmtId="0" fontId="0" fillId="3" borderId="12" xfId="0" applyFill="1" applyBorder="1"/>
    <xf numFmtId="0" fontId="37" fillId="0" borderId="12" xfId="3" applyFont="1" applyFill="1" applyBorder="1" applyAlignment="1">
      <alignment horizontal="left" vertical="center" wrapText="1"/>
    </xf>
    <xf numFmtId="0" fontId="37" fillId="3" borderId="12" xfId="3" applyFont="1" applyFill="1" applyBorder="1" applyAlignment="1">
      <alignment vertical="center"/>
    </xf>
    <xf numFmtId="0" fontId="0" fillId="3" borderId="14" xfId="0" applyFill="1" applyBorder="1"/>
    <xf numFmtId="0" fontId="0" fillId="3" borderId="8" xfId="0" applyFill="1" applyBorder="1"/>
    <xf numFmtId="0" fontId="35" fillId="3" borderId="0" xfId="2" applyFont="1" applyFill="1"/>
    <xf numFmtId="0" fontId="37" fillId="0" borderId="0" xfId="3" applyFont="1" applyFill="1" applyAlignment="1">
      <alignment horizontal="left" vertical="center"/>
    </xf>
    <xf numFmtId="0" fontId="28" fillId="0" borderId="0" xfId="3" applyFill="1" applyAlignment="1">
      <alignment horizontal="center"/>
    </xf>
    <xf numFmtId="0" fontId="30" fillId="0" borderId="0" xfId="3" applyFont="1" applyFill="1" applyBorder="1"/>
    <xf numFmtId="0" fontId="30" fillId="0" borderId="0" xfId="3" applyFont="1" applyFill="1" applyBorder="1" applyAlignment="1">
      <alignment horizontal="center"/>
    </xf>
    <xf numFmtId="0" fontId="28" fillId="3" borderId="0" xfId="3" applyFont="1" applyFill="1"/>
    <xf numFmtId="166" fontId="28" fillId="3" borderId="0" xfId="3" applyNumberFormat="1" applyFont="1" applyFill="1"/>
    <xf numFmtId="0" fontId="43" fillId="0" borderId="1" xfId="0" applyFont="1" applyBorder="1" applyAlignment="1">
      <alignment vertical="center" wrapText="1"/>
    </xf>
    <xf numFmtId="3" fontId="43" fillId="0" borderId="1" xfId="0" applyNumberFormat="1" applyFont="1" applyBorder="1" applyAlignment="1">
      <alignment horizontal="center" vertical="center"/>
    </xf>
    <xf numFmtId="10" fontId="43" fillId="0" borderId="1" xfId="0" applyNumberFormat="1" applyFont="1" applyBorder="1" applyAlignment="1">
      <alignment horizontal="center" vertical="center"/>
    </xf>
    <xf numFmtId="0" fontId="43" fillId="0" borderId="16" xfId="0" applyFont="1" applyBorder="1" applyAlignment="1">
      <alignment vertical="center" wrapText="1"/>
    </xf>
    <xf numFmtId="3" fontId="43" fillId="0" borderId="16" xfId="0" applyNumberFormat="1" applyFont="1" applyBorder="1" applyAlignment="1">
      <alignment horizontal="center" vertical="center"/>
    </xf>
    <xf numFmtId="0" fontId="45" fillId="6" borderId="1" xfId="0" applyFont="1" applyFill="1" applyBorder="1" applyAlignment="1">
      <alignment horizontal="center" vertical="center" wrapText="1"/>
    </xf>
    <xf numFmtId="3" fontId="45" fillId="6" borderId="1" xfId="0" applyNumberFormat="1" applyFont="1" applyFill="1" applyBorder="1" applyAlignment="1">
      <alignment horizontal="center" vertical="center"/>
    </xf>
    <xf numFmtId="10" fontId="45" fillId="6" borderId="1" xfId="0" applyNumberFormat="1" applyFont="1" applyFill="1" applyBorder="1" applyAlignment="1">
      <alignment horizontal="center" vertical="center"/>
    </xf>
    <xf numFmtId="0" fontId="28" fillId="3" borderId="0" xfId="2" applyFont="1" applyFill="1"/>
    <xf numFmtId="0" fontId="31" fillId="3" borderId="1" xfId="2" applyFont="1" applyFill="1" applyBorder="1"/>
    <xf numFmtId="0" fontId="28" fillId="3" borderId="1" xfId="2" applyFont="1" applyFill="1" applyBorder="1"/>
    <xf numFmtId="3" fontId="28" fillId="3" borderId="1" xfId="2" applyNumberFormat="1" applyFont="1" applyFill="1" applyBorder="1" applyAlignment="1">
      <alignment horizontal="center"/>
    </xf>
    <xf numFmtId="167" fontId="28" fillId="3" borderId="1" xfId="7" applyNumberFormat="1" applyFont="1" applyFill="1" applyBorder="1" applyAlignment="1">
      <alignment horizontal="center"/>
    </xf>
    <xf numFmtId="3" fontId="31" fillId="4" borderId="1" xfId="2" applyNumberFormat="1" applyFont="1" applyFill="1" applyBorder="1" applyAlignment="1">
      <alignment horizontal="center"/>
    </xf>
    <xf numFmtId="9" fontId="31" fillId="4" borderId="1" xfId="0" applyNumberFormat="1" applyFont="1" applyFill="1" applyBorder="1" applyAlignment="1">
      <alignment horizontal="center"/>
    </xf>
    <xf numFmtId="0" fontId="31" fillId="3" borderId="0" xfId="2" applyFont="1" applyFill="1"/>
    <xf numFmtId="0" fontId="28" fillId="7" borderId="1" xfId="2" applyFont="1" applyFill="1" applyBorder="1"/>
    <xf numFmtId="3" fontId="28" fillId="7" borderId="1" xfId="2" applyNumberFormat="1" applyFont="1" applyFill="1" applyBorder="1" applyAlignment="1">
      <alignment horizontal="center"/>
    </xf>
    <xf numFmtId="0" fontId="31" fillId="0" borderId="0" xfId="3" applyFont="1" applyFill="1" applyBorder="1"/>
    <xf numFmtId="0" fontId="28" fillId="0" borderId="0" xfId="3" applyFont="1" applyFill="1"/>
    <xf numFmtId="164" fontId="28" fillId="0" borderId="0" xfId="3" applyNumberFormat="1" applyFont="1" applyFill="1" applyBorder="1"/>
    <xf numFmtId="0" fontId="45" fillId="6" borderId="1" xfId="0" applyFont="1" applyFill="1" applyBorder="1" applyAlignment="1">
      <alignment horizontal="center" vertical="center"/>
    </xf>
    <xf numFmtId="0" fontId="41" fillId="6" borderId="1" xfId="0" applyFont="1" applyFill="1" applyBorder="1" applyAlignment="1">
      <alignment horizontal="center" vertical="center"/>
    </xf>
    <xf numFmtId="4" fontId="41" fillId="6" borderId="1" xfId="0" applyNumberFormat="1" applyFont="1" applyFill="1" applyBorder="1" applyAlignment="1">
      <alignment horizontal="center" vertical="center" wrapText="1"/>
    </xf>
    <xf numFmtId="0" fontId="37" fillId="3" borderId="1" xfId="2" applyFont="1" applyFill="1" applyBorder="1"/>
    <xf numFmtId="43" fontId="31" fillId="3" borderId="1" xfId="3" applyNumberFormat="1" applyFont="1" applyFill="1" applyBorder="1" applyAlignment="1">
      <alignment horizontal="center" vertical="center" wrapText="1"/>
    </xf>
    <xf numFmtId="0" fontId="31" fillId="3" borderId="1" xfId="3" quotePrefix="1" applyFont="1" applyFill="1" applyBorder="1" applyAlignment="1">
      <alignment horizontal="center" vertical="center" wrapText="1"/>
    </xf>
    <xf numFmtId="43" fontId="31" fillId="3" borderId="1" xfId="3" applyNumberFormat="1" applyFont="1" applyFill="1" applyBorder="1" applyAlignment="1">
      <alignment horizontal="left" vertical="center" wrapText="1"/>
    </xf>
    <xf numFmtId="0" fontId="31" fillId="3" borderId="1" xfId="3" applyFont="1" applyFill="1" applyBorder="1" applyAlignment="1">
      <alignment horizontal="left" vertical="center"/>
    </xf>
    <xf numFmtId="0" fontId="45" fillId="6" borderId="1" xfId="0" applyFont="1" applyFill="1" applyBorder="1" applyAlignment="1">
      <alignment horizontal="left" vertical="center" wrapText="1"/>
    </xf>
    <xf numFmtId="0" fontId="31" fillId="0" borderId="0" xfId="3" applyFont="1" applyFill="1" applyBorder="1" applyAlignment="1">
      <alignment horizontal="center" vertical="center" wrapText="1"/>
    </xf>
    <xf numFmtId="0" fontId="31" fillId="3" borderId="1" xfId="3" applyFont="1" applyFill="1" applyBorder="1" applyAlignment="1">
      <alignment horizontal="center" vertical="center" wrapText="1"/>
    </xf>
    <xf numFmtId="0" fontId="31" fillId="3" borderId="17" xfId="3" applyFont="1" applyFill="1" applyBorder="1" applyAlignment="1">
      <alignment horizontal="center" vertical="center" wrapText="1"/>
    </xf>
    <xf numFmtId="0" fontId="31" fillId="4" borderId="1" xfId="3" applyFont="1" applyFill="1" applyBorder="1" applyAlignment="1">
      <alignment horizontal="center" vertical="center" wrapText="1"/>
    </xf>
    <xf numFmtId="0" fontId="28" fillId="0" borderId="0" xfId="3" applyFont="1" applyFill="1" applyBorder="1" applyAlignment="1">
      <alignment vertical="center"/>
    </xf>
    <xf numFmtId="0" fontId="31" fillId="0" borderId="0" xfId="3" applyFont="1" applyFill="1" applyBorder="1" applyAlignment="1">
      <alignment wrapText="1"/>
    </xf>
    <xf numFmtId="0" fontId="47" fillId="0" borderId="1" xfId="3" applyFont="1" applyFill="1" applyBorder="1" applyAlignment="1">
      <alignment horizontal="center" vertical="center" wrapText="1"/>
    </xf>
    <xf numFmtId="0" fontId="47" fillId="0" borderId="0" xfId="3" applyFont="1" applyFill="1" applyBorder="1" applyAlignment="1">
      <alignment horizontal="center" vertical="center" wrapText="1"/>
    </xf>
    <xf numFmtId="3" fontId="46" fillId="0" borderId="0" xfId="1" applyNumberFormat="1" applyFont="1" applyFill="1" applyBorder="1"/>
    <xf numFmtId="168" fontId="31" fillId="0" borderId="0" xfId="1" applyNumberFormat="1" applyFont="1" applyFill="1" applyBorder="1" applyAlignment="1">
      <alignment vertical="center"/>
    </xf>
    <xf numFmtId="0" fontId="39" fillId="0" borderId="0" xfId="0" applyFont="1" applyBorder="1" applyAlignment="1">
      <alignment vertical="center"/>
    </xf>
    <xf numFmtId="4" fontId="28" fillId="3" borderId="0" xfId="3" applyNumberFormat="1" applyFont="1" applyFill="1"/>
    <xf numFmtId="165" fontId="36" fillId="0" borderId="0" xfId="1" applyNumberFormat="1" applyFont="1" applyFill="1" applyBorder="1" applyAlignment="1">
      <alignment horizontal="right" wrapText="1" indent="1"/>
    </xf>
    <xf numFmtId="37" fontId="31" fillId="0" borderId="0" xfId="1" applyNumberFormat="1" applyFont="1" applyFill="1" applyBorder="1"/>
    <xf numFmtId="167" fontId="31" fillId="0" borderId="0" xfId="7" applyNumberFormat="1" applyFont="1" applyFill="1" applyBorder="1"/>
    <xf numFmtId="0" fontId="31" fillId="5" borderId="1" xfId="3" applyFont="1" applyFill="1" applyBorder="1" applyAlignment="1">
      <alignment horizontal="center" vertical="center" wrapText="1"/>
    </xf>
    <xf numFmtId="0" fontId="28" fillId="0" borderId="0" xfId="3" applyFont="1" applyFill="1" applyBorder="1"/>
    <xf numFmtId="0" fontId="28" fillId="0" borderId="0" xfId="3" applyFill="1" applyBorder="1" applyAlignment="1">
      <alignment vertical="center"/>
    </xf>
    <xf numFmtId="0" fontId="28" fillId="0" borderId="0" xfId="1" applyNumberFormat="1" applyFont="1" applyFill="1" applyBorder="1" applyAlignment="1">
      <alignment vertical="center"/>
    </xf>
    <xf numFmtId="0" fontId="28" fillId="0" borderId="0" xfId="3" applyNumberFormat="1" applyFill="1" applyBorder="1" applyAlignment="1">
      <alignment vertical="center"/>
    </xf>
    <xf numFmtId="3" fontId="33" fillId="0" borderId="0" xfId="1" applyNumberFormat="1" applyFont="1" applyFill="1" applyBorder="1" applyAlignment="1">
      <alignment horizontal="right" vertical="center" wrapText="1"/>
    </xf>
    <xf numFmtId="3" fontId="28" fillId="0" borderId="0" xfId="1" applyNumberFormat="1" applyFont="1" applyFill="1" applyBorder="1" applyAlignment="1">
      <alignment horizontal="right" vertical="center"/>
    </xf>
    <xf numFmtId="3" fontId="28" fillId="0" borderId="0" xfId="1" applyNumberFormat="1" applyFont="1" applyFill="1" applyBorder="1" applyAlignment="1">
      <alignment vertical="center"/>
    </xf>
    <xf numFmtId="3" fontId="46" fillId="0" borderId="0" xfId="1" applyNumberFormat="1" applyFont="1" applyFill="1" applyBorder="1" applyAlignment="1">
      <alignment vertical="center"/>
    </xf>
    <xf numFmtId="3" fontId="28" fillId="5" borderId="1" xfId="1" applyNumberFormat="1" applyFont="1" applyFill="1" applyBorder="1" applyAlignment="1">
      <alignment vertical="center"/>
    </xf>
    <xf numFmtId="168" fontId="28" fillId="0" borderId="0" xfId="1" applyNumberFormat="1" applyFont="1" applyFill="1" applyBorder="1" applyAlignment="1">
      <alignment vertical="center"/>
    </xf>
    <xf numFmtId="3" fontId="28" fillId="5" borderId="17" xfId="1" applyNumberFormat="1" applyFont="1" applyFill="1" applyBorder="1" applyAlignment="1">
      <alignment vertical="center"/>
    </xf>
    <xf numFmtId="0" fontId="33" fillId="0" borderId="0" xfId="1" applyNumberFormat="1" applyFont="1" applyFill="1" applyBorder="1" applyAlignment="1">
      <alignment horizontal="right" vertical="center" wrapText="1"/>
    </xf>
    <xf numFmtId="37" fontId="28" fillId="3" borderId="1" xfId="1" applyNumberFormat="1" applyFont="1" applyFill="1" applyBorder="1" applyAlignment="1">
      <alignment horizontal="center"/>
    </xf>
    <xf numFmtId="37" fontId="31" fillId="4" borderId="1" xfId="1" applyNumberFormat="1" applyFont="1" applyFill="1" applyBorder="1" applyAlignment="1">
      <alignment horizontal="center"/>
    </xf>
    <xf numFmtId="167" fontId="31" fillId="4" borderId="1" xfId="7" applyNumberFormat="1" applyFont="1" applyFill="1" applyBorder="1" applyAlignment="1">
      <alignment horizontal="center"/>
    </xf>
    <xf numFmtId="37" fontId="33" fillId="3" borderId="1" xfId="1" applyNumberFormat="1" applyFont="1" applyFill="1" applyBorder="1" applyAlignment="1">
      <alignment horizontal="center" wrapText="1"/>
    </xf>
    <xf numFmtId="37" fontId="36" fillId="4" borderId="1" xfId="1" applyNumberFormat="1" applyFont="1" applyFill="1" applyBorder="1" applyAlignment="1">
      <alignment horizontal="center" wrapText="1"/>
    </xf>
    <xf numFmtId="3" fontId="46" fillId="0" borderId="0" xfId="1" applyNumberFormat="1" applyFont="1" applyFill="1" applyBorder="1" applyAlignment="1">
      <alignment vertical="center" wrapText="1"/>
    </xf>
    <xf numFmtId="0" fontId="31" fillId="5" borderId="1" xfId="3" applyFont="1" applyFill="1" applyBorder="1" applyAlignment="1">
      <alignment horizontal="center" vertical="center" wrapText="1"/>
    </xf>
    <xf numFmtId="164" fontId="33" fillId="0" borderId="0" xfId="5" applyNumberFormat="1" applyFont="1" applyFill="1" applyBorder="1" applyAlignment="1">
      <alignment horizontal="center"/>
    </xf>
    <xf numFmtId="0" fontId="31" fillId="0" borderId="0" xfId="3" applyFont="1" applyFill="1" applyBorder="1" applyAlignment="1">
      <alignment vertical="center"/>
    </xf>
    <xf numFmtId="0" fontId="51" fillId="0" borderId="0" xfId="3" applyFont="1" applyFill="1" applyBorder="1" applyAlignment="1">
      <alignment vertical="center"/>
    </xf>
    <xf numFmtId="0" fontId="31" fillId="0" borderId="0" xfId="3" applyFont="1" applyFill="1"/>
    <xf numFmtId="164" fontId="36" fillId="0" borderId="24" xfId="5" applyNumberFormat="1" applyFont="1" applyFill="1" applyBorder="1" applyAlignment="1">
      <alignment horizontal="center"/>
    </xf>
    <xf numFmtId="168" fontId="31" fillId="0" borderId="0" xfId="1" applyNumberFormat="1" applyFont="1" applyFill="1" applyBorder="1" applyAlignment="1">
      <alignment horizontal="right" vertical="center"/>
    </xf>
    <xf numFmtId="0" fontId="28" fillId="0" borderId="0" xfId="3" applyFill="1" applyBorder="1" applyAlignment="1">
      <alignment horizontal="right" vertical="center"/>
    </xf>
    <xf numFmtId="0" fontId="46" fillId="0" borderId="0" xfId="3" applyFont="1" applyFill="1" applyBorder="1" applyAlignment="1">
      <alignment horizontal="right" vertical="center"/>
    </xf>
    <xf numFmtId="3" fontId="33" fillId="5" borderId="1" xfId="1" applyNumberFormat="1" applyFont="1" applyFill="1" applyBorder="1" applyAlignment="1">
      <alignment horizontal="right" vertical="center" wrapText="1"/>
    </xf>
    <xf numFmtId="3" fontId="33" fillId="5" borderId="17" xfId="1" applyNumberFormat="1" applyFont="1" applyFill="1" applyBorder="1" applyAlignment="1">
      <alignment horizontal="right" vertical="center" wrapText="1"/>
    </xf>
    <xf numFmtId="0" fontId="49" fillId="0" borderId="0" xfId="3" applyFont="1" applyFill="1"/>
    <xf numFmtId="0" fontId="49" fillId="3" borderId="0" xfId="3" applyFont="1" applyFill="1" applyAlignment="1">
      <alignment horizontal="center" vertical="center"/>
    </xf>
    <xf numFmtId="0" fontId="52" fillId="3" borderId="0" xfId="3" applyFont="1" applyFill="1" applyAlignment="1">
      <alignment horizontal="center" vertical="center"/>
    </xf>
    <xf numFmtId="14" fontId="49" fillId="3" borderId="0" xfId="3" applyNumberFormat="1" applyFont="1" applyFill="1" applyAlignment="1">
      <alignment horizontal="center" vertical="center"/>
    </xf>
    <xf numFmtId="0" fontId="31" fillId="6" borderId="1" xfId="3" applyFont="1" applyFill="1" applyBorder="1" applyAlignment="1">
      <alignment horizontal="center"/>
    </xf>
    <xf numFmtId="0" fontId="28" fillId="3" borderId="0" xfId="1" applyNumberFormat="1" applyFont="1" applyFill="1" applyBorder="1" applyAlignment="1">
      <alignment vertical="center"/>
    </xf>
    <xf numFmtId="0" fontId="28" fillId="3" borderId="1" xfId="3" quotePrefix="1" applyNumberFormat="1" applyFont="1" applyFill="1" applyBorder="1" applyAlignment="1">
      <alignment horizontal="center" vertical="center"/>
    </xf>
    <xf numFmtId="0" fontId="28" fillId="3" borderId="17" xfId="3" quotePrefix="1" applyNumberFormat="1" applyFont="1" applyFill="1" applyBorder="1" applyAlignment="1">
      <alignment horizontal="center" vertical="center"/>
    </xf>
    <xf numFmtId="0" fontId="31" fillId="5" borderId="1" xfId="3" applyFont="1" applyFill="1" applyBorder="1" applyAlignment="1">
      <alignment horizontal="center" vertical="center" wrapText="1"/>
    </xf>
    <xf numFmtId="3" fontId="53" fillId="6" borderId="1" xfId="3" applyNumberFormat="1" applyFont="1" applyFill="1" applyBorder="1" applyAlignment="1">
      <alignment horizontal="right" vertical="center"/>
    </xf>
    <xf numFmtId="0" fontId="54" fillId="0" borderId="0" xfId="3" applyFont="1" applyFill="1"/>
    <xf numFmtId="0" fontId="54" fillId="3" borderId="0" xfId="3" applyFont="1" applyFill="1"/>
    <xf numFmtId="0" fontId="55" fillId="3" borderId="0" xfId="3" applyFont="1" applyFill="1" applyAlignment="1">
      <alignment horizontal="center" vertical="center"/>
    </xf>
    <xf numFmtId="0" fontId="54" fillId="3" borderId="0" xfId="3" applyFont="1" applyFill="1" applyAlignment="1">
      <alignment horizontal="center" vertical="center"/>
    </xf>
    <xf numFmtId="0" fontId="56" fillId="3" borderId="0" xfId="3" applyFont="1" applyFill="1" applyAlignment="1">
      <alignment horizontal="center" vertical="center"/>
    </xf>
    <xf numFmtId="0" fontId="54" fillId="3" borderId="0" xfId="3" applyFont="1" applyFill="1" applyBorder="1"/>
    <xf numFmtId="0" fontId="28" fillId="3" borderId="0" xfId="3" applyFont="1" applyFill="1" applyBorder="1"/>
    <xf numFmtId="3" fontId="28" fillId="3" borderId="0" xfId="3" applyNumberFormat="1" applyFont="1" applyFill="1" applyBorder="1" applyAlignment="1">
      <alignment horizontal="center" vertical="center"/>
    </xf>
    <xf numFmtId="0" fontId="28" fillId="3" borderId="0" xfId="3" applyFont="1" applyFill="1" applyAlignment="1">
      <alignment horizontal="right" vertical="center"/>
    </xf>
    <xf numFmtId="0" fontId="37" fillId="3" borderId="0" xfId="3" applyFont="1" applyFill="1" applyAlignment="1">
      <alignment horizontal="right" vertical="center"/>
    </xf>
    <xf numFmtId="0" fontId="28" fillId="3" borderId="0" xfId="3" applyFont="1" applyFill="1" applyBorder="1" applyAlignment="1">
      <alignment horizontal="right" vertical="center"/>
    </xf>
    <xf numFmtId="0" fontId="28" fillId="0" borderId="0" xfId="3" applyFont="1" applyFill="1" applyAlignment="1">
      <alignment horizontal="right" vertical="center"/>
    </xf>
    <xf numFmtId="0" fontId="28" fillId="3" borderId="0" xfId="0" applyFont="1" applyFill="1" applyBorder="1" applyAlignment="1">
      <alignment horizontal="right" vertical="center"/>
    </xf>
    <xf numFmtId="0" fontId="31" fillId="0" borderId="0" xfId="3" applyFont="1" applyFill="1" applyAlignment="1">
      <alignment horizontal="right" vertical="center"/>
    </xf>
    <xf numFmtId="0" fontId="29" fillId="0" borderId="0" xfId="3" applyFont="1" applyFill="1"/>
    <xf numFmtId="0" fontId="31" fillId="3" borderId="0" xfId="3" applyFont="1" applyFill="1"/>
    <xf numFmtId="3" fontId="40" fillId="3" borderId="1" xfId="0" applyNumberFormat="1" applyFont="1" applyFill="1" applyBorder="1" applyAlignment="1">
      <alignment horizontal="right"/>
    </xf>
    <xf numFmtId="3" fontId="41" fillId="3" borderId="0" xfId="0" applyNumberFormat="1" applyFont="1" applyFill="1" applyBorder="1" applyAlignment="1">
      <alignment horizontal="right"/>
    </xf>
    <xf numFmtId="0" fontId="40" fillId="3" borderId="0" xfId="3" applyFont="1" applyFill="1" applyAlignment="1">
      <alignment horizontal="center"/>
    </xf>
    <xf numFmtId="0" fontId="40" fillId="3" borderId="0" xfId="3" applyFont="1" applyFill="1" applyAlignment="1">
      <alignment horizontal="right"/>
    </xf>
    <xf numFmtId="0" fontId="40" fillId="3" borderId="0" xfId="3" applyFont="1" applyFill="1" applyBorder="1" applyAlignment="1">
      <alignment horizontal="right"/>
    </xf>
    <xf numFmtId="0" fontId="55" fillId="3" borderId="0" xfId="3" applyFont="1" applyFill="1" applyBorder="1" applyAlignment="1">
      <alignment horizontal="right"/>
    </xf>
    <xf numFmtId="169" fontId="53" fillId="3" borderId="0" xfId="3" applyNumberFormat="1" applyFont="1" applyFill="1" applyAlignment="1">
      <alignment horizontal="right"/>
    </xf>
    <xf numFmtId="3"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vertical="center"/>
    </xf>
    <xf numFmtId="0" fontId="31" fillId="4" borderId="1" xfId="3" applyFont="1" applyFill="1" applyBorder="1" applyAlignment="1">
      <alignment horizontal="center" vertical="center" wrapText="1"/>
    </xf>
    <xf numFmtId="0" fontId="28" fillId="0" borderId="0" xfId="3" applyFill="1"/>
    <xf numFmtId="0" fontId="54" fillId="0" borderId="0" xfId="3" applyFont="1" applyFill="1"/>
    <xf numFmtId="0" fontId="55" fillId="3" borderId="0" xfId="3" applyFont="1" applyFill="1" applyAlignment="1">
      <alignment horizontal="center" vertical="center"/>
    </xf>
    <xf numFmtId="0" fontId="54" fillId="3" borderId="0" xfId="3" applyFont="1" applyFill="1" applyAlignment="1">
      <alignment horizontal="center" vertical="center"/>
    </xf>
    <xf numFmtId="0" fontId="54" fillId="3" borderId="0" xfId="3" applyFont="1" applyFill="1" applyBorder="1"/>
    <xf numFmtId="0" fontId="29" fillId="0" borderId="0" xfId="3" applyFont="1" applyFill="1"/>
    <xf numFmtId="14" fontId="49" fillId="0" borderId="0" xfId="3" applyNumberFormat="1" applyFont="1" applyFill="1" applyAlignment="1">
      <alignment horizontal="center" vertical="center"/>
    </xf>
    <xf numFmtId="0" fontId="28" fillId="0" borderId="0" xfId="3" applyFill="1" applyAlignment="1">
      <alignment horizontal="center" vertical="center"/>
    </xf>
    <xf numFmtId="0" fontId="51" fillId="0" borderId="0" xfId="3" applyFont="1" applyFill="1"/>
    <xf numFmtId="0" fontId="51" fillId="0" borderId="0" xfId="3" applyFont="1" applyFill="1" applyBorder="1"/>
    <xf numFmtId="0" fontId="73" fillId="0" borderId="0" xfId="0" applyFont="1"/>
    <xf numFmtId="170" fontId="73" fillId="0" borderId="0" xfId="0" applyNumberFormat="1" applyFont="1"/>
    <xf numFmtId="14" fontId="73" fillId="0" borderId="0" xfId="0" applyNumberFormat="1" applyFont="1"/>
    <xf numFmtId="0" fontId="71" fillId="0" borderId="0" xfId="0" applyFont="1"/>
    <xf numFmtId="170" fontId="71" fillId="0" borderId="0" xfId="0" applyNumberFormat="1" applyFont="1"/>
    <xf numFmtId="14" fontId="71" fillId="0" borderId="0" xfId="0" applyNumberFormat="1" applyFont="1"/>
    <xf numFmtId="170" fontId="0" fillId="0" borderId="0" xfId="0" applyNumberFormat="1"/>
    <xf numFmtId="14" fontId="0" fillId="0" borderId="0" xfId="0" applyNumberFormat="1"/>
    <xf numFmtId="14" fontId="71" fillId="0" borderId="0" xfId="0" applyNumberFormat="1" applyFont="1" applyAlignment="1">
      <alignment wrapText="1"/>
    </xf>
    <xf numFmtId="0" fontId="71" fillId="0" borderId="0" xfId="0" applyFont="1" applyAlignment="1">
      <alignment wrapText="1"/>
    </xf>
    <xf numFmtId="3" fontId="36" fillId="4" borderId="25" xfId="1" applyNumberFormat="1" applyFont="1" applyFill="1" applyBorder="1" applyAlignment="1">
      <alignment horizontal="right" vertical="center" wrapText="1"/>
    </xf>
    <xf numFmtId="0" fontId="29" fillId="0" borderId="0" xfId="3" applyFont="1" applyFill="1" applyBorder="1" applyAlignment="1">
      <alignment vertical="center"/>
    </xf>
    <xf numFmtId="0" fontId="29" fillId="3" borderId="0" xfId="3" applyFont="1" applyFill="1" applyBorder="1" applyAlignment="1">
      <alignment vertical="center"/>
    </xf>
    <xf numFmtId="0" fontId="29" fillId="0" borderId="0" xfId="3" applyFont="1" applyFill="1" applyBorder="1" applyAlignment="1"/>
    <xf numFmtId="0" fontId="29" fillId="3" borderId="0" xfId="3" applyFont="1" applyFill="1" applyAlignment="1">
      <alignment vertical="center"/>
    </xf>
    <xf numFmtId="0" fontId="41" fillId="3" borderId="0" xfId="3" applyFont="1" applyFill="1" applyAlignment="1">
      <alignment vertical="center"/>
    </xf>
    <xf numFmtId="0" fontId="74" fillId="3" borderId="0" xfId="2" applyFont="1" applyFill="1"/>
    <xf numFmtId="3" fontId="31" fillId="0" borderId="0" xfId="3" applyNumberFormat="1" applyFont="1" applyFill="1" applyBorder="1" applyAlignment="1">
      <alignment wrapText="1"/>
    </xf>
    <xf numFmtId="3" fontId="31" fillId="5" borderId="1" xfId="3" applyNumberFormat="1" applyFont="1" applyFill="1" applyBorder="1" applyAlignment="1">
      <alignment horizontal="center" vertical="center" wrapText="1"/>
    </xf>
    <xf numFmtId="3" fontId="30" fillId="0" borderId="0" xfId="3" applyNumberFormat="1" applyFont="1" applyFill="1" applyBorder="1"/>
    <xf numFmtId="3" fontId="28" fillId="0" borderId="0" xfId="3" applyNumberFormat="1" applyFill="1"/>
    <xf numFmtId="3" fontId="28" fillId="0" borderId="0" xfId="1" applyNumberFormat="1" applyFont="1" applyFill="1" applyBorder="1" applyAlignment="1">
      <alignment horizontal="right" vertical="center"/>
    </xf>
    <xf numFmtId="0" fontId="29" fillId="3" borderId="0" xfId="3" applyFont="1" applyFill="1" applyAlignment="1">
      <alignment horizontal="left" vertical="center"/>
    </xf>
    <xf numFmtId="0" fontId="28" fillId="0" borderId="0" xfId="3" applyFill="1"/>
    <xf numFmtId="164" fontId="33" fillId="3" borderId="1" xfId="5" applyNumberFormat="1" applyFont="1" applyFill="1" applyBorder="1" applyAlignment="1">
      <alignment horizontal="center"/>
    </xf>
    <xf numFmtId="3" fontId="28" fillId="5" borderId="1" xfId="1" applyNumberFormat="1" applyFont="1" applyFill="1" applyBorder="1" applyAlignment="1">
      <alignment vertical="center"/>
    </xf>
    <xf numFmtId="3" fontId="33" fillId="5" borderId="1" xfId="1" applyNumberFormat="1" applyFont="1" applyFill="1" applyBorder="1" applyAlignment="1">
      <alignment horizontal="right" vertical="center" wrapText="1"/>
    </xf>
    <xf numFmtId="3" fontId="36" fillId="4" borderId="1" xfId="1" applyNumberFormat="1" applyFont="1" applyFill="1" applyBorder="1" applyAlignment="1">
      <alignment horizontal="right" vertical="center" wrapText="1"/>
    </xf>
    <xf numFmtId="3" fontId="33" fillId="0" borderId="1" xfId="1" applyNumberFormat="1" applyFont="1" applyFill="1" applyBorder="1" applyAlignment="1">
      <alignment horizontal="center" vertical="center" wrapText="1"/>
    </xf>
    <xf numFmtId="37" fontId="28" fillId="0" borderId="1" xfId="1" applyNumberFormat="1" applyFont="1" applyFill="1" applyBorder="1" applyAlignment="1">
      <alignment horizontal="center"/>
    </xf>
    <xf numFmtId="37" fontId="33" fillId="0" borderId="1" xfId="1" applyNumberFormat="1" applyFont="1" applyFill="1" applyBorder="1" applyAlignment="1">
      <alignment horizontal="center" wrapText="1"/>
    </xf>
    <xf numFmtId="0" fontId="0" fillId="0" borderId="0" xfId="0"/>
    <xf numFmtId="0" fontId="28" fillId="3" borderId="0" xfId="3" applyFont="1" applyFill="1"/>
    <xf numFmtId="0" fontId="31" fillId="5" borderId="1" xfId="3" applyFont="1" applyFill="1" applyBorder="1" applyAlignment="1">
      <alignment horizontal="center" vertical="center" wrapText="1"/>
    </xf>
    <xf numFmtId="0" fontId="29" fillId="3" borderId="0" xfId="2" applyFont="1" applyFill="1" applyAlignment="1">
      <alignment horizontal="left" vertical="center"/>
    </xf>
    <xf numFmtId="0" fontId="45" fillId="6" borderId="1" xfId="0" applyFont="1" applyFill="1" applyBorder="1" applyAlignment="1">
      <alignment horizontal="center" vertical="center"/>
    </xf>
    <xf numFmtId="0" fontId="28" fillId="0" borderId="0" xfId="3" applyFill="1" applyBorder="1" applyAlignment="1">
      <alignment horizontal="center" vertical="center"/>
    </xf>
    <xf numFmtId="0" fontId="53" fillId="0" borderId="0" xfId="3" applyFont="1" applyFill="1" applyBorder="1" applyAlignment="1">
      <alignment horizontal="center" vertical="center" wrapText="1"/>
    </xf>
    <xf numFmtId="0" fontId="31" fillId="0" borderId="0" xfId="3" applyFont="1" applyFill="1" applyBorder="1" applyAlignment="1">
      <alignment horizontal="center"/>
    </xf>
    <xf numFmtId="0" fontId="31" fillId="3" borderId="17" xfId="3" quotePrefix="1" applyNumberFormat="1" applyFont="1" applyFill="1" applyBorder="1" applyAlignment="1">
      <alignment horizontal="center" vertical="center"/>
    </xf>
    <xf numFmtId="172" fontId="29" fillId="3" borderId="0" xfId="3" applyNumberFormat="1" applyFont="1" applyFill="1" applyAlignment="1">
      <alignment horizontal="left" vertical="center"/>
    </xf>
    <xf numFmtId="0" fontId="29" fillId="3" borderId="0" xfId="2" applyFont="1" applyFill="1" applyAlignment="1">
      <alignment vertical="center"/>
    </xf>
    <xf numFmtId="172" fontId="29" fillId="3" borderId="0" xfId="2" applyNumberFormat="1" applyFont="1" applyFill="1" applyAlignment="1">
      <alignment horizontal="left" vertical="center"/>
    </xf>
    <xf numFmtId="0" fontId="31" fillId="3" borderId="1" xfId="2" applyFont="1" applyFill="1" applyBorder="1" applyAlignment="1">
      <alignment horizontal="center" vertical="center" wrapText="1"/>
    </xf>
    <xf numFmtId="37" fontId="36" fillId="0" borderId="0" xfId="1" applyNumberFormat="1" applyFont="1" applyFill="1" applyBorder="1" applyAlignment="1">
      <alignment horizontal="center" wrapText="1"/>
    </xf>
    <xf numFmtId="167" fontId="31" fillId="0" borderId="0" xfId="7" applyNumberFormat="1" applyFont="1" applyFill="1" applyBorder="1" applyAlignment="1">
      <alignment horizontal="center"/>
    </xf>
    <xf numFmtId="0" fontId="31" fillId="5" borderId="1" xfId="3" applyFont="1" applyFill="1" applyBorder="1" applyAlignment="1">
      <alignment horizontal="center" wrapText="1"/>
    </xf>
    <xf numFmtId="37" fontId="36" fillId="5" borderId="1" xfId="1" applyNumberFormat="1" applyFont="1" applyFill="1" applyBorder="1" applyAlignment="1">
      <alignment horizontal="center" wrapText="1"/>
    </xf>
    <xf numFmtId="167" fontId="31" fillId="5" borderId="1" xfId="7" applyNumberFormat="1" applyFont="1" applyFill="1" applyBorder="1" applyAlignment="1">
      <alignment horizontal="center"/>
    </xf>
    <xf numFmtId="0" fontId="75" fillId="5" borderId="1" xfId="3" applyFont="1" applyFill="1" applyBorder="1" applyAlignment="1">
      <alignment horizontal="center" vertical="center" wrapText="1"/>
    </xf>
    <xf numFmtId="3" fontId="75" fillId="5" borderId="1" xfId="3" applyNumberFormat="1" applyFont="1" applyFill="1" applyBorder="1" applyAlignment="1">
      <alignment horizontal="center" vertical="center" wrapText="1"/>
    </xf>
    <xf numFmtId="3" fontId="76" fillId="0" borderId="1" xfId="0" applyNumberFormat="1" applyFont="1" applyBorder="1" applyAlignment="1">
      <alignment horizontal="center" vertical="center"/>
    </xf>
    <xf numFmtId="3" fontId="48" fillId="0" borderId="1" xfId="3" applyNumberFormat="1" applyFont="1" applyFill="1" applyBorder="1" applyAlignment="1">
      <alignment horizontal="center"/>
    </xf>
    <xf numFmtId="4" fontId="48" fillId="0" borderId="1" xfId="3" applyNumberFormat="1" applyFont="1" applyFill="1" applyBorder="1" applyAlignment="1">
      <alignment horizontal="center"/>
    </xf>
    <xf numFmtId="3" fontId="76" fillId="0" borderId="16" xfId="0" applyNumberFormat="1" applyFont="1" applyBorder="1" applyAlignment="1">
      <alignment horizontal="center" vertical="center"/>
    </xf>
    <xf numFmtId="0" fontId="75" fillId="5" borderId="1" xfId="3" applyFont="1" applyFill="1" applyBorder="1" applyAlignment="1">
      <alignment horizontal="center"/>
    </xf>
    <xf numFmtId="3" fontId="75" fillId="5" borderId="1" xfId="3" applyNumberFormat="1" applyFont="1" applyFill="1" applyBorder="1" applyAlignment="1">
      <alignment horizontal="center"/>
    </xf>
    <xf numFmtId="4" fontId="75" fillId="5" borderId="1" xfId="3" applyNumberFormat="1" applyFont="1" applyFill="1" applyBorder="1" applyAlignment="1">
      <alignment horizontal="center"/>
    </xf>
    <xf numFmtId="0" fontId="45" fillId="0" borderId="0" xfId="0" applyFont="1" applyFill="1" applyBorder="1" applyAlignment="1">
      <alignment vertical="center"/>
    </xf>
    <xf numFmtId="0" fontId="29" fillId="0" borderId="0" xfId="3" applyFont="1" applyFill="1" applyAlignment="1">
      <alignment horizontal="left"/>
    </xf>
    <xf numFmtId="3" fontId="28" fillId="7" borderId="20" xfId="2" applyNumberFormat="1" applyFont="1" applyFill="1" applyBorder="1" applyAlignment="1">
      <alignment horizontal="center"/>
    </xf>
    <xf numFmtId="0" fontId="28" fillId="0" borderId="0" xfId="2" applyFont="1" applyFill="1" applyBorder="1"/>
    <xf numFmtId="0" fontId="29" fillId="3" borderId="0" xfId="2" applyFont="1" applyFill="1" applyAlignment="1">
      <alignment horizontal="left" vertical="center"/>
    </xf>
    <xf numFmtId="0" fontId="27" fillId="0" borderId="0" xfId="0" applyFont="1" applyFill="1" applyBorder="1" applyAlignment="1">
      <alignment horizontal="center"/>
    </xf>
    <xf numFmtId="37" fontId="36" fillId="8" borderId="23" xfId="1" applyNumberFormat="1" applyFont="1" applyFill="1" applyBorder="1" applyAlignment="1">
      <alignment horizontal="right" vertical="center" wrapText="1"/>
    </xf>
    <xf numFmtId="3" fontId="36" fillId="0" borderId="1" xfId="1" applyNumberFormat="1" applyFont="1" applyFill="1" applyBorder="1" applyAlignment="1">
      <alignment horizontal="center" vertical="center" wrapText="1"/>
    </xf>
    <xf numFmtId="167" fontId="31" fillId="3" borderId="1" xfId="7" applyNumberFormat="1" applyFont="1" applyFill="1" applyBorder="1" applyAlignment="1">
      <alignment horizontal="center"/>
    </xf>
    <xf numFmtId="0" fontId="80" fillId="0" borderId="1" xfId="0" applyFont="1" applyBorder="1" applyAlignment="1">
      <alignment vertical="center" wrapText="1"/>
    </xf>
    <xf numFmtId="0" fontId="80" fillId="8" borderId="1" xfId="0" applyFont="1" applyFill="1" applyBorder="1" applyAlignment="1">
      <alignment horizontal="center" vertical="center"/>
    </xf>
    <xf numFmtId="37" fontId="33" fillId="3" borderId="1" xfId="1" applyNumberFormat="1" applyFont="1" applyFill="1" applyBorder="1" applyAlignment="1">
      <alignment horizontal="center" vertical="center" wrapText="1"/>
    </xf>
    <xf numFmtId="37" fontId="28" fillId="3" borderId="1" xfId="1" applyNumberFormat="1" applyFont="1" applyFill="1" applyBorder="1" applyAlignment="1">
      <alignment horizontal="center" vertical="center"/>
    </xf>
    <xf numFmtId="167" fontId="28" fillId="3" borderId="1" xfId="7" applyNumberFormat="1" applyFont="1" applyFill="1" applyBorder="1" applyAlignment="1">
      <alignment horizontal="center" vertical="center"/>
    </xf>
    <xf numFmtId="0" fontId="0" fillId="0" borderId="0" xfId="0" applyAlignment="1">
      <alignment vertical="center"/>
    </xf>
    <xf numFmtId="37" fontId="36" fillId="4" borderId="1" xfId="1" applyNumberFormat="1" applyFont="1" applyFill="1" applyBorder="1" applyAlignment="1">
      <alignment horizontal="center" vertical="center" wrapText="1"/>
    </xf>
    <xf numFmtId="37" fontId="31" fillId="4" borderId="1" xfId="1" applyNumberFormat="1" applyFont="1" applyFill="1" applyBorder="1" applyAlignment="1">
      <alignment horizontal="center" vertical="center"/>
    </xf>
    <xf numFmtId="167" fontId="31" fillId="4" borderId="1" xfId="7" applyNumberFormat="1" applyFont="1" applyFill="1" applyBorder="1" applyAlignment="1">
      <alignment horizontal="center" vertical="center"/>
    </xf>
    <xf numFmtId="0" fontId="44" fillId="3" borderId="1" xfId="2" applyFont="1" applyFill="1" applyBorder="1" applyAlignment="1">
      <alignment wrapText="1"/>
    </xf>
    <xf numFmtId="0" fontId="78" fillId="0" borderId="0" xfId="3" applyFont="1" applyFill="1" applyAlignment="1"/>
    <xf numFmtId="0" fontId="27" fillId="0" borderId="0" xfId="11"/>
    <xf numFmtId="165" fontId="46" fillId="41" borderId="1" xfId="1" applyNumberFormat="1" applyFont="1" applyFill="1" applyBorder="1" applyAlignment="1">
      <alignment horizontal="center" vertical="center" wrapText="1"/>
    </xf>
    <xf numFmtId="0" fontId="81" fillId="4" borderId="1" xfId="0" applyFont="1" applyFill="1" applyBorder="1" applyAlignment="1">
      <alignment horizontal="center" vertical="center"/>
    </xf>
    <xf numFmtId="0" fontId="44" fillId="0" borderId="0" xfId="2" applyFont="1" applyFill="1" applyBorder="1" applyAlignment="1">
      <alignment vertical="center"/>
    </xf>
    <xf numFmtId="0" fontId="31" fillId="0" borderId="0" xfId="2" applyFont="1" applyFill="1" applyBorder="1" applyAlignment="1">
      <alignment vertical="center"/>
    </xf>
    <xf numFmtId="0" fontId="37" fillId="3" borderId="17" xfId="2" applyFont="1" applyFill="1" applyBorder="1"/>
    <xf numFmtId="0" fontId="28" fillId="3" borderId="17" xfId="2" applyFont="1" applyFill="1" applyBorder="1"/>
    <xf numFmtId="0" fontId="44" fillId="3" borderId="0" xfId="2" applyFont="1" applyFill="1" applyBorder="1" applyAlignment="1">
      <alignment wrapText="1"/>
    </xf>
    <xf numFmtId="0" fontId="31" fillId="3" borderId="0" xfId="2" applyFont="1" applyFill="1" applyBorder="1"/>
    <xf numFmtId="0" fontId="31" fillId="0" borderId="0" xfId="2" applyFont="1" applyFill="1" applyBorder="1" applyAlignment="1">
      <alignment horizontal="right"/>
    </xf>
    <xf numFmtId="0" fontId="28" fillId="0" borderId="0" xfId="2" applyFont="1" applyFill="1"/>
    <xf numFmtId="0" fontId="31" fillId="0" borderId="0" xfId="2" applyFont="1" applyFill="1" applyBorder="1"/>
    <xf numFmtId="0" fontId="29" fillId="0" borderId="0" xfId="2" applyFont="1" applyFill="1" applyBorder="1" applyAlignment="1">
      <alignment vertical="center"/>
    </xf>
    <xf numFmtId="0" fontId="29" fillId="0" borderId="0" xfId="2" applyFont="1" applyFill="1" applyBorder="1" applyAlignment="1">
      <alignment horizontal="left" vertical="center"/>
    </xf>
    <xf numFmtId="0" fontId="35" fillId="0" borderId="0" xfId="2" applyFont="1" applyFill="1" applyBorder="1"/>
    <xf numFmtId="3" fontId="28" fillId="3" borderId="17" xfId="2" applyNumberFormat="1" applyFont="1" applyFill="1" applyBorder="1" applyAlignment="1">
      <alignment horizontal="center"/>
    </xf>
    <xf numFmtId="167" fontId="28" fillId="3" borderId="17" xfId="7" applyNumberFormat="1" applyFont="1" applyFill="1" applyBorder="1" applyAlignment="1">
      <alignment horizontal="center"/>
    </xf>
    <xf numFmtId="0" fontId="31" fillId="3" borderId="0" xfId="2" applyFont="1" applyFill="1" applyBorder="1" applyAlignment="1">
      <alignment horizontal="center" vertical="center" wrapText="1"/>
    </xf>
    <xf numFmtId="0" fontId="28" fillId="3" borderId="0" xfId="2" applyFont="1" applyFill="1" applyBorder="1"/>
    <xf numFmtId="3" fontId="28" fillId="0" borderId="0" xfId="2" applyNumberFormat="1" applyFont="1" applyFill="1" applyBorder="1" applyAlignment="1">
      <alignment horizontal="center"/>
    </xf>
    <xf numFmtId="0" fontId="82" fillId="0" borderId="0" xfId="3" applyFont="1" applyFill="1" applyAlignment="1">
      <alignment vertical="center"/>
    </xf>
    <xf numFmtId="0" fontId="29" fillId="0" borderId="0" xfId="3" applyFont="1" applyFill="1" applyAlignment="1">
      <alignment vertical="center"/>
    </xf>
    <xf numFmtId="14" fontId="29" fillId="0" borderId="0" xfId="2" applyNumberFormat="1" applyFont="1" applyFill="1" applyBorder="1" applyAlignment="1">
      <alignment vertical="center"/>
    </xf>
    <xf numFmtId="37" fontId="36" fillId="43" borderId="1" xfId="1" applyNumberFormat="1" applyFont="1" applyFill="1" applyBorder="1" applyAlignment="1">
      <alignment horizontal="center" wrapText="1"/>
    </xf>
    <xf numFmtId="167" fontId="31" fillId="43" borderId="1" xfId="7" applyNumberFormat="1" applyFont="1" applyFill="1" applyBorder="1" applyAlignment="1">
      <alignment horizontal="center"/>
    </xf>
    <xf numFmtId="3" fontId="31" fillId="43" borderId="1" xfId="2" applyNumberFormat="1" applyFont="1" applyFill="1" applyBorder="1" applyAlignment="1">
      <alignment horizontal="center"/>
    </xf>
    <xf numFmtId="9" fontId="31" fillId="43" borderId="1" xfId="0" applyNumberFormat="1" applyFont="1" applyFill="1" applyBorder="1" applyAlignment="1">
      <alignment horizontal="center"/>
    </xf>
    <xf numFmtId="0" fontId="82" fillId="46" borderId="0" xfId="3" applyFont="1" applyFill="1" applyBorder="1" applyAlignment="1">
      <alignment vertical="center"/>
    </xf>
    <xf numFmtId="0" fontId="29" fillId="46" borderId="0" xfId="3" applyFont="1" applyFill="1" applyBorder="1" applyAlignment="1">
      <alignment vertical="center"/>
    </xf>
    <xf numFmtId="171" fontId="82" fillId="46" borderId="0" xfId="3" applyNumberFormat="1" applyFont="1" applyFill="1" applyAlignment="1">
      <alignment horizontal="left" vertical="center"/>
    </xf>
    <xf numFmtId="172" fontId="82" fillId="46" borderId="0" xfId="0" applyNumberFormat="1" applyFont="1" applyFill="1" applyAlignment="1">
      <alignment horizontal="left" vertical="center"/>
    </xf>
    <xf numFmtId="0" fontId="77" fillId="47" borderId="0" xfId="0" applyFont="1" applyFill="1" applyBorder="1" applyAlignment="1">
      <alignment vertical="center"/>
    </xf>
    <xf numFmtId="0" fontId="29" fillId="0" borderId="0" xfId="3" applyFont="1" applyFill="1" applyAlignment="1">
      <alignment horizontal="left" vertical="center"/>
    </xf>
    <xf numFmtId="0" fontId="29" fillId="46" borderId="0" xfId="3" applyFont="1" applyFill="1" applyAlignment="1">
      <alignment horizontal="left" vertical="center"/>
    </xf>
    <xf numFmtId="0" fontId="39" fillId="0" borderId="0" xfId="0" applyFont="1" applyFill="1" applyBorder="1" applyAlignment="1">
      <alignment horizontal="left" vertical="center"/>
    </xf>
    <xf numFmtId="0" fontId="37" fillId="3" borderId="0" xfId="3" applyFont="1" applyFill="1" applyAlignment="1">
      <alignment horizontal="left" vertical="center" wrapText="1"/>
    </xf>
    <xf numFmtId="3" fontId="31" fillId="0" borderId="0" xfId="10" applyNumberFormat="1" applyFont="1" applyFill="1" applyBorder="1" applyAlignment="1">
      <alignment horizontal="right" vertical="center"/>
    </xf>
    <xf numFmtId="0" fontId="28" fillId="3" borderId="0" xfId="3" applyFill="1" applyAlignment="1">
      <alignment vertical="center"/>
    </xf>
    <xf numFmtId="3" fontId="33" fillId="0" borderId="1" xfId="1" applyNumberFormat="1" applyFont="1" applyFill="1" applyBorder="1" applyAlignment="1">
      <alignment horizontal="right" vertical="center" wrapText="1"/>
    </xf>
    <xf numFmtId="3" fontId="33" fillId="0" borderId="17" xfId="1" applyNumberFormat="1" applyFont="1" applyFill="1" applyBorder="1" applyAlignment="1">
      <alignment horizontal="right" vertical="center" wrapText="1"/>
    </xf>
    <xf numFmtId="0" fontId="28" fillId="0" borderId="1" xfId="3" quotePrefix="1" applyNumberFormat="1" applyFont="1" applyFill="1" applyBorder="1" applyAlignment="1">
      <alignment horizontal="center" vertical="center"/>
    </xf>
    <xf numFmtId="0" fontId="83" fillId="0" borderId="0" xfId="3" applyFont="1" applyFill="1" applyAlignment="1">
      <alignment vertical="center"/>
    </xf>
    <xf numFmtId="0" fontId="28" fillId="0" borderId="0" xfId="3" applyFill="1"/>
    <xf numFmtId="0" fontId="28" fillId="0" borderId="0" xfId="3" applyFill="1" applyBorder="1"/>
    <xf numFmtId="0" fontId="0" fillId="0" borderId="12" xfId="0" applyBorder="1"/>
    <xf numFmtId="0" fontId="0" fillId="0" borderId="13" xfId="0" applyBorder="1"/>
    <xf numFmtId="0" fontId="31" fillId="0" borderId="0" xfId="3" applyFont="1" applyFill="1" applyBorder="1" applyAlignment="1">
      <alignment horizontal="center" vertical="center" wrapText="1"/>
    </xf>
    <xf numFmtId="0" fontId="28" fillId="0" borderId="0" xfId="1" applyNumberFormat="1" applyFont="1" applyFill="1" applyBorder="1" applyAlignment="1">
      <alignment vertical="center"/>
    </xf>
    <xf numFmtId="0" fontId="28" fillId="0" borderId="0" xfId="3" applyNumberFormat="1" applyFill="1" applyBorder="1" applyAlignment="1">
      <alignment vertical="center"/>
    </xf>
    <xf numFmtId="0" fontId="33" fillId="5" borderId="1" xfId="1" applyNumberFormat="1" applyFont="1" applyFill="1" applyBorder="1" applyAlignment="1">
      <alignment horizontal="right" vertical="center" wrapText="1"/>
    </xf>
    <xf numFmtId="3" fontId="28" fillId="5" borderId="1" xfId="1" applyNumberFormat="1" applyFont="1" applyFill="1" applyBorder="1" applyAlignment="1">
      <alignment horizontal="right" vertical="center"/>
    </xf>
    <xf numFmtId="0" fontId="33" fillId="0" borderId="1" xfId="1" applyNumberFormat="1" applyFont="1" applyFill="1" applyBorder="1" applyAlignment="1">
      <alignment horizontal="right" vertical="center" wrapText="1"/>
    </xf>
    <xf numFmtId="3" fontId="28" fillId="0" borderId="1" xfId="1" applyNumberFormat="1" applyFont="1" applyFill="1" applyBorder="1" applyAlignment="1">
      <alignment horizontal="right" vertical="center"/>
    </xf>
    <xf numFmtId="3" fontId="28" fillId="5" borderId="1" xfId="1" applyNumberFormat="1" applyFont="1" applyFill="1" applyBorder="1" applyAlignment="1">
      <alignment vertical="center"/>
    </xf>
    <xf numFmtId="3" fontId="46" fillId="5" borderId="1" xfId="1" applyNumberFormat="1" applyFont="1" applyFill="1" applyBorder="1" applyAlignment="1">
      <alignment horizontal="right" vertical="center" wrapText="1"/>
    </xf>
    <xf numFmtId="0" fontId="50" fillId="0" borderId="0" xfId="3" applyFont="1" applyFill="1" applyBorder="1" applyAlignment="1">
      <alignment vertical="center"/>
    </xf>
    <xf numFmtId="3" fontId="33" fillId="5" borderId="1" xfId="1" applyNumberFormat="1" applyFont="1" applyFill="1" applyBorder="1" applyAlignment="1">
      <alignment horizontal="right" vertical="center" wrapText="1"/>
    </xf>
    <xf numFmtId="3" fontId="36" fillId="6" borderId="25" xfId="1" applyNumberFormat="1" applyFont="1" applyFill="1" applyBorder="1" applyAlignment="1">
      <alignment horizontal="right" vertical="center" wrapText="1"/>
    </xf>
    <xf numFmtId="3" fontId="31" fillId="6" borderId="1" xfId="3" applyNumberFormat="1" applyFont="1" applyFill="1" applyBorder="1" applyAlignment="1">
      <alignment horizontal="center" vertical="center"/>
    </xf>
    <xf numFmtId="3" fontId="31" fillId="4" borderId="1" xfId="1" applyNumberFormat="1" applyFont="1" applyFill="1" applyBorder="1" applyAlignment="1">
      <alignment vertical="center"/>
    </xf>
    <xf numFmtId="14" fontId="49" fillId="0" borderId="0" xfId="3" applyNumberFormat="1" applyFont="1" applyFill="1" applyAlignment="1">
      <alignment horizontal="center" vertical="center"/>
    </xf>
    <xf numFmtId="0" fontId="28" fillId="0" borderId="0" xfId="3" applyFill="1" applyAlignment="1">
      <alignment horizontal="center" vertical="center"/>
    </xf>
    <xf numFmtId="165" fontId="46" fillId="5" borderId="1" xfId="1" applyNumberFormat="1" applyFont="1" applyFill="1" applyBorder="1" applyAlignment="1">
      <alignment horizontal="center" vertical="center" wrapText="1"/>
    </xf>
    <xf numFmtId="3" fontId="36" fillId="4" borderId="1" xfId="1" applyNumberFormat="1" applyFont="1" applyFill="1" applyBorder="1" applyAlignment="1">
      <alignment horizontal="right" vertical="center" wrapText="1"/>
    </xf>
    <xf numFmtId="14" fontId="82" fillId="0" borderId="0" xfId="3" applyNumberFormat="1" applyFont="1" applyFill="1" applyAlignment="1">
      <alignment horizontal="left" vertical="center"/>
    </xf>
    <xf numFmtId="0" fontId="31" fillId="44" borderId="1" xfId="3" applyFont="1" applyFill="1" applyBorder="1" applyAlignment="1">
      <alignment horizontal="center" vertical="center" wrapText="1"/>
    </xf>
    <xf numFmtId="3" fontId="31" fillId="40" borderId="1" xfId="3" applyNumberFormat="1" applyFont="1" applyFill="1" applyBorder="1" applyAlignment="1">
      <alignment horizontal="center" vertical="center"/>
    </xf>
    <xf numFmtId="3" fontId="31" fillId="45" borderId="1" xfId="3" applyNumberFormat="1" applyFont="1" applyFill="1" applyBorder="1" applyAlignment="1">
      <alignment horizontal="center" vertical="center"/>
    </xf>
    <xf numFmtId="0" fontId="31" fillId="43" borderId="1" xfId="0" applyFont="1" applyFill="1" applyBorder="1" applyAlignment="1">
      <alignment horizontal="left" vertical="center"/>
    </xf>
    <xf numFmtId="0" fontId="31" fillId="43" borderId="16" xfId="0" applyFont="1" applyFill="1" applyBorder="1" applyAlignment="1">
      <alignment horizontal="left" vertical="center"/>
    </xf>
    <xf numFmtId="0" fontId="45" fillId="44" borderId="1" xfId="0" applyFont="1" applyFill="1" applyBorder="1" applyAlignment="1">
      <alignment vertical="center"/>
    </xf>
    <xf numFmtId="0" fontId="45" fillId="44" borderId="1" xfId="0" applyFont="1" applyFill="1" applyBorder="1" applyAlignment="1">
      <alignment horizontal="center" vertical="center" wrapText="1"/>
    </xf>
    <xf numFmtId="167" fontId="45" fillId="44" borderId="1" xfId="0" applyNumberFormat="1" applyFont="1" applyFill="1" applyBorder="1" applyAlignment="1">
      <alignment horizontal="center"/>
    </xf>
    <xf numFmtId="0" fontId="45" fillId="44" borderId="1" xfId="0" applyFont="1" applyFill="1" applyBorder="1" applyAlignment="1">
      <alignment horizontal="center" vertical="center"/>
    </xf>
    <xf numFmtId="0" fontId="31" fillId="0" borderId="0" xfId="3" applyFont="1" applyFill="1" applyBorder="1" applyAlignment="1">
      <alignment horizontal="right"/>
    </xf>
    <xf numFmtId="3" fontId="31" fillId="0" borderId="0" xfId="3" applyNumberFormat="1" applyFont="1" applyFill="1" applyBorder="1" applyAlignment="1">
      <alignment horizontal="center"/>
    </xf>
    <xf numFmtId="165" fontId="31" fillId="0" borderId="0" xfId="3" applyNumberFormat="1" applyFont="1" applyFill="1" applyBorder="1" applyAlignment="1">
      <alignment horizontal="center" vertical="center" wrapText="1"/>
    </xf>
    <xf numFmtId="37" fontId="0" fillId="0" borderId="0" xfId="0" applyNumberFormat="1"/>
    <xf numFmtId="3" fontId="28" fillId="3" borderId="0" xfId="2" applyNumberFormat="1" applyFont="1" applyFill="1"/>
    <xf numFmtId="4" fontId="31" fillId="0" borderId="0" xfId="3" applyNumberFormat="1" applyFont="1" applyFill="1" applyBorder="1" applyAlignment="1">
      <alignment horizontal="center" vertical="center" wrapText="1"/>
    </xf>
    <xf numFmtId="3" fontId="54" fillId="0" borderId="0" xfId="3" applyNumberFormat="1" applyFont="1" applyFill="1"/>
    <xf numFmtId="0" fontId="31" fillId="5" borderId="1" xfId="3" applyFont="1" applyFill="1" applyBorder="1" applyAlignment="1">
      <alignment horizontal="center" vertical="center" wrapText="1"/>
    </xf>
    <xf numFmtId="17" fontId="28" fillId="3" borderId="1" xfId="3" quotePrefix="1" applyNumberFormat="1" applyFont="1" applyFill="1" applyBorder="1" applyAlignment="1">
      <alignment horizontal="center" vertical="center"/>
    </xf>
    <xf numFmtId="3" fontId="36" fillId="40" borderId="25" xfId="1" applyNumberFormat="1" applyFont="1" applyFill="1" applyBorder="1" applyAlignment="1">
      <alignment horizontal="right" vertical="center" wrapText="1"/>
    </xf>
    <xf numFmtId="3" fontId="33" fillId="40" borderId="1" xfId="1" applyNumberFormat="1" applyFont="1" applyFill="1" applyBorder="1" applyAlignment="1">
      <alignment horizontal="right" vertical="center" wrapText="1"/>
    </xf>
    <xf numFmtId="3" fontId="28" fillId="40" borderId="1" xfId="1" applyNumberFormat="1" applyFont="1" applyFill="1" applyBorder="1" applyAlignment="1">
      <alignment vertical="center"/>
    </xf>
    <xf numFmtId="0" fontId="33" fillId="40" borderId="1" xfId="1" applyNumberFormat="1" applyFont="1" applyFill="1" applyBorder="1" applyAlignment="1">
      <alignment horizontal="right" vertical="center" wrapText="1"/>
    </xf>
    <xf numFmtId="3" fontId="33" fillId="43" borderId="1" xfId="1" applyNumberFormat="1" applyFont="1" applyFill="1" applyBorder="1" applyAlignment="1">
      <alignment horizontal="right" vertical="center" wrapText="1"/>
    </xf>
    <xf numFmtId="14" fontId="49" fillId="0" borderId="35" xfId="3" applyNumberFormat="1" applyFont="1" applyFill="1" applyBorder="1" applyAlignment="1">
      <alignment horizontal="center" vertical="center"/>
    </xf>
    <xf numFmtId="165" fontId="50" fillId="5" borderId="1" xfId="1" applyNumberFormat="1" applyFont="1" applyFill="1" applyBorder="1" applyAlignment="1">
      <alignment horizontal="center" vertical="center" wrapText="1"/>
    </xf>
    <xf numFmtId="3" fontId="36" fillId="43" borderId="36" xfId="10" applyNumberFormat="1" applyFont="1" applyFill="1" applyBorder="1" applyAlignment="1">
      <alignment horizontal="right" vertical="center" wrapText="1"/>
    </xf>
    <xf numFmtId="0" fontId="31" fillId="0" borderId="35" xfId="3" applyFont="1" applyFill="1" applyBorder="1" applyAlignment="1">
      <alignment horizontal="center"/>
    </xf>
    <xf numFmtId="0" fontId="31" fillId="0" borderId="35" xfId="3" applyFont="1" applyFill="1" applyBorder="1" applyAlignment="1">
      <alignment horizontal="center" vertical="center" wrapText="1"/>
    </xf>
    <xf numFmtId="0" fontId="31" fillId="43" borderId="36" xfId="3" quotePrefix="1" applyFont="1" applyFill="1" applyBorder="1" applyAlignment="1">
      <alignment horizontal="center" vertical="center" wrapText="1"/>
    </xf>
    <xf numFmtId="3" fontId="36" fillId="40" borderId="36" xfId="10" applyNumberFormat="1" applyFont="1" applyFill="1" applyBorder="1" applyAlignment="1">
      <alignment horizontal="right" vertical="center" wrapText="1"/>
    </xf>
    <xf numFmtId="37" fontId="33" fillId="48" borderId="1" xfId="23955" applyNumberFormat="1" applyFont="1" applyFill="1" applyBorder="1" applyAlignment="1">
      <alignment horizontal="center" vertical="center" wrapText="1"/>
    </xf>
    <xf numFmtId="37" fontId="28" fillId="48" borderId="1" xfId="23955" applyNumberFormat="1" applyFont="1" applyFill="1" applyBorder="1" applyAlignment="1">
      <alignment horizontal="center" vertical="center"/>
    </xf>
    <xf numFmtId="37" fontId="33" fillId="0" borderId="1" xfId="23955" applyNumberFormat="1" applyFont="1" applyFill="1" applyBorder="1" applyAlignment="1">
      <alignment horizontal="center" vertical="center" wrapText="1"/>
    </xf>
    <xf numFmtId="37" fontId="28" fillId="0" borderId="1" xfId="23955" applyNumberFormat="1" applyFont="1" applyFill="1" applyBorder="1" applyAlignment="1">
      <alignment horizontal="center"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vertical="center"/>
    </xf>
    <xf numFmtId="0" fontId="31" fillId="0" borderId="1" xfId="3" applyFont="1" applyFill="1" applyBorder="1" applyAlignment="1">
      <alignment horizontal="center" vertical="center" wrapText="1"/>
    </xf>
    <xf numFmtId="165" fontId="50" fillId="5" borderId="1" xfId="1" applyNumberFormat="1" applyFont="1" applyFill="1" applyBorder="1" applyAlignment="1">
      <alignment horizontal="right" vertical="center" wrapText="1"/>
    </xf>
    <xf numFmtId="3" fontId="31" fillId="6" borderId="36" xfId="10" applyNumberFormat="1" applyFont="1" applyFill="1" applyBorder="1" applyAlignment="1">
      <alignment horizontal="right" vertical="center" wrapText="1"/>
    </xf>
    <xf numFmtId="3" fontId="47" fillId="0" borderId="0" xfId="1" applyNumberFormat="1" applyFont="1" applyFill="1" applyBorder="1" applyAlignment="1">
      <alignment vertical="center" wrapText="1"/>
    </xf>
    <xf numFmtId="3" fontId="47" fillId="0" borderId="0" xfId="1" applyNumberFormat="1" applyFont="1" applyFill="1" applyBorder="1" applyAlignment="1">
      <alignment vertical="center"/>
    </xf>
    <xf numFmtId="164" fontId="36" fillId="0" borderId="0" xfId="5" applyNumberFormat="1" applyFont="1" applyFill="1" applyBorder="1" applyAlignment="1">
      <alignment horizontal="center"/>
    </xf>
    <xf numFmtId="0" fontId="31" fillId="44" borderId="38" xfId="3" quotePrefix="1" applyFont="1" applyFill="1" applyBorder="1" applyAlignment="1">
      <alignment horizontal="center" wrapText="1"/>
    </xf>
    <xf numFmtId="0" fontId="31" fillId="0" borderId="37" xfId="3" applyFont="1" applyFill="1" applyBorder="1" applyAlignment="1">
      <alignment horizontal="center" vertical="center" wrapText="1"/>
    </xf>
    <xf numFmtId="14" fontId="49" fillId="0" borderId="0" xfId="3" applyNumberFormat="1" applyFont="1" applyFill="1" applyBorder="1" applyAlignment="1">
      <alignment horizontal="center" vertical="center"/>
    </xf>
    <xf numFmtId="0" fontId="31" fillId="44" borderId="39" xfId="3" quotePrefix="1" applyFont="1" applyFill="1" applyBorder="1" applyAlignment="1">
      <alignment horizontal="center" wrapText="1"/>
    </xf>
    <xf numFmtId="3" fontId="36" fillId="44" borderId="40" xfId="1" applyNumberFormat="1" applyFont="1" applyFill="1" applyBorder="1" applyAlignment="1">
      <alignment horizontal="right" vertical="center" wrapText="1"/>
    </xf>
    <xf numFmtId="0" fontId="33" fillId="50" borderId="1" xfId="1" applyNumberFormat="1" applyFont="1" applyFill="1" applyBorder="1" applyAlignment="1">
      <alignment horizontal="right" vertical="center" wrapText="1"/>
    </xf>
    <xf numFmtId="3" fontId="36" fillId="51" borderId="25" xfId="1" applyNumberFormat="1" applyFont="1" applyFill="1" applyBorder="1" applyAlignment="1">
      <alignment horizontal="right" vertical="center" wrapText="1"/>
    </xf>
    <xf numFmtId="3" fontId="36" fillId="52" borderId="25" xfId="1" applyNumberFormat="1" applyFont="1" applyFill="1" applyBorder="1" applyAlignment="1">
      <alignment horizontal="right" vertical="center" wrapText="1"/>
    </xf>
    <xf numFmtId="37" fontId="36" fillId="53" borderId="23" xfId="1" applyNumberFormat="1" applyFont="1" applyFill="1" applyBorder="1" applyAlignment="1">
      <alignment horizontal="right" vertical="center" wrapText="1"/>
    </xf>
    <xf numFmtId="3" fontId="33" fillId="50"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50" fillId="0" borderId="0" xfId="3" applyFont="1" applyFill="1"/>
    <xf numFmtId="3" fontId="46" fillId="5" borderId="1" xfId="1" applyNumberFormat="1" applyFont="1" applyFill="1" applyBorder="1" applyAlignment="1">
      <alignment vertical="center"/>
    </xf>
    <xf numFmtId="3" fontId="46" fillId="5" borderId="17" xfId="1" applyNumberFormat="1" applyFont="1" applyFill="1" applyBorder="1" applyAlignment="1">
      <alignment horizontal="right" vertical="center" wrapText="1"/>
    </xf>
    <xf numFmtId="3" fontId="46" fillId="5" borderId="17" xfId="1" applyNumberFormat="1" applyFont="1" applyFill="1" applyBorder="1" applyAlignment="1">
      <alignment vertical="center"/>
    </xf>
    <xf numFmtId="3" fontId="47" fillId="5" borderId="25" xfId="1" applyNumberFormat="1" applyFont="1" applyFill="1" applyBorder="1" applyAlignment="1">
      <alignment horizontal="right" vertical="center" wrapText="1"/>
    </xf>
    <xf numFmtId="3" fontId="47" fillId="6" borderId="25" xfId="1" applyNumberFormat="1" applyFont="1" applyFill="1" applyBorder="1" applyAlignment="1">
      <alignment horizontal="right" vertical="center" wrapText="1"/>
    </xf>
    <xf numFmtId="0" fontId="46" fillId="0" borderId="0" xfId="3" applyFont="1" applyFill="1" applyAlignment="1">
      <alignment horizontal="center" vertical="center"/>
    </xf>
    <xf numFmtId="0" fontId="51" fillId="0" borderId="0" xfId="3" applyFont="1" applyFill="1" applyBorder="1" applyAlignment="1">
      <alignment horizontal="center" vertical="center" wrapText="1"/>
    </xf>
    <xf numFmtId="0" fontId="50" fillId="0" borderId="0" xfId="3" applyFont="1" applyFill="1" applyBorder="1"/>
    <xf numFmtId="37" fontId="47" fillId="8" borderId="23" xfId="1" applyNumberFormat="1" applyFont="1" applyFill="1" applyBorder="1" applyAlignment="1">
      <alignment horizontal="right" vertical="center" wrapText="1"/>
    </xf>
    <xf numFmtId="0" fontId="50" fillId="0" borderId="0" xfId="3" applyFont="1" applyFill="1" applyAlignment="1">
      <alignment horizontal="center" vertical="center"/>
    </xf>
    <xf numFmtId="0" fontId="50" fillId="0" borderId="0" xfId="3" applyFont="1" applyFill="1" applyBorder="1" applyAlignment="1">
      <alignment horizontal="center" vertical="center"/>
    </xf>
    <xf numFmtId="0" fontId="51" fillId="0" borderId="37" xfId="3" applyFont="1" applyFill="1" applyBorder="1" applyAlignment="1">
      <alignment horizontal="center" vertical="center" wrapText="1"/>
    </xf>
    <xf numFmtId="0" fontId="50" fillId="0" borderId="37" xfId="3" applyFont="1" applyFill="1" applyBorder="1" applyAlignment="1">
      <alignment horizontal="center" vertical="center"/>
    </xf>
    <xf numFmtId="3" fontId="46" fillId="40" borderId="1" xfId="1" applyNumberFormat="1" applyFont="1" applyFill="1" applyBorder="1" applyAlignment="1">
      <alignment horizontal="right" vertical="center" wrapText="1"/>
    </xf>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87" fillId="5" borderId="1"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0" fontId="85" fillId="3" borderId="0" xfId="3" applyFont="1" applyFill="1" applyBorder="1" applyAlignment="1">
      <alignment vertical="center"/>
    </xf>
    <xf numFmtId="0" fontId="47" fillId="0" borderId="35" xfId="3" applyFont="1" applyFill="1" applyBorder="1" applyAlignment="1">
      <alignment horizontal="center" vertical="center" wrapText="1"/>
    </xf>
    <xf numFmtId="0" fontId="46" fillId="0" borderId="35" xfId="3" applyFont="1" applyFill="1" applyBorder="1" applyAlignment="1">
      <alignment horizontal="center" vertical="center"/>
    </xf>
    <xf numFmtId="0" fontId="28" fillId="0" borderId="0" xfId="3" applyFill="1" applyBorder="1" applyAlignment="1">
      <alignment vertical="top" wrapText="1"/>
    </xf>
    <xf numFmtId="0" fontId="37" fillId="0" borderId="0" xfId="3" applyFont="1" applyFill="1" applyAlignment="1">
      <alignment horizontal="center" vertical="center"/>
    </xf>
    <xf numFmtId="3" fontId="47" fillId="6" borderId="36" xfId="10" applyNumberFormat="1" applyFont="1" applyFill="1" applyBorder="1" applyAlignment="1">
      <alignment horizontal="right" vertical="center" wrapText="1"/>
    </xf>
    <xf numFmtId="0" fontId="37" fillId="0" borderId="0" xfId="3" applyFont="1" applyFill="1"/>
    <xf numFmtId="0" fontId="40" fillId="3" borderId="0" xfId="3" applyFont="1" applyFill="1" applyAlignment="1">
      <alignment horizontal="center" vertical="center"/>
    </xf>
    <xf numFmtId="0" fontId="37" fillId="0" borderId="0" xfId="3" applyFont="1" applyFill="1" applyBorder="1" applyAlignment="1">
      <alignment horizontal="center" vertical="center"/>
    </xf>
    <xf numFmtId="37" fontId="31" fillId="6" borderId="1" xfId="1" applyNumberFormat="1" applyFont="1" applyFill="1" applyBorder="1" applyAlignment="1">
      <alignment horizontal="right" vertical="center" wrapText="1"/>
    </xf>
    <xf numFmtId="0" fontId="44" fillId="6" borderId="1" xfId="3" applyFont="1" applyFill="1" applyBorder="1" applyAlignment="1">
      <alignment horizontal="center"/>
    </xf>
    <xf numFmtId="0" fontId="82" fillId="0" borderId="0" xfId="3" applyFont="1" applyFill="1" applyAlignment="1">
      <alignment horizontal="center" vertical="center"/>
    </xf>
    <xf numFmtId="165" fontId="46" fillId="6" borderId="1" xfId="1" applyNumberFormat="1" applyFont="1" applyFill="1" applyBorder="1" applyAlignment="1">
      <alignment horizontal="center" vertical="center" wrapText="1"/>
    </xf>
    <xf numFmtId="3" fontId="36" fillId="49" borderId="36" xfId="1" applyNumberFormat="1" applyFont="1" applyFill="1" applyBorder="1" applyAlignment="1">
      <alignment horizontal="right" vertical="center" wrapText="1"/>
    </xf>
    <xf numFmtId="0" fontId="31" fillId="3" borderId="0" xfId="1" applyNumberFormat="1" applyFont="1" applyFill="1" applyBorder="1" applyAlignment="1">
      <alignment vertical="center"/>
    </xf>
    <xf numFmtId="3" fontId="36" fillId="40" borderId="36" xfId="1" applyNumberFormat="1" applyFont="1" applyFill="1" applyBorder="1" applyAlignment="1">
      <alignment horizontal="right" vertical="center" wrapText="1"/>
    </xf>
    <xf numFmtId="3" fontId="36" fillId="54" borderId="36" xfId="1" applyNumberFormat="1" applyFont="1" applyFill="1" applyBorder="1" applyAlignment="1">
      <alignment horizontal="right" vertical="center" wrapText="1"/>
    </xf>
    <xf numFmtId="0" fontId="31" fillId="0" borderId="0" xfId="1" applyNumberFormat="1" applyFont="1" applyFill="1" applyBorder="1" applyAlignment="1">
      <alignment vertical="center"/>
    </xf>
    <xf numFmtId="0" fontId="31" fillId="0" borderId="0" xfId="3" applyNumberFormat="1" applyFont="1" applyFill="1" applyBorder="1" applyAlignment="1">
      <alignment vertical="center"/>
    </xf>
    <xf numFmtId="3" fontId="51" fillId="49" borderId="36" xfId="1" applyNumberFormat="1" applyFont="1" applyFill="1" applyBorder="1" applyAlignment="1">
      <alignment horizontal="right" vertical="center" wrapText="1"/>
    </xf>
    <xf numFmtId="3" fontId="47" fillId="43" borderId="36" xfId="1" applyNumberFormat="1" applyFont="1" applyFill="1" applyBorder="1" applyAlignment="1">
      <alignment horizontal="right" vertical="center" wrapText="1"/>
    </xf>
    <xf numFmtId="3" fontId="36" fillId="6" borderId="41" xfId="1" applyNumberFormat="1" applyFont="1" applyFill="1" applyBorder="1" applyAlignment="1">
      <alignment horizontal="right" vertical="center" wrapText="1"/>
    </xf>
    <xf numFmtId="37" fontId="36" fillId="8" borderId="42" xfId="1" applyNumberFormat="1" applyFont="1" applyFill="1" applyBorder="1" applyAlignment="1">
      <alignment horizontal="right" vertical="center" wrapText="1"/>
    </xf>
    <xf numFmtId="0" fontId="31" fillId="0" borderId="37" xfId="3" applyFont="1" applyFill="1" applyBorder="1" applyAlignment="1">
      <alignment horizontal="center"/>
    </xf>
    <xf numFmtId="0" fontId="31" fillId="0" borderId="22" xfId="3" applyFont="1" applyFill="1" applyBorder="1" applyAlignment="1">
      <alignment horizontal="center" vertical="center" wrapText="1"/>
    </xf>
    <xf numFmtId="0" fontId="31" fillId="8" borderId="39" xfId="3" quotePrefix="1" applyFont="1" applyFill="1" applyBorder="1" applyAlignment="1">
      <alignment horizontal="center" vertical="center" wrapText="1"/>
    </xf>
    <xf numFmtId="0" fontId="28" fillId="0" borderId="0" xfId="3" applyFill="1" applyBorder="1" applyAlignment="1">
      <alignment horizontal="center"/>
    </xf>
    <xf numFmtId="3" fontId="28" fillId="0" borderId="0" xfId="3" applyNumberFormat="1" applyFill="1" applyBorder="1"/>
    <xf numFmtId="0" fontId="31" fillId="5" borderId="1" xfId="3" applyFont="1" applyFill="1" applyBorder="1" applyAlignment="1">
      <alignment horizontal="center" wrapText="1"/>
    </xf>
    <xf numFmtId="3" fontId="36" fillId="43" borderId="25" xfId="1" applyNumberFormat="1" applyFont="1" applyFill="1" applyBorder="1" applyAlignment="1">
      <alignment horizontal="right" vertical="center" wrapText="1"/>
    </xf>
    <xf numFmtId="3" fontId="28" fillId="0" borderId="0" xfId="3" applyNumberFormat="1" applyFont="1" applyFill="1"/>
    <xf numFmtId="3" fontId="28" fillId="0" borderId="0" xfId="3" applyNumberFormat="1" applyFont="1" applyFill="1" applyAlignment="1">
      <alignment horizontal="center"/>
    </xf>
    <xf numFmtId="3" fontId="82" fillId="0" borderId="0" xfId="3" applyNumberFormat="1" applyFont="1" applyFill="1" applyAlignment="1">
      <alignment horizontal="center" vertical="center"/>
    </xf>
    <xf numFmtId="3" fontId="28" fillId="0" borderId="0" xfId="3" applyNumberFormat="1" applyFill="1" applyBorder="1" applyAlignment="1">
      <alignment vertical="top" wrapText="1"/>
    </xf>
    <xf numFmtId="0" fontId="31" fillId="0" borderId="0" xfId="3" applyFont="1" applyFill="1" applyBorder="1" applyAlignment="1">
      <alignment horizontal="center" wrapText="1"/>
    </xf>
    <xf numFmtId="3" fontId="51" fillId="6" borderId="1" xfId="3" applyNumberFormat="1" applyFont="1" applyFill="1" applyBorder="1" applyAlignment="1">
      <alignment horizontal="center" vertical="center"/>
    </xf>
    <xf numFmtId="0" fontId="31" fillId="5" borderId="1" xfId="3" applyFont="1" applyFill="1" applyBorder="1" applyAlignment="1">
      <alignment horizontal="center" vertical="center" wrapText="1"/>
    </xf>
    <xf numFmtId="0" fontId="31" fillId="0" borderId="0" xfId="3" applyFont="1" applyFill="1" applyBorder="1" applyAlignment="1">
      <alignment horizontal="center" wrapText="1"/>
    </xf>
    <xf numFmtId="0" fontId="44" fillId="6" borderId="1" xfId="3" applyFont="1" applyFill="1" applyBorder="1" applyAlignment="1">
      <alignment horizontal="center"/>
    </xf>
    <xf numFmtId="0" fontId="31" fillId="5" borderId="1" xfId="3" applyFont="1" applyFill="1" applyBorder="1" applyAlignment="1">
      <alignment horizontal="center" wrapText="1"/>
    </xf>
    <xf numFmtId="0" fontId="29" fillId="0" borderId="0" xfId="3" applyFont="1" applyFill="1" applyAlignment="1">
      <alignment vertical="top"/>
    </xf>
    <xf numFmtId="0" fontId="28" fillId="46" borderId="0" xfId="3" applyFill="1"/>
    <xf numFmtId="0" fontId="89" fillId="46" borderId="0" xfId="3" applyFont="1" applyFill="1" applyAlignment="1">
      <alignment vertical="center"/>
    </xf>
    <xf numFmtId="0" fontId="28" fillId="0" borderId="0" xfId="3" applyFont="1" applyFill="1" applyAlignment="1">
      <alignment vertical="center"/>
    </xf>
    <xf numFmtId="172" fontId="82" fillId="46" borderId="0" xfId="3" applyNumberFormat="1" applyFont="1" applyFill="1" applyAlignment="1"/>
    <xf numFmtId="0" fontId="82" fillId="46" borderId="0" xfId="3" applyFont="1" applyFill="1" applyBorder="1" applyAlignment="1"/>
    <xf numFmtId="0" fontId="28" fillId="46" borderId="0" xfId="3" applyFill="1" applyBorder="1" applyAlignment="1">
      <alignment vertical="top"/>
    </xf>
    <xf numFmtId="0" fontId="28" fillId="46" borderId="0" xfId="3" applyFill="1" applyAlignment="1">
      <alignment vertical="top"/>
    </xf>
    <xf numFmtId="0" fontId="83" fillId="46" borderId="0" xfId="3" applyFont="1" applyFill="1" applyAlignment="1">
      <alignment vertical="top"/>
    </xf>
    <xf numFmtId="0" fontId="31" fillId="44" borderId="1" xfId="3" quotePrefix="1" applyFont="1" applyFill="1" applyBorder="1" applyAlignment="1">
      <alignment horizontal="center" vertical="center" wrapText="1"/>
    </xf>
    <xf numFmtId="0" fontId="31" fillId="3" borderId="1" xfId="3" quotePrefix="1" applyNumberFormat="1" applyFont="1" applyFill="1" applyBorder="1" applyAlignment="1">
      <alignment horizontal="center" vertical="center"/>
    </xf>
    <xf numFmtId="3" fontId="28" fillId="0" borderId="0" xfId="10" applyNumberFormat="1" applyFont="1" applyFill="1" applyBorder="1" applyAlignment="1">
      <alignment horizontal="center" vertical="center"/>
    </xf>
    <xf numFmtId="3" fontId="33" fillId="0" borderId="1" xfId="10" applyNumberFormat="1" applyFont="1" applyFill="1" applyBorder="1" applyAlignment="1">
      <alignment horizontal="right" vertical="center" wrapText="1"/>
    </xf>
    <xf numFmtId="3" fontId="28" fillId="0" borderId="1" xfId="10" applyNumberFormat="1" applyFont="1" applyFill="1" applyBorder="1" applyAlignment="1">
      <alignment horizontal="right" vertical="center"/>
    </xf>
    <xf numFmtId="0" fontId="33" fillId="0" borderId="1" xfId="10" applyNumberFormat="1" applyFont="1" applyFill="1" applyBorder="1" applyAlignment="1">
      <alignment horizontal="right" vertical="center" wrapText="1"/>
    </xf>
    <xf numFmtId="3" fontId="28" fillId="0" borderId="1" xfId="3" applyNumberFormat="1" applyFont="1" applyFill="1" applyBorder="1" applyAlignment="1">
      <alignment horizontal="right" vertical="center" wrapText="1"/>
    </xf>
    <xf numFmtId="3" fontId="28" fillId="3" borderId="1" xfId="3" applyNumberFormat="1" applyFont="1" applyFill="1" applyBorder="1" applyAlignment="1">
      <alignment horizontal="right" vertical="center" wrapText="1"/>
    </xf>
    <xf numFmtId="3" fontId="31" fillId="6"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wrapText="1"/>
    </xf>
    <xf numFmtId="3" fontId="31" fillId="3" borderId="20" xfId="3" applyNumberFormat="1" applyFont="1" applyFill="1" applyBorder="1" applyAlignment="1">
      <alignment horizontal="right" vertical="center"/>
    </xf>
    <xf numFmtId="0" fontId="49" fillId="3" borderId="0" xfId="3" applyFont="1" applyFill="1" applyAlignment="1">
      <alignment vertical="center"/>
    </xf>
    <xf numFmtId="0" fontId="31" fillId="0" borderId="1" xfId="3" quotePrefix="1" applyFont="1" applyFill="1" applyBorder="1" applyAlignment="1">
      <alignment horizontal="center" vertical="center" wrapText="1"/>
    </xf>
    <xf numFmtId="3" fontId="33" fillId="43" borderId="1" xfId="10" applyNumberFormat="1" applyFont="1" applyFill="1" applyBorder="1" applyAlignment="1">
      <alignment horizontal="right" vertical="center" wrapText="1"/>
    </xf>
    <xf numFmtId="3" fontId="28" fillId="3" borderId="0" xfId="10" applyNumberFormat="1" applyFont="1" applyFill="1" applyBorder="1" applyAlignment="1">
      <alignment horizontal="right" vertical="center"/>
    </xf>
    <xf numFmtId="3" fontId="33" fillId="40" borderId="1" xfId="10" applyNumberFormat="1" applyFont="1" applyFill="1" applyBorder="1" applyAlignment="1">
      <alignment horizontal="right" vertical="center" wrapText="1"/>
    </xf>
    <xf numFmtId="3" fontId="28" fillId="0" borderId="0" xfId="10" applyNumberFormat="1" applyFont="1" applyFill="1" applyBorder="1" applyAlignment="1">
      <alignment horizontal="right" vertical="center"/>
    </xf>
    <xf numFmtId="3" fontId="31" fillId="43" borderId="1" xfId="3" applyNumberFormat="1" applyFont="1" applyFill="1" applyBorder="1" applyAlignment="1">
      <alignment horizontal="right" vertical="center" wrapText="1"/>
    </xf>
    <xf numFmtId="0" fontId="44" fillId="3" borderId="0" xfId="3" applyFont="1" applyFill="1" applyAlignment="1">
      <alignment vertical="center"/>
    </xf>
    <xf numFmtId="3" fontId="46" fillId="5" borderId="1" xfId="10" applyNumberFormat="1" applyFont="1" applyFill="1" applyBorder="1" applyAlignment="1">
      <alignment horizontal="right" vertical="center" wrapText="1"/>
    </xf>
    <xf numFmtId="0" fontId="31" fillId="3" borderId="0" xfId="3" applyFont="1" applyFill="1" applyAlignment="1">
      <alignment vertical="center"/>
    </xf>
    <xf numFmtId="3" fontId="31" fillId="0" borderId="1" xfId="10" applyNumberFormat="1" applyFont="1" applyFill="1" applyBorder="1" applyAlignment="1">
      <alignment horizontal="right" vertical="center" wrapText="1"/>
    </xf>
    <xf numFmtId="3" fontId="36" fillId="43" borderId="1" xfId="10" applyNumberFormat="1" applyFont="1" applyFill="1" applyBorder="1" applyAlignment="1">
      <alignment horizontal="right" vertical="center" wrapText="1"/>
    </xf>
    <xf numFmtId="0" fontId="49" fillId="3" borderId="0" xfId="3" applyFont="1" applyFill="1" applyAlignment="1">
      <alignment horizontal="right" vertical="center"/>
    </xf>
    <xf numFmtId="0" fontId="44" fillId="3" borderId="0" xfId="3" applyFont="1" applyFill="1" applyAlignment="1">
      <alignment horizontal="right" vertical="center"/>
    </xf>
    <xf numFmtId="0" fontId="31" fillId="3" borderId="0" xfId="3" applyFont="1" applyFill="1" applyAlignment="1">
      <alignment horizontal="right" vertical="center"/>
    </xf>
    <xf numFmtId="0" fontId="28" fillId="3" borderId="0" xfId="3" applyFill="1" applyAlignment="1">
      <alignment horizontal="right" vertical="center"/>
    </xf>
    <xf numFmtId="0" fontId="49" fillId="0" borderId="0" xfId="3" applyFont="1" applyFill="1" applyAlignment="1">
      <alignment vertical="center"/>
    </xf>
    <xf numFmtId="0" fontId="31" fillId="3" borderId="0" xfId="3" applyFont="1" applyFill="1" applyBorder="1" applyAlignment="1">
      <alignment vertical="center"/>
    </xf>
    <xf numFmtId="0" fontId="37" fillId="0" borderId="0" xfId="3" applyFont="1" applyFill="1" applyAlignment="1">
      <alignment vertical="center"/>
    </xf>
    <xf numFmtId="164" fontId="28" fillId="3" borderId="0" xfId="3" applyNumberFormat="1" applyFont="1" applyFill="1" applyBorder="1" applyAlignment="1">
      <alignment vertical="center"/>
    </xf>
    <xf numFmtId="0" fontId="31" fillId="6" borderId="1" xfId="3" applyFont="1" applyFill="1" applyBorder="1" applyAlignment="1">
      <alignment horizontal="center" vertical="center"/>
    </xf>
    <xf numFmtId="3" fontId="28" fillId="3" borderId="0" xfId="3" applyNumberFormat="1" applyFont="1" applyFill="1" applyBorder="1" applyAlignment="1">
      <alignment horizontal="center" vertical="center" wrapText="1"/>
    </xf>
    <xf numFmtId="3" fontId="28" fillId="3" borderId="1" xfId="10" applyNumberFormat="1" applyFont="1" applyFill="1" applyBorder="1" applyAlignment="1">
      <alignment horizontal="right" vertical="center" wrapText="1"/>
    </xf>
    <xf numFmtId="3" fontId="46" fillId="6"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xf>
    <xf numFmtId="0" fontId="31" fillId="0" borderId="1" xfId="3" quotePrefix="1" applyNumberFormat="1" applyFont="1" applyFill="1" applyBorder="1" applyAlignment="1">
      <alignment horizontal="center" vertical="center"/>
    </xf>
    <xf numFmtId="3" fontId="28" fillId="0" borderId="0" xfId="3" applyNumberFormat="1" applyFont="1" applyFill="1" applyBorder="1" applyAlignment="1">
      <alignment horizontal="center" vertical="center" wrapText="1"/>
    </xf>
    <xf numFmtId="3" fontId="28" fillId="0" borderId="1" xfId="10" applyNumberFormat="1" applyFont="1" applyFill="1" applyBorder="1" applyAlignment="1">
      <alignment horizontal="right" vertical="center" wrapText="1"/>
    </xf>
    <xf numFmtId="3" fontId="31" fillId="0" borderId="1" xfId="3" applyNumberFormat="1" applyFont="1" applyFill="1" applyBorder="1" applyAlignment="1">
      <alignment horizontal="right" vertical="center" wrapText="1"/>
    </xf>
    <xf numFmtId="3" fontId="31" fillId="0" borderId="20" xfId="3" applyNumberFormat="1" applyFont="1" applyFill="1" applyBorder="1" applyAlignment="1">
      <alignment horizontal="right" vertical="center"/>
    </xf>
    <xf numFmtId="0" fontId="31" fillId="6" borderId="1" xfId="3" quotePrefix="1" applyFont="1" applyFill="1" applyBorder="1" applyAlignment="1">
      <alignment horizontal="center" vertical="center" wrapText="1"/>
    </xf>
    <xf numFmtId="3" fontId="36" fillId="6" borderId="1" xfId="10" applyNumberFormat="1" applyFont="1" applyFill="1" applyBorder="1" applyAlignment="1">
      <alignment horizontal="right" vertical="center" wrapText="1"/>
    </xf>
    <xf numFmtId="3" fontId="36" fillId="5" borderId="1" xfId="10" applyNumberFormat="1" applyFont="1" applyFill="1" applyBorder="1" applyAlignment="1">
      <alignment horizontal="right" vertical="center" wrapText="1"/>
    </xf>
    <xf numFmtId="3" fontId="36" fillId="42" borderId="1" xfId="10" applyNumberFormat="1" applyFont="1" applyFill="1" applyBorder="1" applyAlignment="1">
      <alignment horizontal="right" vertical="center" wrapText="1"/>
    </xf>
    <xf numFmtId="0" fontId="44" fillId="6" borderId="1" xfId="3" applyFont="1" applyFill="1" applyBorder="1" applyAlignment="1">
      <alignment horizontal="center" vertical="center"/>
    </xf>
    <xf numFmtId="0" fontId="28" fillId="3" borderId="0" xfId="3" applyFont="1" applyFill="1" applyAlignment="1">
      <alignment horizontal="center" vertical="center"/>
    </xf>
    <xf numFmtId="3" fontId="36" fillId="0" borderId="0" xfId="10" applyNumberFormat="1" applyFont="1" applyFill="1" applyBorder="1" applyAlignment="1">
      <alignment horizontal="right" vertical="center" wrapText="1"/>
    </xf>
    <xf numFmtId="3" fontId="51" fillId="0" borderId="0" xfId="10" applyNumberFormat="1" applyFont="1" applyFill="1" applyBorder="1" applyAlignment="1">
      <alignment horizontal="right" vertical="center"/>
    </xf>
    <xf numFmtId="0" fontId="31" fillId="0" borderId="35" xfId="3" applyFont="1" applyFill="1" applyBorder="1" applyAlignment="1">
      <alignment horizontal="center" vertical="center"/>
    </xf>
    <xf numFmtId="0" fontId="28" fillId="0" borderId="0" xfId="3" applyFill="1" applyAlignment="1">
      <alignment vertical="center"/>
    </xf>
    <xf numFmtId="0" fontId="28" fillId="46" borderId="0" xfId="3" applyFont="1" applyFill="1" applyAlignment="1">
      <alignment vertical="center"/>
    </xf>
    <xf numFmtId="0" fontId="82" fillId="46" borderId="0" xfId="3" applyFont="1" applyFill="1" applyAlignment="1"/>
    <xf numFmtId="0" fontId="28" fillId="46" borderId="0" xfId="3" applyFont="1" applyFill="1"/>
    <xf numFmtId="37" fontId="36" fillId="8" borderId="43" xfId="1" applyNumberFormat="1" applyFont="1" applyFill="1" applyBorder="1" applyAlignment="1">
      <alignment horizontal="right" vertical="center" wrapText="1"/>
    </xf>
    <xf numFmtId="0" fontId="77" fillId="0" borderId="0" xfId="3" applyFont="1" applyFill="1" applyBorder="1" applyAlignment="1">
      <alignment vertical="center"/>
    </xf>
    <xf numFmtId="0" fontId="87" fillId="0" borderId="0" xfId="3" applyFont="1" applyFill="1"/>
    <xf numFmtId="3" fontId="86" fillId="5" borderId="25" xfId="1" applyNumberFormat="1" applyFont="1" applyFill="1" applyBorder="1" applyAlignment="1">
      <alignment horizontal="right" vertical="center" wrapText="1"/>
    </xf>
    <xf numFmtId="3" fontId="86" fillId="6" borderId="25" xfId="1" applyNumberFormat="1" applyFont="1" applyFill="1" applyBorder="1" applyAlignment="1">
      <alignment horizontal="right" vertical="center" wrapText="1"/>
    </xf>
    <xf numFmtId="0" fontId="87" fillId="0" borderId="0" xfId="3" applyFont="1" applyFill="1" applyBorder="1"/>
    <xf numFmtId="3" fontId="86" fillId="8" borderId="23" xfId="1" applyNumberFormat="1" applyFont="1" applyFill="1" applyBorder="1" applyAlignment="1">
      <alignment horizontal="right" vertical="center" wrapText="1"/>
    </xf>
    <xf numFmtId="3" fontId="90" fillId="6" borderId="25" xfId="1" applyNumberFormat="1" applyFont="1" applyFill="1" applyBorder="1" applyAlignment="1">
      <alignment horizontal="right" vertical="center" wrapText="1"/>
    </xf>
    <xf numFmtId="37" fontId="86" fillId="8" borderId="23" xfId="1" applyNumberFormat="1" applyFont="1" applyFill="1" applyBorder="1" applyAlignment="1">
      <alignment horizontal="right" vertical="center" wrapText="1"/>
    </xf>
    <xf numFmtId="0" fontId="86" fillId="0" borderId="37" xfId="3" applyFont="1" applyFill="1" applyBorder="1" applyAlignment="1">
      <alignment horizontal="center" vertical="center" wrapText="1"/>
    </xf>
    <xf numFmtId="0" fontId="87" fillId="0" borderId="37" xfId="3" applyFont="1" applyFill="1" applyBorder="1"/>
    <xf numFmtId="3" fontId="86" fillId="49" borderId="36" xfId="1" applyNumberFormat="1" applyFont="1" applyFill="1" applyBorder="1" applyAlignment="1">
      <alignment horizontal="right" vertical="center" wrapText="1"/>
    </xf>
    <xf numFmtId="0" fontId="86" fillId="0" borderId="35" xfId="3" applyFont="1" applyFill="1" applyBorder="1" applyAlignment="1">
      <alignment horizontal="center" vertical="center" wrapText="1"/>
    </xf>
    <xf numFmtId="0" fontId="87" fillId="0" borderId="35" xfId="3" applyFont="1" applyFill="1" applyBorder="1"/>
    <xf numFmtId="3" fontId="90" fillId="43" borderId="25" xfId="1" applyNumberFormat="1" applyFont="1" applyFill="1" applyBorder="1" applyAlignment="1">
      <alignment horizontal="right" vertical="center" wrapText="1"/>
    </xf>
    <xf numFmtId="0" fontId="33" fillId="55" borderId="1" xfId="5" applyFont="1" applyFill="1" applyBorder="1" applyAlignment="1">
      <alignment horizontal="left" wrapText="1"/>
    </xf>
    <xf numFmtId="0" fontId="33" fillId="55" borderId="16" xfId="5" applyFont="1" applyFill="1" applyBorder="1" applyAlignment="1">
      <alignment horizontal="left" wrapText="1"/>
    </xf>
    <xf numFmtId="0" fontId="33" fillId="0" borderId="0" xfId="5" applyFont="1" applyFill="1" applyBorder="1" applyAlignment="1">
      <alignment horizontal="left" wrapText="1"/>
    </xf>
    <xf numFmtId="167" fontId="28" fillId="0" borderId="0" xfId="7" applyNumberFormat="1" applyFont="1" applyFill="1" applyBorder="1" applyAlignment="1">
      <alignment horizontal="center"/>
    </xf>
    <xf numFmtId="0" fontId="33" fillId="6" borderId="1" xfId="5" applyFont="1" applyFill="1" applyBorder="1" applyAlignment="1">
      <alignment horizontal="left" wrapText="1"/>
    </xf>
    <xf numFmtId="0" fontId="33" fillId="55" borderId="18" xfId="5" applyFont="1" applyFill="1" applyBorder="1" applyAlignment="1">
      <alignment horizontal="left" wrapText="1"/>
    </xf>
    <xf numFmtId="0" fontId="31" fillId="6" borderId="1" xfId="3" applyFont="1" applyFill="1" applyBorder="1" applyAlignment="1">
      <alignment horizontal="center" vertical="center" wrapText="1"/>
    </xf>
    <xf numFmtId="3" fontId="31" fillId="6" borderId="1" xfId="3" applyNumberFormat="1" applyFont="1" applyFill="1" applyBorder="1" applyAlignment="1">
      <alignment horizontal="center" vertical="center" wrapText="1"/>
    </xf>
    <xf numFmtId="0" fontId="31" fillId="43" borderId="1" xfId="3" applyFont="1" applyFill="1" applyBorder="1" applyAlignment="1">
      <alignment horizontal="center" vertical="center" wrapText="1"/>
    </xf>
    <xf numFmtId="3" fontId="31" fillId="0" borderId="1" xfId="3" applyNumberFormat="1" applyFont="1" applyFill="1" applyBorder="1"/>
    <xf numFmtId="3" fontId="31" fillId="0" borderId="0" xfId="3" applyNumberFormat="1" applyFont="1" applyFill="1" applyBorder="1"/>
    <xf numFmtId="3" fontId="28" fillId="3" borderId="1" xfId="7" applyNumberFormat="1" applyFont="1" applyFill="1" applyBorder="1" applyAlignment="1">
      <alignment horizontal="center"/>
    </xf>
    <xf numFmtId="3" fontId="28" fillId="0" borderId="0" xfId="7" applyNumberFormat="1" applyFont="1" applyFill="1" applyBorder="1" applyAlignment="1">
      <alignment horizontal="center"/>
    </xf>
    <xf numFmtId="3" fontId="28" fillId="3" borderId="16" xfId="7" applyNumberFormat="1" applyFont="1" applyFill="1" applyBorder="1" applyAlignment="1">
      <alignment horizontal="center"/>
    </xf>
    <xf numFmtId="4" fontId="28" fillId="3" borderId="1" xfId="3" applyNumberFormat="1" applyFont="1" applyFill="1" applyBorder="1"/>
    <xf numFmtId="4" fontId="28" fillId="0" borderId="0" xfId="3" applyNumberFormat="1" applyFont="1" applyFill="1" applyBorder="1"/>
    <xf numFmtId="4" fontId="28" fillId="3" borderId="16" xfId="3" applyNumberFormat="1" applyFont="1" applyFill="1" applyBorder="1"/>
    <xf numFmtId="3" fontId="28" fillId="3" borderId="1" xfId="3" applyNumberFormat="1" applyFont="1" applyFill="1" applyBorder="1"/>
    <xf numFmtId="3" fontId="28" fillId="0" borderId="0" xfId="3" applyNumberFormat="1" applyFont="1" applyFill="1" applyBorder="1"/>
    <xf numFmtId="3" fontId="28" fillId="3" borderId="16" xfId="3" applyNumberFormat="1" applyFont="1" applyFill="1" applyBorder="1"/>
    <xf numFmtId="3" fontId="28" fillId="5" borderId="1" xfId="3" applyNumberFormat="1" applyFont="1" applyFill="1" applyBorder="1"/>
    <xf numFmtId="4" fontId="28" fillId="5" borderId="1" xfId="3" applyNumberFormat="1" applyFont="1" applyFill="1" applyBorder="1"/>
    <xf numFmtId="14" fontId="82" fillId="46" borderId="0" xfId="2" applyNumberFormat="1" applyFont="1" applyFill="1" applyBorder="1" applyAlignment="1">
      <alignment horizontal="left" vertical="center"/>
    </xf>
    <xf numFmtId="0" fontId="29" fillId="3" borderId="0" xfId="2" applyFont="1" applyFill="1" applyAlignment="1">
      <alignment horizontal="left" vertical="center"/>
    </xf>
    <xf numFmtId="0" fontId="44" fillId="6" borderId="0" xfId="3" applyFont="1" applyFill="1" applyBorder="1" applyAlignment="1">
      <alignment horizontal="center"/>
    </xf>
    <xf numFmtId="43" fontId="31" fillId="3" borderId="0" xfId="3" applyNumberFormat="1" applyFont="1" applyFill="1" applyBorder="1" applyAlignment="1">
      <alignment horizontal="center" vertical="center" wrapText="1"/>
    </xf>
    <xf numFmtId="167" fontId="28" fillId="3" borderId="0" xfId="7" applyNumberFormat="1" applyFont="1" applyFill="1" applyBorder="1" applyAlignment="1">
      <alignment horizontal="center"/>
    </xf>
    <xf numFmtId="167" fontId="31" fillId="5" borderId="0" xfId="7" applyNumberFormat="1" applyFont="1" applyFill="1" applyBorder="1" applyAlignment="1">
      <alignment horizontal="center"/>
    </xf>
    <xf numFmtId="0" fontId="31" fillId="6" borderId="1" xfId="3" applyFont="1" applyFill="1" applyBorder="1" applyAlignment="1">
      <alignment horizontal="center" vertical="center" wrapText="1"/>
    </xf>
    <xf numFmtId="0" fontId="77" fillId="0" borderId="0" xfId="0" applyFont="1" applyFill="1" applyBorder="1" applyAlignment="1">
      <alignment vertical="center"/>
    </xf>
    <xf numFmtId="3" fontId="33" fillId="56" borderId="1" xfId="1" applyNumberFormat="1" applyFont="1" applyFill="1" applyBorder="1" applyAlignment="1">
      <alignment horizontal="center" vertical="center" wrapText="1"/>
    </xf>
    <xf numFmtId="37" fontId="28" fillId="56" borderId="1" xfId="1" applyNumberFormat="1" applyFont="1" applyFill="1" applyBorder="1" applyAlignment="1">
      <alignment horizontal="center"/>
    </xf>
    <xf numFmtId="167" fontId="28" fillId="57" borderId="1" xfId="7" applyNumberFormat="1" applyFont="1" applyFill="1" applyBorder="1" applyAlignment="1">
      <alignment horizontal="center"/>
    </xf>
    <xf numFmtId="37" fontId="36" fillId="50" borderId="1" xfId="1" applyNumberFormat="1" applyFont="1" applyFill="1" applyBorder="1" applyAlignment="1">
      <alignment horizontal="center" wrapText="1"/>
    </xf>
    <xf numFmtId="167" fontId="31" fillId="50" borderId="1" xfId="7" applyNumberFormat="1" applyFont="1" applyFill="1" applyBorder="1" applyAlignment="1">
      <alignment horizontal="center"/>
    </xf>
    <xf numFmtId="0" fontId="31" fillId="57" borderId="1" xfId="3" quotePrefix="1" applyFont="1" applyFill="1" applyBorder="1" applyAlignment="1">
      <alignment horizontal="center" vertical="center" wrapText="1"/>
    </xf>
    <xf numFmtId="43" fontId="31" fillId="57" borderId="1" xfId="3" applyNumberFormat="1" applyFont="1" applyFill="1" applyBorder="1" applyAlignment="1">
      <alignment horizontal="center" vertical="center" wrapText="1"/>
    </xf>
    <xf numFmtId="3" fontId="31" fillId="6" borderId="1" xfId="7" applyNumberFormat="1" applyFont="1" applyFill="1" applyBorder="1" applyAlignment="1">
      <alignment horizontal="right"/>
    </xf>
    <xf numFmtId="4" fontId="31" fillId="6" borderId="1" xfId="7" applyNumberFormat="1" applyFont="1" applyFill="1" applyBorder="1" applyAlignment="1">
      <alignment horizontal="right"/>
    </xf>
    <xf numFmtId="3" fontId="31" fillId="0" borderId="1" xfId="7" applyNumberFormat="1" applyFont="1" applyFill="1" applyBorder="1" applyAlignment="1">
      <alignment horizontal="right"/>
    </xf>
    <xf numFmtId="4" fontId="31" fillId="0" borderId="1" xfId="7" applyNumberFormat="1" applyFont="1" applyFill="1" applyBorder="1" applyAlignment="1">
      <alignment horizontal="right"/>
    </xf>
    <xf numFmtId="3" fontId="31" fillId="43" borderId="1" xfId="3" applyNumberFormat="1" applyFont="1" applyFill="1" applyBorder="1" applyAlignment="1">
      <alignment horizontal="right"/>
    </xf>
    <xf numFmtId="14" fontId="82" fillId="0" borderId="0" xfId="2" applyNumberFormat="1" applyFont="1" applyFill="1" applyBorder="1" applyAlignment="1">
      <alignment horizontal="left" vertical="center"/>
    </xf>
    <xf numFmtId="4" fontId="31" fillId="3" borderId="1" xfId="3" applyNumberFormat="1" applyFont="1" applyFill="1" applyBorder="1"/>
    <xf numFmtId="4" fontId="31" fillId="43" borderId="1" xfId="3" applyNumberFormat="1" applyFont="1" applyFill="1" applyBorder="1" applyAlignment="1">
      <alignment horizontal="right"/>
    </xf>
    <xf numFmtId="3" fontId="28" fillId="0" borderId="1" xfId="3" applyNumberFormat="1" applyFont="1" applyFill="1" applyBorder="1" applyAlignment="1">
      <alignment horizontal="right" vertical="center"/>
    </xf>
    <xf numFmtId="0" fontId="28" fillId="0" borderId="1" xfId="3" applyFont="1" applyFill="1" applyBorder="1" applyAlignment="1">
      <alignment horizontal="right" vertical="center"/>
    </xf>
    <xf numFmtId="0" fontId="37" fillId="0" borderId="0" xfId="3" applyFont="1" applyFill="1" applyAlignment="1">
      <alignment horizontal="right" vertical="center"/>
    </xf>
    <xf numFmtId="0" fontId="28" fillId="0" borderId="0" xfId="3" applyFont="1" applyFill="1" applyBorder="1" applyAlignment="1">
      <alignment horizontal="right" vertical="center"/>
    </xf>
    <xf numFmtId="3" fontId="28" fillId="0" borderId="0" xfId="3" applyNumberFormat="1" applyFont="1" applyFill="1" applyBorder="1" applyAlignment="1">
      <alignment horizontal="right" vertical="center"/>
    </xf>
    <xf numFmtId="3" fontId="31" fillId="0" borderId="1" xfId="3" applyNumberFormat="1" applyFont="1" applyFill="1" applyBorder="1" applyAlignment="1">
      <alignment horizontal="right" vertical="center"/>
    </xf>
    <xf numFmtId="0" fontId="31" fillId="46" borderId="1" xfId="3" applyFont="1" applyFill="1" applyBorder="1" applyAlignment="1">
      <alignment horizontal="center" vertical="center"/>
    </xf>
    <xf numFmtId="0" fontId="45" fillId="47" borderId="1" xfId="0" applyFont="1" applyFill="1" applyBorder="1" applyAlignment="1">
      <alignment horizontal="center" vertical="center"/>
    </xf>
    <xf numFmtId="0" fontId="45" fillId="47" borderId="1" xfId="0" applyFont="1" applyFill="1" applyBorder="1" applyAlignment="1">
      <alignment horizontal="center" vertical="center" wrapText="1"/>
    </xf>
    <xf numFmtId="167" fontId="28" fillId="3" borderId="1" xfId="7" quotePrefix="1" applyNumberFormat="1" applyFont="1" applyFill="1" applyBorder="1" applyAlignment="1">
      <alignment horizontal="center"/>
    </xf>
    <xf numFmtId="0" fontId="82" fillId="0" borderId="0" xfId="3" applyFont="1" applyFill="1" applyBorder="1" applyAlignment="1">
      <alignment vertical="center"/>
    </xf>
    <xf numFmtId="172" fontId="82" fillId="46" borderId="0" xfId="3" applyNumberFormat="1" applyFont="1" applyFill="1" applyBorder="1" applyAlignment="1">
      <alignment vertical="center"/>
    </xf>
    <xf numFmtId="0" fontId="31" fillId="5" borderId="1" xfId="3" applyFont="1" applyFill="1" applyBorder="1" applyAlignment="1">
      <alignment horizontal="center" vertical="center" wrapText="1"/>
    </xf>
    <xf numFmtId="0" fontId="31" fillId="5" borderId="1" xfId="3" applyFont="1" applyFill="1" applyBorder="1" applyAlignment="1">
      <alignment horizontal="center" vertical="center"/>
    </xf>
    <xf numFmtId="0" fontId="28" fillId="3" borderId="5" xfId="3" applyFont="1" applyFill="1" applyBorder="1" applyAlignment="1">
      <alignment horizontal="center" vertical="center" wrapText="1"/>
    </xf>
    <xf numFmtId="0" fontId="31" fillId="3" borderId="4" xfId="3" applyFont="1" applyFill="1" applyBorder="1" applyAlignment="1">
      <alignment horizontal="center" vertical="center" wrapText="1"/>
    </xf>
    <xf numFmtId="0" fontId="31" fillId="3" borderId="6" xfId="3" applyFont="1" applyFill="1" applyBorder="1" applyAlignment="1">
      <alignment horizontal="center" vertical="center"/>
    </xf>
    <xf numFmtId="0" fontId="31" fillId="3" borderId="2" xfId="3" applyFont="1" applyFill="1" applyBorder="1" applyAlignment="1">
      <alignment horizontal="center" vertical="center"/>
    </xf>
    <xf numFmtId="0" fontId="31" fillId="5" borderId="6" xfId="3" applyFont="1" applyFill="1" applyBorder="1" applyAlignment="1">
      <alignment horizontal="center" vertical="center"/>
    </xf>
    <xf numFmtId="0" fontId="31" fillId="5" borderId="7" xfId="3" applyFont="1" applyFill="1" applyBorder="1" applyAlignment="1">
      <alignment horizontal="center" vertical="center"/>
    </xf>
    <xf numFmtId="0" fontId="31" fillId="3" borderId="6" xfId="3" applyFont="1" applyFill="1" applyBorder="1" applyAlignment="1">
      <alignment horizontal="center" vertical="center" wrapText="1"/>
    </xf>
    <xf numFmtId="0" fontId="31" fillId="3" borderId="7" xfId="3" applyFont="1" applyFill="1" applyBorder="1" applyAlignment="1">
      <alignment horizontal="center" vertical="center" wrapText="1"/>
    </xf>
    <xf numFmtId="0" fontId="31" fillId="3" borderId="2" xfId="3" applyFont="1" applyFill="1" applyBorder="1" applyAlignment="1">
      <alignment horizontal="center" vertical="center" wrapText="1"/>
    </xf>
    <xf numFmtId="0" fontId="28" fillId="3" borderId="3" xfId="3" applyFont="1" applyFill="1" applyBorder="1" applyAlignment="1">
      <alignment horizontal="center" vertical="center" wrapText="1"/>
    </xf>
    <xf numFmtId="0" fontId="47" fillId="0" borderId="0" xfId="3" applyFont="1" applyFill="1" applyBorder="1" applyAlignment="1">
      <alignment horizontal="center" wrapText="1"/>
    </xf>
    <xf numFmtId="0" fontId="47" fillId="0" borderId="3" xfId="3" applyFont="1" applyFill="1" applyBorder="1" applyAlignment="1">
      <alignment horizontal="center" wrapText="1"/>
    </xf>
    <xf numFmtId="0" fontId="31" fillId="0" borderId="0" xfId="3" applyFont="1" applyFill="1" applyBorder="1" applyAlignment="1">
      <alignment horizontal="center" wrapText="1"/>
    </xf>
    <xf numFmtId="0" fontId="31" fillId="0" borderId="3" xfId="3" applyFont="1" applyFill="1" applyBorder="1" applyAlignment="1">
      <alignment horizontal="center" wrapText="1"/>
    </xf>
    <xf numFmtId="0" fontId="47" fillId="5" borderId="1" xfId="3" applyFont="1" applyFill="1" applyBorder="1" applyAlignment="1">
      <alignment horizontal="center" vertical="center" wrapText="1"/>
    </xf>
    <xf numFmtId="0" fontId="82" fillId="46" borderId="0" xfId="3" applyFont="1" applyFill="1" applyAlignment="1">
      <alignment horizontal="right"/>
    </xf>
    <xf numFmtId="0" fontId="29" fillId="0" borderId="0" xfId="3" applyFont="1" applyFill="1" applyAlignment="1">
      <alignment horizontal="left" vertical="center" wrapText="1"/>
    </xf>
    <xf numFmtId="0" fontId="31" fillId="4" borderId="6" xfId="3" applyFont="1" applyFill="1" applyBorder="1" applyAlignment="1">
      <alignment horizontal="center" vertical="center" wrapText="1"/>
    </xf>
    <xf numFmtId="0" fontId="31" fillId="4" borderId="7" xfId="3" applyFont="1" applyFill="1" applyBorder="1" applyAlignment="1">
      <alignment horizontal="center" vertical="center" wrapText="1"/>
    </xf>
    <xf numFmtId="0" fontId="31" fillId="4" borderId="5" xfId="3" applyFont="1" applyFill="1" applyBorder="1" applyAlignment="1">
      <alignment horizontal="center" vertical="center" wrapText="1"/>
    </xf>
    <xf numFmtId="0" fontId="31" fillId="4" borderId="4" xfId="3" applyFont="1" applyFill="1" applyBorder="1" applyAlignment="1">
      <alignment horizontal="center" vertical="center" wrapText="1"/>
    </xf>
    <xf numFmtId="164" fontId="28" fillId="3" borderId="5" xfId="3" applyNumberFormat="1" applyFont="1" applyFill="1" applyBorder="1" applyAlignment="1">
      <alignment horizontal="center" vertical="center"/>
    </xf>
    <xf numFmtId="164" fontId="28" fillId="3" borderId="3" xfId="3" applyNumberFormat="1" applyFont="1" applyFill="1" applyBorder="1" applyAlignment="1">
      <alignment horizontal="center" vertical="center"/>
    </xf>
    <xf numFmtId="0" fontId="31" fillId="5" borderId="5" xfId="3" applyFont="1" applyFill="1" applyBorder="1" applyAlignment="1">
      <alignment horizontal="center" vertical="center"/>
    </xf>
    <xf numFmtId="0" fontId="31" fillId="5" borderId="4" xfId="3" applyFont="1" applyFill="1" applyBorder="1" applyAlignment="1">
      <alignment horizontal="center" vertical="center"/>
    </xf>
    <xf numFmtId="164" fontId="28" fillId="3" borderId="21" xfId="3" applyNumberFormat="1" applyFont="1" applyFill="1" applyBorder="1" applyAlignment="1">
      <alignment horizontal="center" vertical="center"/>
    </xf>
    <xf numFmtId="164" fontId="28" fillId="3" borderId="22" xfId="3" applyNumberFormat="1" applyFont="1" applyFill="1" applyBorder="1" applyAlignment="1">
      <alignment horizontal="center" vertical="center"/>
    </xf>
    <xf numFmtId="0" fontId="28" fillId="0" borderId="0" xfId="3" applyFont="1" applyFill="1" applyBorder="1" applyAlignment="1">
      <alignment horizontal="left" vertical="top" wrapText="1"/>
    </xf>
    <xf numFmtId="0" fontId="82" fillId="46" borderId="0" xfId="3" applyFont="1" applyFill="1" applyBorder="1" applyAlignment="1">
      <alignment horizontal="right" vertical="center"/>
    </xf>
    <xf numFmtId="0" fontId="82" fillId="46" borderId="0" xfId="3" applyFont="1" applyFill="1" applyBorder="1" applyAlignment="1">
      <alignment horizontal="left" vertical="center"/>
    </xf>
    <xf numFmtId="0" fontId="86" fillId="0" borderId="0" xfId="3" applyFont="1" applyFill="1" applyAlignment="1">
      <alignment horizontal="center" wrapText="1"/>
    </xf>
    <xf numFmtId="0" fontId="86" fillId="0" borderId="3" xfId="3" applyFont="1" applyFill="1" applyBorder="1" applyAlignment="1">
      <alignment horizontal="center" wrapText="1"/>
    </xf>
    <xf numFmtId="0" fontId="31" fillId="5" borderId="21" xfId="3" applyFont="1" applyFill="1" applyBorder="1" applyAlignment="1">
      <alignment horizontal="center" vertical="center"/>
    </xf>
    <xf numFmtId="0" fontId="31" fillId="5" borderId="22" xfId="3" applyFont="1" applyFill="1" applyBorder="1" applyAlignment="1">
      <alignment horizontal="center" vertical="center"/>
    </xf>
    <xf numFmtId="0" fontId="31" fillId="5" borderId="16" xfId="3" applyFont="1" applyFill="1" applyBorder="1" applyAlignment="1">
      <alignment horizontal="center" vertical="center" wrapText="1"/>
    </xf>
    <xf numFmtId="0" fontId="31" fillId="3" borderId="6" xfId="3" applyFont="1" applyFill="1" applyBorder="1" applyAlignment="1">
      <alignment horizontal="center"/>
    </xf>
    <xf numFmtId="0" fontId="31" fillId="3" borderId="7" xfId="3" applyFont="1" applyFill="1" applyBorder="1" applyAlignment="1">
      <alignment horizontal="center"/>
    </xf>
    <xf numFmtId="0" fontId="31" fillId="5" borderId="6" xfId="3" applyFont="1" applyFill="1" applyBorder="1" applyAlignment="1">
      <alignment horizontal="center"/>
    </xf>
    <xf numFmtId="0" fontId="31" fillId="5" borderId="7" xfId="3" applyFont="1" applyFill="1" applyBorder="1" applyAlignment="1">
      <alignment horizontal="center"/>
    </xf>
    <xf numFmtId="0" fontId="31" fillId="5" borderId="6" xfId="3" applyFont="1" applyFill="1" applyBorder="1" applyAlignment="1">
      <alignment horizontal="center" vertical="center" wrapText="1"/>
    </xf>
    <xf numFmtId="0" fontId="31" fillId="5" borderId="7" xfId="3" applyFont="1" applyFill="1" applyBorder="1" applyAlignment="1">
      <alignment horizontal="center" vertical="center" wrapText="1"/>
    </xf>
    <xf numFmtId="0" fontId="31" fillId="5" borderId="21" xfId="3" applyFont="1" applyFill="1" applyBorder="1" applyAlignment="1">
      <alignment horizontal="center" vertical="center" wrapText="1"/>
    </xf>
    <xf numFmtId="0" fontId="31" fillId="5" borderId="22" xfId="3" applyFont="1" applyFill="1" applyBorder="1" applyAlignment="1">
      <alignment horizontal="center" vertical="center" wrapText="1"/>
    </xf>
    <xf numFmtId="0" fontId="84" fillId="46" borderId="0" xfId="0" applyFont="1" applyFill="1" applyBorder="1" applyAlignment="1">
      <alignment horizontal="left" vertical="center"/>
    </xf>
    <xf numFmtId="0" fontId="82" fillId="46" borderId="0" xfId="3" applyFont="1" applyFill="1" applyAlignment="1">
      <alignment horizontal="right" vertical="center"/>
    </xf>
    <xf numFmtId="0" fontId="44" fillId="51" borderId="1" xfId="3" applyFont="1" applyFill="1" applyBorder="1" applyAlignment="1">
      <alignment horizontal="center"/>
    </xf>
    <xf numFmtId="0" fontId="44" fillId="6" borderId="18" xfId="3" applyFont="1" applyFill="1" applyBorder="1" applyAlignment="1">
      <alignment horizontal="center"/>
    </xf>
    <xf numFmtId="0" fontId="44" fillId="6" borderId="19" xfId="3" applyFont="1" applyFill="1" applyBorder="1" applyAlignment="1">
      <alignment horizontal="center"/>
    </xf>
    <xf numFmtId="0" fontId="44" fillId="6" borderId="20" xfId="3" applyFont="1" applyFill="1" applyBorder="1" applyAlignment="1">
      <alignment horizontal="center"/>
    </xf>
    <xf numFmtId="0" fontId="82" fillId="46" borderId="0" xfId="3" applyFont="1" applyFill="1" applyAlignment="1">
      <alignment horizontal="left" vertical="center"/>
    </xf>
    <xf numFmtId="0" fontId="44" fillId="43" borderId="18" xfId="3" applyFont="1" applyFill="1" applyBorder="1" applyAlignment="1">
      <alignment horizontal="center"/>
    </xf>
    <xf numFmtId="0" fontId="44" fillId="43" borderId="19" xfId="3" applyFont="1" applyFill="1" applyBorder="1" applyAlignment="1">
      <alignment horizontal="center"/>
    </xf>
    <xf numFmtId="0" fontId="44" fillId="43" borderId="20" xfId="3" applyFont="1" applyFill="1" applyBorder="1" applyAlignment="1">
      <alignment horizontal="center"/>
    </xf>
    <xf numFmtId="0" fontId="75" fillId="0" borderId="3" xfId="3" applyFont="1" applyFill="1" applyBorder="1" applyAlignment="1">
      <alignment horizontal="center" wrapText="1"/>
    </xf>
    <xf numFmtId="0" fontId="75" fillId="0" borderId="0" xfId="3" applyFont="1" applyFill="1" applyBorder="1" applyAlignment="1">
      <alignment horizontal="center" wrapText="1"/>
    </xf>
    <xf numFmtId="0" fontId="75" fillId="0" borderId="0" xfId="3" applyFont="1" applyFill="1" applyAlignment="1">
      <alignment horizontal="center" wrapText="1"/>
    </xf>
    <xf numFmtId="0" fontId="44" fillId="6" borderId="1" xfId="3" applyFont="1" applyFill="1" applyBorder="1" applyAlignment="1">
      <alignment horizontal="center"/>
    </xf>
    <xf numFmtId="0" fontId="82" fillId="46" borderId="0" xfId="11" applyFont="1" applyFill="1" applyAlignment="1">
      <alignment horizontal="right" vertical="center"/>
    </xf>
    <xf numFmtId="0" fontId="82" fillId="46" borderId="0" xfId="3" applyFont="1" applyFill="1" applyAlignment="1">
      <alignment horizontal="center" vertical="center"/>
    </xf>
    <xf numFmtId="0" fontId="31" fillId="6" borderId="5" xfId="3" applyFont="1" applyFill="1" applyBorder="1" applyAlignment="1">
      <alignment horizontal="center" vertical="center"/>
    </xf>
    <xf numFmtId="0" fontId="31" fillId="6" borderId="4" xfId="3" applyFont="1" applyFill="1" applyBorder="1" applyAlignment="1">
      <alignment horizontal="center" vertical="center"/>
    </xf>
    <xf numFmtId="0" fontId="31" fillId="3" borderId="7" xfId="3" applyFont="1" applyFill="1" applyBorder="1" applyAlignment="1">
      <alignment horizontal="left" vertical="center"/>
    </xf>
    <xf numFmtId="0" fontId="31" fillId="3" borderId="22" xfId="3" applyFont="1" applyFill="1" applyBorder="1" applyAlignment="1">
      <alignment horizontal="left" vertical="center"/>
    </xf>
    <xf numFmtId="0" fontId="31" fillId="3" borderId="4" xfId="3" applyFont="1" applyFill="1" applyBorder="1" applyAlignment="1">
      <alignment horizontal="left" vertical="center"/>
    </xf>
    <xf numFmtId="0" fontId="31" fillId="6" borderId="17" xfId="3" applyFont="1" applyFill="1" applyBorder="1" applyAlignment="1">
      <alignment horizontal="center" vertical="center" wrapText="1"/>
    </xf>
    <xf numFmtId="0" fontId="31" fillId="6" borderId="1" xfId="3" applyFont="1" applyFill="1" applyBorder="1" applyAlignment="1">
      <alignment horizontal="center" vertical="center" wrapText="1"/>
    </xf>
    <xf numFmtId="0" fontId="31" fillId="6" borderId="21" xfId="3" applyFont="1" applyFill="1" applyBorder="1" applyAlignment="1">
      <alignment horizontal="center"/>
    </xf>
    <xf numFmtId="0" fontId="31" fillId="6" borderId="22" xfId="3" applyFont="1" applyFill="1" applyBorder="1" applyAlignment="1">
      <alignment horizontal="center"/>
    </xf>
    <xf numFmtId="0" fontId="31" fillId="3" borderId="21" xfId="3" applyFont="1" applyFill="1" applyBorder="1" applyAlignment="1">
      <alignment horizontal="center" vertical="center"/>
    </xf>
    <xf numFmtId="0" fontId="31" fillId="3" borderId="22" xfId="3" applyFont="1" applyFill="1" applyBorder="1" applyAlignment="1">
      <alignment horizontal="center" vertical="center"/>
    </xf>
    <xf numFmtId="164" fontId="28" fillId="55" borderId="5" xfId="3" applyNumberFormat="1" applyFont="1" applyFill="1" applyBorder="1" applyAlignment="1">
      <alignment horizontal="center" vertical="center"/>
    </xf>
    <xf numFmtId="164" fontId="28" fillId="55" borderId="4" xfId="3" applyNumberFormat="1" applyFont="1" applyFill="1" applyBorder="1" applyAlignment="1">
      <alignment horizontal="center" vertical="center"/>
    </xf>
    <xf numFmtId="0" fontId="31" fillId="3" borderId="21" xfId="3" applyFont="1" applyFill="1" applyBorder="1" applyAlignment="1">
      <alignment horizontal="center"/>
    </xf>
    <xf numFmtId="0" fontId="31" fillId="3" borderId="22" xfId="3" applyFont="1" applyFill="1" applyBorder="1" applyAlignment="1">
      <alignment horizontal="center"/>
    </xf>
    <xf numFmtId="0" fontId="31" fillId="43" borderId="21" xfId="3" applyFont="1" applyFill="1" applyBorder="1" applyAlignment="1">
      <alignment horizontal="center" vertical="center" wrapText="1"/>
    </xf>
    <xf numFmtId="0" fontId="31" fillId="43" borderId="22" xfId="3" applyFont="1" applyFill="1" applyBorder="1" applyAlignment="1">
      <alignment horizontal="center" vertical="center" wrapText="1"/>
    </xf>
    <xf numFmtId="0" fontId="31" fillId="43" borderId="5" xfId="3" applyFont="1" applyFill="1" applyBorder="1" applyAlignment="1">
      <alignment horizontal="center" vertical="center" wrapText="1"/>
    </xf>
    <xf numFmtId="0" fontId="31" fillId="43" borderId="4" xfId="3" applyFont="1" applyFill="1" applyBorder="1" applyAlignment="1">
      <alignment horizontal="center" vertical="center" wrapText="1"/>
    </xf>
    <xf numFmtId="0" fontId="82" fillId="46" borderId="0" xfId="2" applyFont="1" applyFill="1" applyAlignment="1">
      <alignment horizontal="right" vertical="center"/>
    </xf>
    <xf numFmtId="0" fontId="31" fillId="6" borderId="19" xfId="2" applyFont="1" applyFill="1" applyBorder="1" applyAlignment="1">
      <alignment horizontal="center" vertical="center"/>
    </xf>
    <xf numFmtId="0" fontId="31" fillId="6" borderId="20" xfId="2" applyFont="1" applyFill="1" applyBorder="1" applyAlignment="1">
      <alignment horizontal="center" vertical="center"/>
    </xf>
    <xf numFmtId="0" fontId="29" fillId="3" borderId="0" xfId="2" applyFont="1" applyFill="1" applyAlignment="1">
      <alignment horizontal="left" vertical="center"/>
    </xf>
    <xf numFmtId="0" fontId="31" fillId="6" borderId="1" xfId="2" applyFont="1" applyFill="1" applyBorder="1" applyAlignment="1">
      <alignment horizontal="center" vertical="center"/>
    </xf>
    <xf numFmtId="0" fontId="44" fillId="4" borderId="18" xfId="2" applyFont="1" applyFill="1" applyBorder="1" applyAlignment="1">
      <alignment horizontal="center" vertical="center"/>
    </xf>
    <xf numFmtId="0" fontId="44" fillId="4" borderId="19" xfId="2" applyFont="1" applyFill="1" applyBorder="1" applyAlignment="1">
      <alignment horizontal="center" vertical="center"/>
    </xf>
    <xf numFmtId="0" fontId="44" fillId="4" borderId="20" xfId="2" applyFont="1" applyFill="1" applyBorder="1" applyAlignment="1">
      <alignment horizontal="center" vertical="center"/>
    </xf>
    <xf numFmtId="0" fontId="31" fillId="6" borderId="6" xfId="2" applyFont="1" applyFill="1" applyBorder="1" applyAlignment="1">
      <alignment horizontal="center" vertical="center"/>
    </xf>
    <xf numFmtId="0" fontId="31" fillId="6" borderId="2" xfId="2" applyFont="1" applyFill="1" applyBorder="1" applyAlignment="1">
      <alignment horizontal="center" vertical="center"/>
    </xf>
    <xf numFmtId="0" fontId="31" fillId="6" borderId="7" xfId="2" applyFont="1" applyFill="1" applyBorder="1" applyAlignment="1">
      <alignment horizontal="center" vertical="center"/>
    </xf>
    <xf numFmtId="0" fontId="44" fillId="4" borderId="1" xfId="2" applyFont="1" applyFill="1" applyBorder="1" applyAlignment="1">
      <alignment horizontal="center" vertical="center"/>
    </xf>
    <xf numFmtId="0" fontId="37" fillId="3" borderId="0" xfId="2" applyFont="1" applyFill="1" applyBorder="1" applyAlignment="1">
      <alignment horizontal="left" vertical="top" wrapText="1"/>
    </xf>
    <xf numFmtId="0" fontId="31" fillId="40" borderId="1" xfId="2" applyFont="1" applyFill="1" applyBorder="1" applyAlignment="1">
      <alignment horizontal="center" vertical="center"/>
    </xf>
    <xf numFmtId="0" fontId="44" fillId="44" borderId="1" xfId="2" applyFont="1" applyFill="1" applyBorder="1" applyAlignment="1">
      <alignment horizontal="center" vertical="center"/>
    </xf>
    <xf numFmtId="0" fontId="31" fillId="3" borderId="0" xfId="2" applyFont="1" applyFill="1" applyBorder="1" applyAlignment="1">
      <alignment horizontal="right"/>
    </xf>
    <xf numFmtId="0" fontId="82" fillId="46" borderId="0" xfId="2" applyFont="1" applyFill="1" applyAlignment="1">
      <alignment vertical="center"/>
    </xf>
    <xf numFmtId="0" fontId="82" fillId="46" borderId="0" xfId="2" applyFont="1" applyFill="1" applyAlignment="1">
      <alignment horizontal="left" vertical="center"/>
    </xf>
    <xf numFmtId="14" fontId="82" fillId="46" borderId="0" xfId="3" applyNumberFormat="1" applyFont="1" applyFill="1" applyAlignment="1">
      <alignment horizontal="center" vertical="center"/>
    </xf>
    <xf numFmtId="0" fontId="35" fillId="3" borderId="0" xfId="3" applyFont="1" applyFill="1" applyAlignment="1">
      <alignment horizontal="left" vertical="top" wrapText="1"/>
    </xf>
    <xf numFmtId="0" fontId="31" fillId="44" borderId="18" xfId="3" applyFont="1" applyFill="1" applyBorder="1" applyAlignment="1">
      <alignment horizontal="center" vertical="center" wrapText="1"/>
    </xf>
    <xf numFmtId="0" fontId="31" fillId="44" borderId="20" xfId="3" applyFont="1" applyFill="1" applyBorder="1" applyAlignment="1">
      <alignment horizontal="center" vertical="center" wrapText="1"/>
    </xf>
    <xf numFmtId="0" fontId="41" fillId="3" borderId="3" xfId="3" applyFont="1" applyFill="1" applyBorder="1" applyAlignment="1">
      <alignment horizontal="center" vertical="center" wrapText="1"/>
    </xf>
    <xf numFmtId="0" fontId="41" fillId="0" borderId="3" xfId="3" applyFont="1" applyFill="1" applyBorder="1" applyAlignment="1">
      <alignment horizontal="center" vertical="center" wrapText="1"/>
    </xf>
    <xf numFmtId="0" fontId="35" fillId="0" borderId="1" xfId="0" applyNumberFormat="1" applyFont="1" applyBorder="1" applyAlignment="1">
      <alignment horizontal="left" vertical="center"/>
    </xf>
    <xf numFmtId="0" fontId="35" fillId="2" borderId="1" xfId="0" applyFont="1" applyFill="1" applyBorder="1" applyAlignment="1">
      <alignment horizontal="left" vertical="center" wrapText="1"/>
    </xf>
    <xf numFmtId="0" fontId="35" fillId="2" borderId="1" xfId="0" applyFont="1" applyFill="1" applyBorder="1" applyAlignment="1">
      <alignment horizontal="left" vertical="center"/>
    </xf>
    <xf numFmtId="0" fontId="35" fillId="0" borderId="1" xfId="0" applyNumberFormat="1" applyFont="1" applyBorder="1" applyAlignment="1">
      <alignment horizontal="left" vertical="center" wrapText="1"/>
    </xf>
    <xf numFmtId="0" fontId="35" fillId="0" borderId="6" xfId="0" applyNumberFormat="1" applyFont="1" applyBorder="1" applyAlignment="1">
      <alignment horizontal="left" vertical="center" wrapText="1"/>
    </xf>
    <xf numFmtId="0" fontId="35" fillId="0" borderId="7" xfId="0" applyNumberFormat="1" applyFont="1" applyBorder="1" applyAlignment="1">
      <alignment horizontal="left" vertical="center" wrapText="1"/>
    </xf>
    <xf numFmtId="0" fontId="35" fillId="0" borderId="5" xfId="0" applyNumberFormat="1" applyFont="1" applyBorder="1" applyAlignment="1">
      <alignment horizontal="left" vertical="center" wrapText="1"/>
    </xf>
    <xf numFmtId="0" fontId="35" fillId="0" borderId="4" xfId="0" applyNumberFormat="1" applyFont="1" applyBorder="1" applyAlignment="1">
      <alignment horizontal="left" vertical="center" wrapText="1"/>
    </xf>
    <xf numFmtId="0" fontId="31" fillId="3" borderId="0" xfId="3" applyFont="1" applyFill="1" applyAlignment="1">
      <alignment horizontal="center" vertical="center" wrapText="1"/>
    </xf>
    <xf numFmtId="0" fontId="31" fillId="46" borderId="1" xfId="3" applyFont="1" applyFill="1" applyBorder="1" applyAlignment="1">
      <alignment horizontal="center" vertical="center" wrapText="1"/>
    </xf>
    <xf numFmtId="166" fontId="31" fillId="46" borderId="1" xfId="3" applyNumberFormat="1" applyFont="1" applyFill="1" applyBorder="1" applyAlignment="1">
      <alignment horizontal="center" vertical="center" wrapText="1"/>
    </xf>
    <xf numFmtId="0" fontId="28" fillId="3" borderId="1" xfId="3" applyFont="1" applyFill="1" applyBorder="1" applyAlignment="1">
      <alignment horizontal="center" vertical="center"/>
    </xf>
    <xf numFmtId="14" fontId="28" fillId="3" borderId="1" xfId="3" applyNumberFormat="1" applyFont="1" applyFill="1" applyBorder="1" applyAlignment="1">
      <alignment horizontal="center" vertical="center"/>
    </xf>
    <xf numFmtId="4" fontId="28" fillId="3" borderId="1" xfId="3" applyNumberFormat="1" applyFont="1" applyFill="1" applyBorder="1" applyAlignment="1">
      <alignment horizontal="center" vertical="center"/>
    </xf>
    <xf numFmtId="0" fontId="84" fillId="0" borderId="0" xfId="0" applyFont="1" applyFill="1" applyBorder="1" applyAlignment="1">
      <alignment horizontal="left" vertical="center"/>
    </xf>
    <xf numFmtId="0" fontId="91" fillId="3" borderId="1" xfId="3" applyFont="1" applyFill="1" applyBorder="1" applyAlignment="1">
      <alignment horizontal="center" vertical="center"/>
    </xf>
    <xf numFmtId="0" fontId="82" fillId="46" borderId="0" xfId="3" applyFont="1" applyFill="1" applyAlignment="1">
      <alignment vertical="top"/>
    </xf>
  </cellXfs>
  <cellStyles count="59833">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EF8E6"/>
      <color rgb="FFFFFFB7"/>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565280</xdr:colOff>
      <xdr:row>29</xdr:row>
      <xdr:rowOff>59266</xdr:rowOff>
    </xdr:to>
    <xdr:pic>
      <xdr:nvPicPr>
        <xdr:cNvPr id="2" name="Picture 1">
          <a:extLst>
            <a:ext uri="{FF2B5EF4-FFF2-40B4-BE49-F238E27FC236}">
              <a16:creationId xmlns:a16="http://schemas.microsoft.com/office/drawing/2014/main" id="{6350F1CC-A25E-4687-9FDC-BF845CFCF6D5}"/>
            </a:ext>
          </a:extLst>
        </xdr:cNvPr>
        <xdr:cNvPicPr>
          <a:picLocks noChangeAspect="1"/>
        </xdr:cNvPicPr>
      </xdr:nvPicPr>
      <xdr:blipFill>
        <a:blip xmlns:r="http://schemas.openxmlformats.org/officeDocument/2006/relationships" r:embed="rId1"/>
        <a:stretch>
          <a:fillRect/>
        </a:stretch>
      </xdr:blipFill>
      <xdr:spPr>
        <a:xfrm>
          <a:off x="0" y="1"/>
          <a:ext cx="15805280" cy="4969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0"/>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63" customWidth="1"/>
    <col min="26" max="26" width="13.6640625" style="363" customWidth="1"/>
    <col min="27" max="27" width="1.109375" style="287" customWidth="1"/>
    <col min="28" max="28" width="10.33203125" style="65"/>
    <col min="29" max="29" width="12.6640625" style="65" customWidth="1"/>
    <col min="30" max="16384" width="10.33203125" style="1"/>
  </cols>
  <sheetData>
    <row r="1" spans="1:32" s="65" customFormat="1" ht="21" x14ac:dyDescent="0.4">
      <c r="A1" s="265"/>
      <c r="B1" s="494"/>
      <c r="C1" s="493"/>
      <c r="D1" s="493"/>
      <c r="E1" s="493"/>
      <c r="F1" s="493"/>
      <c r="G1" s="584" t="s">
        <v>361</v>
      </c>
      <c r="H1" s="584"/>
      <c r="I1" s="584"/>
      <c r="J1" s="584"/>
      <c r="K1" s="584"/>
      <c r="L1" s="584"/>
      <c r="M1" s="436">
        <v>44469</v>
      </c>
      <c r="N1" s="437" t="s">
        <v>307</v>
      </c>
      <c r="O1" s="434"/>
      <c r="P1" s="494"/>
      <c r="Q1" s="492"/>
      <c r="R1" s="272"/>
      <c r="S1" s="273"/>
      <c r="T1" s="273"/>
      <c r="U1" s="178"/>
      <c r="V1" s="178"/>
      <c r="W1" s="179"/>
      <c r="X1" s="179"/>
      <c r="Y1" s="392"/>
      <c r="Z1" s="392"/>
      <c r="AA1" s="179"/>
      <c r="AB1" s="179"/>
      <c r="AC1" s="179"/>
      <c r="AD1" s="179"/>
      <c r="AE1" s="179"/>
      <c r="AF1" s="179"/>
    </row>
    <row r="2" spans="1:32" s="65" customFormat="1" ht="22.2" customHeight="1" x14ac:dyDescent="0.3">
      <c r="A2" s="121"/>
      <c r="B2" s="440" t="s">
        <v>360</v>
      </c>
      <c r="C2" s="438"/>
      <c r="D2" s="439"/>
      <c r="E2" s="439"/>
      <c r="F2" s="438"/>
      <c r="G2" s="439"/>
      <c r="H2" s="439"/>
      <c r="I2" s="439"/>
      <c r="J2" s="439"/>
      <c r="K2" s="439"/>
      <c r="L2" s="439"/>
      <c r="M2" s="439"/>
      <c r="N2" s="439"/>
      <c r="O2" s="438"/>
      <c r="P2" s="439"/>
      <c r="Q2" s="439"/>
      <c r="R2" s="438"/>
      <c r="S2" s="439"/>
      <c r="T2" s="433"/>
      <c r="U2" s="4"/>
      <c r="V2" s="398"/>
      <c r="W2" s="398"/>
      <c r="X2" s="398"/>
      <c r="Y2" s="579" t="s">
        <v>401</v>
      </c>
      <c r="Z2" s="579"/>
      <c r="AB2" s="581" t="s">
        <v>402</v>
      </c>
      <c r="AC2" s="581"/>
    </row>
    <row r="3" spans="1:32" s="65" customFormat="1" ht="17.399999999999999" x14ac:dyDescent="0.3">
      <c r="A3" s="121"/>
      <c r="B3" s="432"/>
      <c r="C3" s="288"/>
      <c r="D3" s="287"/>
      <c r="E3" s="287"/>
      <c r="F3" s="288"/>
      <c r="G3" s="287"/>
      <c r="H3" s="287"/>
      <c r="I3" s="287"/>
      <c r="J3" s="287"/>
      <c r="K3" s="287"/>
      <c r="L3" s="287"/>
      <c r="M3" s="287"/>
      <c r="N3" s="287"/>
      <c r="O3" s="288"/>
      <c r="P3" s="287"/>
      <c r="Q3" s="287"/>
      <c r="R3" s="288"/>
      <c r="S3" s="287"/>
      <c r="T3" s="287"/>
      <c r="U3" s="288"/>
      <c r="V3" s="398"/>
      <c r="W3" s="398"/>
      <c r="X3" s="398"/>
      <c r="Y3" s="579"/>
      <c r="Z3" s="579"/>
      <c r="AB3" s="581"/>
      <c r="AC3" s="581"/>
    </row>
    <row r="4" spans="1:32" s="435" customFormat="1" ht="14.4" x14ac:dyDescent="0.25">
      <c r="A4" s="468"/>
      <c r="B4" s="469"/>
      <c r="C4" s="21"/>
      <c r="D4" s="568" t="s">
        <v>82</v>
      </c>
      <c r="E4" s="568"/>
      <c r="F4" s="21"/>
      <c r="G4" s="571" t="s">
        <v>9</v>
      </c>
      <c r="H4" s="572"/>
      <c r="I4" s="575" t="s">
        <v>9</v>
      </c>
      <c r="J4" s="576"/>
      <c r="K4" s="577" t="s">
        <v>9</v>
      </c>
      <c r="L4" s="576"/>
      <c r="M4" s="573" t="s">
        <v>9</v>
      </c>
      <c r="N4" s="574"/>
      <c r="O4" s="21"/>
      <c r="P4" s="568" t="s">
        <v>81</v>
      </c>
      <c r="Q4" s="568"/>
      <c r="R4" s="21"/>
      <c r="S4" s="568" t="s">
        <v>313</v>
      </c>
      <c r="T4" s="568"/>
      <c r="U4" s="21"/>
      <c r="V4" s="586" t="s">
        <v>400</v>
      </c>
      <c r="W4" s="587"/>
      <c r="X4" s="470"/>
      <c r="Y4" s="580"/>
      <c r="Z4" s="580"/>
      <c r="AB4" s="582"/>
      <c r="AC4" s="582"/>
    </row>
    <row r="5" spans="1:32" s="7" customFormat="1" ht="14.4" x14ac:dyDescent="0.25">
      <c r="A5" s="122"/>
      <c r="B5" s="471"/>
      <c r="C5" s="21"/>
      <c r="D5" s="568"/>
      <c r="E5" s="568"/>
      <c r="F5" s="21"/>
      <c r="G5" s="590" t="s">
        <v>78</v>
      </c>
      <c r="H5" s="591"/>
      <c r="I5" s="569" t="s">
        <v>79</v>
      </c>
      <c r="J5" s="570"/>
      <c r="K5" s="578" t="s">
        <v>80</v>
      </c>
      <c r="L5" s="570"/>
      <c r="M5" s="592" t="s">
        <v>76</v>
      </c>
      <c r="N5" s="593"/>
      <c r="O5" s="21"/>
      <c r="P5" s="568"/>
      <c r="Q5" s="568"/>
      <c r="R5" s="21"/>
      <c r="S5" s="568"/>
      <c r="T5" s="568"/>
      <c r="U5" s="21"/>
      <c r="V5" s="588"/>
      <c r="W5" s="589"/>
      <c r="X5" s="399"/>
      <c r="Y5" s="583" t="s">
        <v>7</v>
      </c>
      <c r="Z5" s="583" t="s">
        <v>75</v>
      </c>
      <c r="AB5" s="567" t="s">
        <v>7</v>
      </c>
      <c r="AC5" s="567" t="s">
        <v>75</v>
      </c>
    </row>
    <row r="6" spans="1:32" s="6" customFormat="1" ht="29.4" customHeight="1" x14ac:dyDescent="0.25">
      <c r="A6" s="124">
        <v>40909</v>
      </c>
      <c r="B6" s="21"/>
      <c r="C6" s="291"/>
      <c r="D6" s="428" t="s">
        <v>8</v>
      </c>
      <c r="E6" s="428" t="s">
        <v>10</v>
      </c>
      <c r="F6" s="291"/>
      <c r="G6" s="77" t="s">
        <v>8</v>
      </c>
      <c r="H6" s="77" t="s">
        <v>10</v>
      </c>
      <c r="I6" s="77" t="s">
        <v>8</v>
      </c>
      <c r="J6" s="77" t="s">
        <v>10</v>
      </c>
      <c r="K6" s="77" t="s">
        <v>8</v>
      </c>
      <c r="L6" s="77" t="s">
        <v>10</v>
      </c>
      <c r="M6" s="428" t="s">
        <v>8</v>
      </c>
      <c r="N6" s="428" t="s">
        <v>10</v>
      </c>
      <c r="O6" s="291"/>
      <c r="P6" s="428" t="s">
        <v>8</v>
      </c>
      <c r="Q6" s="428" t="s">
        <v>10</v>
      </c>
      <c r="R6" s="291"/>
      <c r="S6" s="428" t="s">
        <v>8</v>
      </c>
      <c r="T6" s="428" t="s">
        <v>10</v>
      </c>
      <c r="U6" s="291"/>
      <c r="V6" s="156" t="s">
        <v>7</v>
      </c>
      <c r="W6" s="156" t="s">
        <v>11</v>
      </c>
      <c r="X6" s="20"/>
      <c r="Y6" s="583"/>
      <c r="Z6" s="583"/>
      <c r="AB6" s="567"/>
      <c r="AC6" s="567"/>
    </row>
    <row r="7" spans="1:32" s="306" customFormat="1" ht="4.8" customHeight="1" x14ac:dyDescent="0.25">
      <c r="A7" s="305"/>
      <c r="B7" s="21"/>
      <c r="C7" s="291"/>
      <c r="D7" s="291"/>
      <c r="E7" s="291"/>
      <c r="F7" s="291"/>
      <c r="G7" s="291"/>
      <c r="H7" s="291"/>
      <c r="I7" s="291"/>
      <c r="J7" s="291"/>
      <c r="K7" s="291"/>
      <c r="L7" s="291"/>
      <c r="M7" s="291"/>
      <c r="N7" s="291"/>
      <c r="O7" s="291"/>
      <c r="P7" s="291"/>
      <c r="Q7" s="291"/>
      <c r="R7" s="291"/>
      <c r="S7" s="291"/>
      <c r="T7" s="291"/>
      <c r="U7" s="291"/>
      <c r="V7" s="291"/>
      <c r="W7" s="291"/>
      <c r="X7" s="396"/>
      <c r="Y7" s="83"/>
      <c r="Z7" s="83"/>
      <c r="AB7" s="291"/>
      <c r="AC7" s="291"/>
    </row>
    <row r="8" spans="1:32" s="6" customFormat="1" ht="14.4" x14ac:dyDescent="0.25">
      <c r="A8" s="124"/>
      <c r="B8" s="472" t="s">
        <v>325</v>
      </c>
      <c r="C8" s="291"/>
      <c r="D8" s="291"/>
      <c r="E8" s="291"/>
      <c r="F8" s="291"/>
      <c r="G8" s="291"/>
      <c r="H8" s="291"/>
      <c r="I8" s="291"/>
      <c r="J8" s="291"/>
      <c r="K8" s="291"/>
      <c r="L8" s="291"/>
      <c r="M8" s="291"/>
      <c r="N8" s="291"/>
      <c r="O8" s="291"/>
      <c r="P8" s="291"/>
      <c r="Q8" s="291"/>
      <c r="R8" s="291"/>
      <c r="S8" s="291"/>
      <c r="T8" s="291"/>
      <c r="U8" s="291"/>
      <c r="V8" s="291"/>
      <c r="W8" s="291"/>
      <c r="X8" s="400"/>
      <c r="Y8" s="83"/>
      <c r="Z8" s="83"/>
      <c r="AA8" s="203"/>
      <c r="AB8" s="291"/>
      <c r="AC8" s="291"/>
    </row>
    <row r="9" spans="1:32" s="6" customFormat="1" ht="14.4" x14ac:dyDescent="0.25">
      <c r="A9" s="124"/>
      <c r="B9" s="206">
        <v>2000</v>
      </c>
      <c r="C9" s="473"/>
      <c r="D9" s="448">
        <v>4</v>
      </c>
      <c r="E9" s="474">
        <v>11.85</v>
      </c>
      <c r="F9" s="473"/>
      <c r="G9" s="447">
        <v>2</v>
      </c>
      <c r="H9" s="447">
        <v>11.04</v>
      </c>
      <c r="I9" s="447">
        <v>0</v>
      </c>
      <c r="J9" s="447">
        <v>0</v>
      </c>
      <c r="K9" s="447">
        <v>0</v>
      </c>
      <c r="L9" s="447">
        <v>0</v>
      </c>
      <c r="M9" s="447">
        <f t="shared" ref="M9:M27" si="0">SUM(G9+I9+K9)</f>
        <v>2</v>
      </c>
      <c r="N9" s="447">
        <f t="shared" ref="N9:N27" si="1">SUM(H9+J9+L9)</f>
        <v>11.04</v>
      </c>
      <c r="O9" s="473"/>
      <c r="P9" s="448">
        <v>0</v>
      </c>
      <c r="Q9" s="448">
        <v>0</v>
      </c>
      <c r="R9" s="473"/>
      <c r="S9" s="246"/>
      <c r="T9" s="246"/>
      <c r="U9" s="473"/>
      <c r="V9" s="449">
        <f>SUM(D9+M9+P9+S9)</f>
        <v>6</v>
      </c>
      <c r="W9" s="449">
        <f>SUM(E9+N9+Q9+T9)</f>
        <v>22.89</v>
      </c>
      <c r="X9" s="20"/>
      <c r="Y9" s="475">
        <v>6</v>
      </c>
      <c r="Z9" s="475">
        <v>22.89</v>
      </c>
      <c r="AB9" s="450">
        <f t="shared" ref="AB9:AB26" si="2">V9-Y9</f>
        <v>0</v>
      </c>
      <c r="AC9" s="476">
        <f t="shared" ref="AC9:AC26" si="3">W9-Z9</f>
        <v>0</v>
      </c>
    </row>
    <row r="10" spans="1:32" s="6" customFormat="1" ht="14.4" x14ac:dyDescent="0.25">
      <c r="A10" s="124"/>
      <c r="B10" s="442">
        <v>2001</v>
      </c>
      <c r="C10" s="473"/>
      <c r="D10" s="448">
        <v>2</v>
      </c>
      <c r="E10" s="474">
        <v>5.25</v>
      </c>
      <c r="F10" s="473"/>
      <c r="G10" s="447">
        <v>0</v>
      </c>
      <c r="H10" s="447">
        <v>0</v>
      </c>
      <c r="I10" s="447">
        <v>0</v>
      </c>
      <c r="J10" s="447">
        <v>0</v>
      </c>
      <c r="K10" s="447">
        <v>0</v>
      </c>
      <c r="L10" s="447">
        <v>0</v>
      </c>
      <c r="M10" s="447">
        <f t="shared" si="0"/>
        <v>0</v>
      </c>
      <c r="N10" s="447">
        <f t="shared" si="1"/>
        <v>0</v>
      </c>
      <c r="O10" s="473"/>
      <c r="P10" s="448">
        <v>0</v>
      </c>
      <c r="Q10" s="448">
        <v>0</v>
      </c>
      <c r="R10" s="473"/>
      <c r="S10" s="246"/>
      <c r="T10" s="246"/>
      <c r="U10" s="473"/>
      <c r="V10" s="449">
        <f t="shared" ref="V10:V29" si="4">SUM(D10+M10+P10+S10)</f>
        <v>2</v>
      </c>
      <c r="W10" s="449">
        <f t="shared" ref="W10:W29" si="5">SUM(E10+N10+Q10+T10)</f>
        <v>5.25</v>
      </c>
      <c r="X10" s="20"/>
      <c r="Y10" s="475">
        <v>2</v>
      </c>
      <c r="Z10" s="475">
        <v>5.25</v>
      </c>
      <c r="AB10" s="450">
        <f t="shared" si="2"/>
        <v>0</v>
      </c>
      <c r="AC10" s="451">
        <f t="shared" si="3"/>
        <v>0</v>
      </c>
    </row>
    <row r="11" spans="1:32" s="6" customFormat="1" ht="14.4" x14ac:dyDescent="0.25">
      <c r="A11" s="124"/>
      <c r="B11" s="442">
        <v>2002</v>
      </c>
      <c r="C11" s="473"/>
      <c r="D11" s="448">
        <v>25</v>
      </c>
      <c r="E11" s="474">
        <v>72.819999999999993</v>
      </c>
      <c r="F11" s="473"/>
      <c r="G11" s="447">
        <v>9</v>
      </c>
      <c r="H11" s="447">
        <v>324</v>
      </c>
      <c r="I11" s="447">
        <v>1</v>
      </c>
      <c r="J11" s="447">
        <v>262.14</v>
      </c>
      <c r="K11" s="447">
        <v>0</v>
      </c>
      <c r="L11" s="447">
        <v>0</v>
      </c>
      <c r="M11" s="447">
        <f t="shared" si="0"/>
        <v>10</v>
      </c>
      <c r="N11" s="447">
        <f t="shared" si="1"/>
        <v>586.14</v>
      </c>
      <c r="O11" s="473"/>
      <c r="P11" s="448">
        <v>0</v>
      </c>
      <c r="Q11" s="448">
        <v>0</v>
      </c>
      <c r="R11" s="473"/>
      <c r="S11" s="246"/>
      <c r="T11" s="246"/>
      <c r="U11" s="473"/>
      <c r="V11" s="449">
        <f t="shared" si="4"/>
        <v>35</v>
      </c>
      <c r="W11" s="449">
        <f t="shared" si="5"/>
        <v>658.96</v>
      </c>
      <c r="X11" s="20"/>
      <c r="Y11" s="475">
        <v>35</v>
      </c>
      <c r="Z11" s="475">
        <v>658.96</v>
      </c>
      <c r="AB11" s="450">
        <f t="shared" si="2"/>
        <v>0</v>
      </c>
      <c r="AC11" s="451">
        <f t="shared" si="3"/>
        <v>0</v>
      </c>
    </row>
    <row r="12" spans="1:32" s="6" customFormat="1" ht="14.4" x14ac:dyDescent="0.25">
      <c r="A12" s="124"/>
      <c r="B12" s="477">
        <v>2003</v>
      </c>
      <c r="C12" s="478"/>
      <c r="D12" s="447">
        <v>62</v>
      </c>
      <c r="E12" s="479">
        <v>346.84199999999998</v>
      </c>
      <c r="F12" s="478"/>
      <c r="G12" s="447">
        <v>16</v>
      </c>
      <c r="H12" s="447">
        <v>193.1</v>
      </c>
      <c r="I12" s="447">
        <v>1</v>
      </c>
      <c r="J12" s="447">
        <v>479.8</v>
      </c>
      <c r="K12" s="447">
        <v>0</v>
      </c>
      <c r="L12" s="447">
        <v>0</v>
      </c>
      <c r="M12" s="447">
        <f t="shared" si="0"/>
        <v>17</v>
      </c>
      <c r="N12" s="447">
        <f t="shared" si="1"/>
        <v>672.9</v>
      </c>
      <c r="O12" s="473"/>
      <c r="P12" s="448">
        <v>0</v>
      </c>
      <c r="Q12" s="448">
        <v>0</v>
      </c>
      <c r="R12" s="473"/>
      <c r="S12" s="246"/>
      <c r="T12" s="246"/>
      <c r="U12" s="473"/>
      <c r="V12" s="449">
        <f t="shared" si="4"/>
        <v>79</v>
      </c>
      <c r="W12" s="449">
        <f t="shared" si="5"/>
        <v>1019.742</v>
      </c>
      <c r="X12" s="20"/>
      <c r="Y12" s="475">
        <v>79</v>
      </c>
      <c r="Z12" s="475">
        <v>1019.742</v>
      </c>
      <c r="AB12" s="450">
        <f t="shared" si="2"/>
        <v>0</v>
      </c>
      <c r="AC12" s="451">
        <f t="shared" si="3"/>
        <v>0</v>
      </c>
    </row>
    <row r="13" spans="1:32" s="6" customFormat="1" ht="14.4" x14ac:dyDescent="0.25">
      <c r="A13" s="124"/>
      <c r="B13" s="442">
        <v>2004</v>
      </c>
      <c r="C13" s="473"/>
      <c r="D13" s="448">
        <v>247</v>
      </c>
      <c r="E13" s="474">
        <v>1496.9829999999999</v>
      </c>
      <c r="F13" s="473"/>
      <c r="G13" s="447">
        <v>42</v>
      </c>
      <c r="H13" s="447">
        <v>382.00599999999997</v>
      </c>
      <c r="I13" s="447">
        <v>2</v>
      </c>
      <c r="J13" s="447">
        <v>623.38499999999999</v>
      </c>
      <c r="K13" s="447">
        <v>0</v>
      </c>
      <c r="L13" s="447">
        <v>0</v>
      </c>
      <c r="M13" s="447">
        <f t="shared" si="0"/>
        <v>44</v>
      </c>
      <c r="N13" s="447">
        <f t="shared" si="1"/>
        <v>1005.391</v>
      </c>
      <c r="O13" s="473"/>
      <c r="P13" s="448">
        <v>0</v>
      </c>
      <c r="Q13" s="448">
        <v>0</v>
      </c>
      <c r="R13" s="473"/>
      <c r="S13" s="246"/>
      <c r="T13" s="246"/>
      <c r="U13" s="473"/>
      <c r="V13" s="449">
        <f t="shared" si="4"/>
        <v>291</v>
      </c>
      <c r="W13" s="449">
        <f t="shared" si="5"/>
        <v>2502.3739999999998</v>
      </c>
      <c r="X13" s="20"/>
      <c r="Y13" s="475">
        <v>291</v>
      </c>
      <c r="Z13" s="475">
        <v>2502.3739999999998</v>
      </c>
      <c r="AB13" s="450">
        <f t="shared" si="2"/>
        <v>0</v>
      </c>
      <c r="AC13" s="451">
        <f t="shared" si="3"/>
        <v>0</v>
      </c>
    </row>
    <row r="14" spans="1:32" s="306" customFormat="1" ht="14.4" x14ac:dyDescent="0.25">
      <c r="A14" s="305"/>
      <c r="B14" s="477">
        <v>2005</v>
      </c>
      <c r="C14" s="478"/>
      <c r="D14" s="447">
        <v>619</v>
      </c>
      <c r="E14" s="479">
        <v>4579.9489999999996</v>
      </c>
      <c r="F14" s="478"/>
      <c r="G14" s="447">
        <v>76</v>
      </c>
      <c r="H14" s="447">
        <v>1017.2430000000001</v>
      </c>
      <c r="I14" s="447">
        <v>16</v>
      </c>
      <c r="J14" s="447">
        <v>3923.08</v>
      </c>
      <c r="K14" s="447">
        <v>0</v>
      </c>
      <c r="L14" s="447">
        <v>0</v>
      </c>
      <c r="M14" s="447">
        <f t="shared" si="0"/>
        <v>92</v>
      </c>
      <c r="N14" s="447">
        <f t="shared" si="1"/>
        <v>4940.3230000000003</v>
      </c>
      <c r="O14" s="478"/>
      <c r="P14" s="447">
        <v>0</v>
      </c>
      <c r="Q14" s="447">
        <v>0</v>
      </c>
      <c r="R14" s="478"/>
      <c r="S14" s="246"/>
      <c r="T14" s="246"/>
      <c r="U14" s="478"/>
      <c r="V14" s="449">
        <f t="shared" si="4"/>
        <v>711</v>
      </c>
      <c r="W14" s="449">
        <f t="shared" si="5"/>
        <v>9520.2720000000008</v>
      </c>
      <c r="X14" s="396"/>
      <c r="Y14" s="475">
        <v>712</v>
      </c>
      <c r="Z14" s="475">
        <v>9526.1919999999991</v>
      </c>
      <c r="AB14" s="480">
        <f t="shared" si="2"/>
        <v>-1</v>
      </c>
      <c r="AC14" s="481">
        <f t="shared" si="3"/>
        <v>-5.9199999999982538</v>
      </c>
    </row>
    <row r="15" spans="1:32" s="6" customFormat="1" ht="14.4" x14ac:dyDescent="0.25">
      <c r="A15" s="124"/>
      <c r="B15" s="477">
        <v>2006</v>
      </c>
      <c r="C15" s="478"/>
      <c r="D15" s="447">
        <v>735</v>
      </c>
      <c r="E15" s="479">
        <v>5247.7569999999996</v>
      </c>
      <c r="F15" s="478"/>
      <c r="G15" s="447">
        <v>105</v>
      </c>
      <c r="H15" s="447">
        <v>1881.529</v>
      </c>
      <c r="I15" s="447">
        <v>36</v>
      </c>
      <c r="J15" s="447">
        <v>11097.32</v>
      </c>
      <c r="K15" s="447">
        <v>0</v>
      </c>
      <c r="L15" s="447">
        <v>0</v>
      </c>
      <c r="M15" s="447">
        <f t="shared" si="0"/>
        <v>141</v>
      </c>
      <c r="N15" s="447">
        <f t="shared" si="1"/>
        <v>12978.849</v>
      </c>
      <c r="O15" s="478"/>
      <c r="P15" s="447">
        <v>0</v>
      </c>
      <c r="Q15" s="447">
        <v>0</v>
      </c>
      <c r="R15" s="478"/>
      <c r="S15" s="246"/>
      <c r="T15" s="246"/>
      <c r="U15" s="473"/>
      <c r="V15" s="449">
        <f t="shared" si="4"/>
        <v>876</v>
      </c>
      <c r="W15" s="449">
        <f t="shared" si="5"/>
        <v>18226.606</v>
      </c>
      <c r="X15" s="20"/>
      <c r="Y15" s="475">
        <v>876</v>
      </c>
      <c r="Z15" s="475">
        <v>18226.606</v>
      </c>
      <c r="AB15" s="450">
        <f t="shared" si="2"/>
        <v>0</v>
      </c>
      <c r="AC15" s="451">
        <f t="shared" si="3"/>
        <v>0</v>
      </c>
    </row>
    <row r="16" spans="1:32" s="6" customFormat="1" ht="14.4" x14ac:dyDescent="0.25">
      <c r="A16" s="124"/>
      <c r="B16" s="442">
        <v>2007</v>
      </c>
      <c r="C16" s="473"/>
      <c r="D16" s="448">
        <v>521</v>
      </c>
      <c r="E16" s="474">
        <v>3779.1109999999999</v>
      </c>
      <c r="F16" s="473"/>
      <c r="G16" s="447">
        <v>93</v>
      </c>
      <c r="H16" s="447">
        <v>2103.4859999999999</v>
      </c>
      <c r="I16" s="447">
        <v>26</v>
      </c>
      <c r="J16" s="447">
        <v>8352.9079999999994</v>
      </c>
      <c r="K16" s="447">
        <v>0</v>
      </c>
      <c r="L16" s="447">
        <v>0</v>
      </c>
      <c r="M16" s="447">
        <f t="shared" si="0"/>
        <v>119</v>
      </c>
      <c r="N16" s="447">
        <f t="shared" si="1"/>
        <v>10456.394</v>
      </c>
      <c r="O16" s="473"/>
      <c r="P16" s="448">
        <v>0</v>
      </c>
      <c r="Q16" s="448">
        <v>0</v>
      </c>
      <c r="R16" s="473"/>
      <c r="S16" s="246"/>
      <c r="T16" s="246"/>
      <c r="U16" s="473"/>
      <c r="V16" s="449">
        <f t="shared" si="4"/>
        <v>640</v>
      </c>
      <c r="W16" s="449">
        <f t="shared" si="5"/>
        <v>14235.505000000001</v>
      </c>
      <c r="X16" s="20"/>
      <c r="Y16" s="475">
        <v>640</v>
      </c>
      <c r="Z16" s="475">
        <v>14235.505000000001</v>
      </c>
      <c r="AB16" s="450">
        <f t="shared" si="2"/>
        <v>0</v>
      </c>
      <c r="AC16" s="451">
        <f t="shared" si="3"/>
        <v>0</v>
      </c>
    </row>
    <row r="17" spans="1:29" s="6" customFormat="1" ht="14.4" x14ac:dyDescent="0.25">
      <c r="A17" s="124"/>
      <c r="B17" s="442">
        <v>2008</v>
      </c>
      <c r="C17" s="473"/>
      <c r="D17" s="448">
        <v>653</v>
      </c>
      <c r="E17" s="474">
        <v>4937.9650000000001</v>
      </c>
      <c r="F17" s="473"/>
      <c r="G17" s="447">
        <v>170</v>
      </c>
      <c r="H17" s="447">
        <v>3874.1970000000001</v>
      </c>
      <c r="I17" s="447">
        <v>44</v>
      </c>
      <c r="J17" s="447">
        <v>13247.054</v>
      </c>
      <c r="K17" s="447">
        <v>4</v>
      </c>
      <c r="L17" s="447">
        <v>6134.26</v>
      </c>
      <c r="M17" s="447">
        <f t="shared" si="0"/>
        <v>218</v>
      </c>
      <c r="N17" s="447">
        <f t="shared" si="1"/>
        <v>23255.510999999999</v>
      </c>
      <c r="O17" s="473"/>
      <c r="P17" s="448">
        <v>0</v>
      </c>
      <c r="Q17" s="448">
        <v>0</v>
      </c>
      <c r="R17" s="473"/>
      <c r="S17" s="246"/>
      <c r="T17" s="246"/>
      <c r="U17" s="473"/>
      <c r="V17" s="449">
        <f t="shared" si="4"/>
        <v>871</v>
      </c>
      <c r="W17" s="449">
        <f t="shared" si="5"/>
        <v>28193.475999999999</v>
      </c>
      <c r="X17" s="20"/>
      <c r="Y17" s="475">
        <v>871</v>
      </c>
      <c r="Z17" s="475">
        <v>28193.475999999999</v>
      </c>
      <c r="AB17" s="450">
        <f t="shared" si="2"/>
        <v>0</v>
      </c>
      <c r="AC17" s="451">
        <f t="shared" si="3"/>
        <v>0</v>
      </c>
    </row>
    <row r="18" spans="1:29" s="306" customFormat="1" ht="14.4" x14ac:dyDescent="0.25">
      <c r="A18" s="305"/>
      <c r="B18" s="477">
        <v>2009</v>
      </c>
      <c r="C18" s="478"/>
      <c r="D18" s="447">
        <v>1056</v>
      </c>
      <c r="E18" s="479">
        <v>7999.6540000000005</v>
      </c>
      <c r="F18" s="478"/>
      <c r="G18" s="447">
        <v>242</v>
      </c>
      <c r="H18" s="447">
        <v>6797.9930000000004</v>
      </c>
      <c r="I18" s="447">
        <v>88</v>
      </c>
      <c r="J18" s="447">
        <v>24235.758000000002</v>
      </c>
      <c r="K18" s="447">
        <v>8</v>
      </c>
      <c r="L18" s="447">
        <v>14085.91</v>
      </c>
      <c r="M18" s="447">
        <f t="shared" si="0"/>
        <v>338</v>
      </c>
      <c r="N18" s="447">
        <f t="shared" si="1"/>
        <v>45119.661000000007</v>
      </c>
      <c r="O18" s="478"/>
      <c r="P18" s="447">
        <v>5</v>
      </c>
      <c r="Q18" s="447">
        <v>3370.56</v>
      </c>
      <c r="R18" s="478"/>
      <c r="S18" s="246"/>
      <c r="T18" s="246"/>
      <c r="U18" s="478"/>
      <c r="V18" s="449">
        <f t="shared" si="4"/>
        <v>1399</v>
      </c>
      <c r="W18" s="449">
        <f t="shared" si="5"/>
        <v>56489.875000000007</v>
      </c>
      <c r="X18" s="396"/>
      <c r="Y18" s="475">
        <v>1399</v>
      </c>
      <c r="Z18" s="475">
        <v>56489.875000000007</v>
      </c>
      <c r="AB18" s="480">
        <f t="shared" si="2"/>
        <v>0</v>
      </c>
      <c r="AC18" s="481">
        <f t="shared" si="3"/>
        <v>0</v>
      </c>
    </row>
    <row r="19" spans="1:29" s="6" customFormat="1" ht="14.4" x14ac:dyDescent="0.25">
      <c r="A19" s="124"/>
      <c r="B19" s="442">
        <v>2010</v>
      </c>
      <c r="C19" s="473"/>
      <c r="D19" s="448">
        <v>2127</v>
      </c>
      <c r="E19" s="474">
        <v>16431.749</v>
      </c>
      <c r="F19" s="473"/>
      <c r="G19" s="447">
        <v>378</v>
      </c>
      <c r="H19" s="447">
        <v>12677.005999999999</v>
      </c>
      <c r="I19" s="447">
        <v>154</v>
      </c>
      <c r="J19" s="447">
        <v>45624.902000000002</v>
      </c>
      <c r="K19" s="447">
        <v>12</v>
      </c>
      <c r="L19" s="447">
        <v>20986.6</v>
      </c>
      <c r="M19" s="447">
        <f t="shared" si="0"/>
        <v>544</v>
      </c>
      <c r="N19" s="447">
        <f t="shared" si="1"/>
        <v>79288.508000000002</v>
      </c>
      <c r="O19" s="473"/>
      <c r="P19" s="448">
        <v>19</v>
      </c>
      <c r="Q19" s="448">
        <v>25187.34</v>
      </c>
      <c r="R19" s="473"/>
      <c r="S19" s="246"/>
      <c r="T19" s="246"/>
      <c r="U19" s="473"/>
      <c r="V19" s="449">
        <f t="shared" si="4"/>
        <v>2690</v>
      </c>
      <c r="W19" s="449">
        <f t="shared" si="5"/>
        <v>120907.59699999999</v>
      </c>
      <c r="X19" s="20"/>
      <c r="Y19" s="475">
        <v>2690</v>
      </c>
      <c r="Z19" s="475">
        <v>120907.59699999999</v>
      </c>
      <c r="AB19" s="450">
        <f t="shared" si="2"/>
        <v>0</v>
      </c>
      <c r="AC19" s="451">
        <f t="shared" si="3"/>
        <v>0</v>
      </c>
    </row>
    <row r="20" spans="1:29" s="6" customFormat="1" ht="14.4" x14ac:dyDescent="0.25">
      <c r="A20" s="124"/>
      <c r="B20" s="477">
        <v>2011</v>
      </c>
      <c r="C20" s="478"/>
      <c r="D20" s="447">
        <v>5092</v>
      </c>
      <c r="E20" s="479">
        <v>40487.29</v>
      </c>
      <c r="F20" s="478"/>
      <c r="G20" s="447">
        <v>824</v>
      </c>
      <c r="H20" s="447">
        <v>26468.455000000002</v>
      </c>
      <c r="I20" s="447">
        <v>442</v>
      </c>
      <c r="J20" s="447">
        <v>135561.99</v>
      </c>
      <c r="K20" s="447">
        <v>50</v>
      </c>
      <c r="L20" s="447">
        <v>106495.59299999999</v>
      </c>
      <c r="M20" s="447">
        <f t="shared" si="0"/>
        <v>1316</v>
      </c>
      <c r="N20" s="447">
        <f t="shared" si="1"/>
        <v>268526.038</v>
      </c>
      <c r="O20" s="478"/>
      <c r="P20" s="447">
        <v>51</v>
      </c>
      <c r="Q20" s="447">
        <v>137618.951</v>
      </c>
      <c r="R20" s="478"/>
      <c r="S20" s="246"/>
      <c r="T20" s="246"/>
      <c r="U20" s="478"/>
      <c r="V20" s="449">
        <f t="shared" si="4"/>
        <v>6459</v>
      </c>
      <c r="W20" s="449">
        <f t="shared" si="5"/>
        <v>446632.27899999998</v>
      </c>
      <c r="X20" s="396"/>
      <c r="Y20" s="475">
        <v>6459</v>
      </c>
      <c r="Z20" s="475">
        <v>446632.27899999998</v>
      </c>
      <c r="AA20" s="306"/>
      <c r="AB20" s="480">
        <f t="shared" si="2"/>
        <v>0</v>
      </c>
      <c r="AC20" s="481">
        <f t="shared" si="3"/>
        <v>0</v>
      </c>
    </row>
    <row r="21" spans="1:29" s="6" customFormat="1" ht="14.4" x14ac:dyDescent="0.25">
      <c r="A21" s="124">
        <v>41640</v>
      </c>
      <c r="B21" s="442">
        <v>2012</v>
      </c>
      <c r="C21" s="473"/>
      <c r="D21" s="448">
        <v>5286</v>
      </c>
      <c r="E21" s="474">
        <v>42073.536</v>
      </c>
      <c r="F21" s="473"/>
      <c r="G21" s="447">
        <v>639</v>
      </c>
      <c r="H21" s="447">
        <v>22885.776999999998</v>
      </c>
      <c r="I21" s="447">
        <v>424</v>
      </c>
      <c r="J21" s="447">
        <v>123010.322</v>
      </c>
      <c r="K21" s="447">
        <v>47</v>
      </c>
      <c r="L21" s="447">
        <v>87882.441000000006</v>
      </c>
      <c r="M21" s="447">
        <f t="shared" si="0"/>
        <v>1110</v>
      </c>
      <c r="N21" s="447">
        <f t="shared" si="1"/>
        <v>233778.53999999998</v>
      </c>
      <c r="O21" s="473"/>
      <c r="P21" s="448">
        <v>23</v>
      </c>
      <c r="Q21" s="448">
        <v>56793.803999999996</v>
      </c>
      <c r="R21" s="473"/>
      <c r="S21" s="246"/>
      <c r="T21" s="246"/>
      <c r="U21" s="473"/>
      <c r="V21" s="449">
        <f t="shared" si="4"/>
        <v>6419</v>
      </c>
      <c r="W21" s="449">
        <f t="shared" si="5"/>
        <v>332645.88</v>
      </c>
      <c r="X21" s="20"/>
      <c r="Y21" s="475">
        <v>6419</v>
      </c>
      <c r="Z21" s="475">
        <v>332645.88</v>
      </c>
      <c r="AB21" s="450">
        <f t="shared" si="2"/>
        <v>0</v>
      </c>
      <c r="AC21" s="451">
        <f t="shared" si="3"/>
        <v>0</v>
      </c>
    </row>
    <row r="22" spans="1:29" s="20" customFormat="1" ht="14.4" x14ac:dyDescent="0.25">
      <c r="A22" s="123"/>
      <c r="B22" s="442">
        <v>2013</v>
      </c>
      <c r="C22" s="473"/>
      <c r="D22" s="448">
        <v>5946</v>
      </c>
      <c r="E22" s="474">
        <v>46545.186000000002</v>
      </c>
      <c r="F22" s="473"/>
      <c r="G22" s="447">
        <v>281</v>
      </c>
      <c r="H22" s="447">
        <v>11453.664000000001</v>
      </c>
      <c r="I22" s="447">
        <v>232</v>
      </c>
      <c r="J22" s="447">
        <v>74781.391000000003</v>
      </c>
      <c r="K22" s="447">
        <v>26</v>
      </c>
      <c r="L22" s="447">
        <v>64412.160000000003</v>
      </c>
      <c r="M22" s="447">
        <f t="shared" si="0"/>
        <v>539</v>
      </c>
      <c r="N22" s="447">
        <f t="shared" si="1"/>
        <v>150647.21500000003</v>
      </c>
      <c r="O22" s="473"/>
      <c r="P22" s="448">
        <v>18</v>
      </c>
      <c r="Q22" s="448">
        <v>23162.1</v>
      </c>
      <c r="R22" s="473"/>
      <c r="S22" s="246"/>
      <c r="T22" s="246"/>
      <c r="U22" s="473"/>
      <c r="V22" s="449">
        <f t="shared" si="4"/>
        <v>6503</v>
      </c>
      <c r="W22" s="449">
        <f t="shared" si="5"/>
        <v>220354.50100000002</v>
      </c>
      <c r="Y22" s="475">
        <v>6503</v>
      </c>
      <c r="Z22" s="475">
        <v>220354.50100000002</v>
      </c>
      <c r="AB22" s="450">
        <f t="shared" si="2"/>
        <v>0</v>
      </c>
      <c r="AC22" s="451">
        <f t="shared" si="3"/>
        <v>0</v>
      </c>
    </row>
    <row r="23" spans="1:29" s="20" customFormat="1" ht="14.4" x14ac:dyDescent="0.25">
      <c r="A23" s="123"/>
      <c r="B23" s="442">
        <v>2014</v>
      </c>
      <c r="C23" s="473"/>
      <c r="D23" s="448">
        <v>6825</v>
      </c>
      <c r="E23" s="474">
        <v>54731.644</v>
      </c>
      <c r="F23" s="473"/>
      <c r="G23" s="447">
        <v>117</v>
      </c>
      <c r="H23" s="447">
        <v>4343.174</v>
      </c>
      <c r="I23" s="447">
        <v>104</v>
      </c>
      <c r="J23" s="447">
        <v>36123.718000000001</v>
      </c>
      <c r="K23" s="447">
        <v>10</v>
      </c>
      <c r="L23" s="447">
        <v>45163.02</v>
      </c>
      <c r="M23" s="447">
        <f t="shared" si="0"/>
        <v>231</v>
      </c>
      <c r="N23" s="447">
        <f t="shared" si="1"/>
        <v>85629.911999999997</v>
      </c>
      <c r="O23" s="473"/>
      <c r="P23" s="448">
        <v>8</v>
      </c>
      <c r="Q23" s="448">
        <v>63370.64</v>
      </c>
      <c r="R23" s="473"/>
      <c r="S23" s="246"/>
      <c r="T23" s="246"/>
      <c r="U23" s="473"/>
      <c r="V23" s="449">
        <f t="shared" si="4"/>
        <v>7064</v>
      </c>
      <c r="W23" s="449">
        <f t="shared" si="5"/>
        <v>203732.196</v>
      </c>
      <c r="Y23" s="475">
        <v>7064</v>
      </c>
      <c r="Z23" s="475">
        <v>203732.196</v>
      </c>
      <c r="AB23" s="450">
        <f t="shared" si="2"/>
        <v>0</v>
      </c>
      <c r="AC23" s="451">
        <f t="shared" si="3"/>
        <v>0</v>
      </c>
    </row>
    <row r="24" spans="1:29" s="306" customFormat="1" ht="14.4" x14ac:dyDescent="0.25">
      <c r="A24" s="305">
        <v>42005</v>
      </c>
      <c r="B24" s="477">
        <v>2015</v>
      </c>
      <c r="C24" s="443"/>
      <c r="D24" s="444">
        <v>12886</v>
      </c>
      <c r="E24" s="445">
        <v>101916.82</v>
      </c>
      <c r="F24" s="443"/>
      <c r="G24" s="446">
        <v>110</v>
      </c>
      <c r="H24" s="445">
        <v>3689.21</v>
      </c>
      <c r="I24" s="446">
        <v>86</v>
      </c>
      <c r="J24" s="445">
        <v>27254.1</v>
      </c>
      <c r="K24" s="446">
        <v>7</v>
      </c>
      <c r="L24" s="445">
        <v>21629.63</v>
      </c>
      <c r="M24" s="447">
        <f t="shared" si="0"/>
        <v>203</v>
      </c>
      <c r="N24" s="447">
        <f t="shared" si="1"/>
        <v>52572.94</v>
      </c>
      <c r="O24" s="443"/>
      <c r="P24" s="446">
        <v>8</v>
      </c>
      <c r="Q24" s="445">
        <v>41683.64</v>
      </c>
      <c r="R24" s="443"/>
      <c r="S24" s="246"/>
      <c r="T24" s="246"/>
      <c r="U24" s="443"/>
      <c r="V24" s="449">
        <f t="shared" si="4"/>
        <v>13097</v>
      </c>
      <c r="W24" s="449">
        <f t="shared" si="5"/>
        <v>196173.40000000002</v>
      </c>
      <c r="X24" s="396"/>
      <c r="Y24" s="475">
        <v>13097</v>
      </c>
      <c r="Z24" s="475">
        <v>196173.40000000002</v>
      </c>
      <c r="AB24" s="480">
        <f t="shared" si="2"/>
        <v>0</v>
      </c>
      <c r="AC24" s="481">
        <f t="shared" si="3"/>
        <v>0</v>
      </c>
    </row>
    <row r="25" spans="1:29" s="6" customFormat="1" ht="14.4" x14ac:dyDescent="0.25">
      <c r="A25" s="124">
        <v>42370</v>
      </c>
      <c r="B25" s="477">
        <v>2016</v>
      </c>
      <c r="C25" s="443"/>
      <c r="D25" s="444">
        <v>21909</v>
      </c>
      <c r="E25" s="445">
        <v>180251.76</v>
      </c>
      <c r="F25" s="443"/>
      <c r="G25" s="446">
        <v>211</v>
      </c>
      <c r="H25" s="445">
        <v>6519.27</v>
      </c>
      <c r="I25" s="446">
        <v>123</v>
      </c>
      <c r="J25" s="445">
        <v>42752.5</v>
      </c>
      <c r="K25" s="446">
        <v>18</v>
      </c>
      <c r="L25" s="445">
        <v>42479.69</v>
      </c>
      <c r="M25" s="447">
        <f t="shared" si="0"/>
        <v>352</v>
      </c>
      <c r="N25" s="447">
        <f t="shared" si="1"/>
        <v>91751.46</v>
      </c>
      <c r="O25" s="443"/>
      <c r="P25" s="446">
        <v>22</v>
      </c>
      <c r="Q25" s="445">
        <v>136223.31</v>
      </c>
      <c r="R25" s="443"/>
      <c r="S25" s="246"/>
      <c r="T25" s="246"/>
      <c r="U25" s="443"/>
      <c r="V25" s="449">
        <f t="shared" si="4"/>
        <v>22283</v>
      </c>
      <c r="W25" s="449">
        <f t="shared" si="5"/>
        <v>408226.53</v>
      </c>
      <c r="X25" s="20"/>
      <c r="Y25" s="475">
        <v>22283</v>
      </c>
      <c r="Z25" s="475">
        <v>408226.53</v>
      </c>
      <c r="AB25" s="450">
        <f t="shared" si="2"/>
        <v>0</v>
      </c>
      <c r="AC25" s="451">
        <f t="shared" si="3"/>
        <v>0</v>
      </c>
    </row>
    <row r="26" spans="1:29" s="6" customFormat="1" ht="14.4" x14ac:dyDescent="0.25">
      <c r="A26" s="124">
        <v>42736</v>
      </c>
      <c r="B26" s="442">
        <v>2017</v>
      </c>
      <c r="C26" s="443"/>
      <c r="D26" s="444">
        <v>18560</v>
      </c>
      <c r="E26" s="445">
        <v>158934.23499999999</v>
      </c>
      <c r="F26" s="443"/>
      <c r="G26" s="446">
        <v>282</v>
      </c>
      <c r="H26" s="445">
        <v>9749.65</v>
      </c>
      <c r="I26" s="446">
        <v>174</v>
      </c>
      <c r="J26" s="445">
        <v>65123.59</v>
      </c>
      <c r="K26" s="446">
        <v>22</v>
      </c>
      <c r="L26" s="445">
        <v>57718.49</v>
      </c>
      <c r="M26" s="447">
        <f t="shared" si="0"/>
        <v>478</v>
      </c>
      <c r="N26" s="447">
        <f t="shared" si="1"/>
        <v>132591.72999999998</v>
      </c>
      <c r="O26" s="443"/>
      <c r="P26" s="446">
        <v>8</v>
      </c>
      <c r="Q26" s="445">
        <v>60129.63</v>
      </c>
      <c r="R26" s="443"/>
      <c r="S26" s="246"/>
      <c r="T26" s="246"/>
      <c r="U26" s="443"/>
      <c r="V26" s="449">
        <f t="shared" si="4"/>
        <v>19046</v>
      </c>
      <c r="W26" s="449">
        <f t="shared" si="5"/>
        <v>351655.59499999997</v>
      </c>
      <c r="X26" s="20"/>
      <c r="Y26" s="475">
        <v>19046</v>
      </c>
      <c r="Z26" s="475">
        <v>351655.59499999997</v>
      </c>
      <c r="AB26" s="450">
        <f t="shared" si="2"/>
        <v>0</v>
      </c>
      <c r="AC26" s="451">
        <f t="shared" si="3"/>
        <v>0</v>
      </c>
    </row>
    <row r="27" spans="1:29" s="6" customFormat="1" ht="14.4" x14ac:dyDescent="0.25">
      <c r="A27" s="124">
        <v>42736</v>
      </c>
      <c r="B27" s="442">
        <v>2018</v>
      </c>
      <c r="C27" s="443"/>
      <c r="D27" s="444">
        <v>17184</v>
      </c>
      <c r="E27" s="445">
        <v>149474.98000000001</v>
      </c>
      <c r="F27" s="443"/>
      <c r="G27" s="446">
        <v>329</v>
      </c>
      <c r="H27" s="445">
        <v>10830.27</v>
      </c>
      <c r="I27" s="446">
        <v>203</v>
      </c>
      <c r="J27" s="445">
        <v>70258.75</v>
      </c>
      <c r="K27" s="446">
        <v>26</v>
      </c>
      <c r="L27" s="445">
        <v>56308.67</v>
      </c>
      <c r="M27" s="447">
        <f t="shared" si="0"/>
        <v>558</v>
      </c>
      <c r="N27" s="447">
        <f t="shared" si="1"/>
        <v>137397.69</v>
      </c>
      <c r="O27" s="443"/>
      <c r="P27" s="446">
        <v>4</v>
      </c>
      <c r="Q27" s="445">
        <v>43687.12</v>
      </c>
      <c r="R27" s="443"/>
      <c r="S27" s="246"/>
      <c r="T27" s="246"/>
      <c r="U27" s="443"/>
      <c r="V27" s="449">
        <f t="shared" si="4"/>
        <v>17746</v>
      </c>
      <c r="W27" s="449">
        <f t="shared" si="5"/>
        <v>330559.79000000004</v>
      </c>
      <c r="X27" s="20"/>
      <c r="Y27" s="475">
        <v>17746</v>
      </c>
      <c r="Z27" s="475">
        <v>330559.79000000004</v>
      </c>
      <c r="AB27" s="450">
        <f t="shared" ref="AB27:AC29" si="6">V27-Y27</f>
        <v>0</v>
      </c>
      <c r="AC27" s="451">
        <f t="shared" si="6"/>
        <v>0</v>
      </c>
    </row>
    <row r="28" spans="1:29" s="6" customFormat="1" ht="14.4" x14ac:dyDescent="0.25">
      <c r="A28" s="124">
        <v>42736</v>
      </c>
      <c r="B28" s="477">
        <v>2019</v>
      </c>
      <c r="C28" s="443"/>
      <c r="D28" s="444">
        <v>15864</v>
      </c>
      <c r="E28" s="445">
        <v>144162.88</v>
      </c>
      <c r="F28" s="443"/>
      <c r="G28" s="446">
        <v>332</v>
      </c>
      <c r="H28" s="445">
        <v>11123.16</v>
      </c>
      <c r="I28" s="446">
        <v>212</v>
      </c>
      <c r="J28" s="445">
        <v>79444.31</v>
      </c>
      <c r="K28" s="446">
        <v>40</v>
      </c>
      <c r="L28" s="445">
        <v>137163.85</v>
      </c>
      <c r="M28" s="447">
        <f t="shared" ref="M28:N30" si="7">SUM(G28+I28+K28)</f>
        <v>584</v>
      </c>
      <c r="N28" s="447">
        <f t="shared" si="7"/>
        <v>227731.32</v>
      </c>
      <c r="O28" s="443"/>
      <c r="P28" s="446">
        <v>7</v>
      </c>
      <c r="Q28" s="445">
        <v>77950.13</v>
      </c>
      <c r="R28" s="443"/>
      <c r="S28" s="246"/>
      <c r="T28" s="246"/>
      <c r="U28" s="443"/>
      <c r="V28" s="449">
        <f t="shared" si="4"/>
        <v>16455</v>
      </c>
      <c r="W28" s="449">
        <f t="shared" si="5"/>
        <v>449844.33</v>
      </c>
      <c r="X28" s="20"/>
      <c r="Y28" s="475">
        <v>16455</v>
      </c>
      <c r="Z28" s="475">
        <v>449844.33</v>
      </c>
      <c r="AB28" s="450">
        <f t="shared" si="6"/>
        <v>0</v>
      </c>
      <c r="AC28" s="451">
        <f t="shared" si="6"/>
        <v>0</v>
      </c>
    </row>
    <row r="29" spans="1:29" s="6" customFormat="1" ht="14.4" x14ac:dyDescent="0.25">
      <c r="A29" s="124">
        <v>42736</v>
      </c>
      <c r="B29" s="442">
        <v>2020</v>
      </c>
      <c r="C29" s="443"/>
      <c r="D29" s="444">
        <v>6483</v>
      </c>
      <c r="E29" s="445">
        <v>59372.2</v>
      </c>
      <c r="F29" s="443"/>
      <c r="G29" s="446">
        <v>126</v>
      </c>
      <c r="H29" s="445">
        <v>3950.07</v>
      </c>
      <c r="I29" s="446">
        <v>57</v>
      </c>
      <c r="J29" s="445">
        <v>17747.099999999999</v>
      </c>
      <c r="K29" s="446">
        <v>5</v>
      </c>
      <c r="L29" s="445">
        <v>13813.63</v>
      </c>
      <c r="M29" s="447">
        <f t="shared" si="7"/>
        <v>188</v>
      </c>
      <c r="N29" s="447">
        <f t="shared" si="7"/>
        <v>35510.799999999996</v>
      </c>
      <c r="O29" s="443"/>
      <c r="P29" s="446">
        <v>6</v>
      </c>
      <c r="Q29" s="445">
        <v>45568.26</v>
      </c>
      <c r="R29" s="443"/>
      <c r="S29" s="246"/>
      <c r="T29" s="246"/>
      <c r="U29" s="443"/>
      <c r="V29" s="449">
        <f t="shared" si="4"/>
        <v>6677</v>
      </c>
      <c r="W29" s="449">
        <f t="shared" si="5"/>
        <v>140451.26</v>
      </c>
      <c r="X29" s="20"/>
      <c r="Y29" s="475">
        <v>6677</v>
      </c>
      <c r="Z29" s="475">
        <v>140454.71</v>
      </c>
      <c r="AB29" s="450">
        <f t="shared" si="6"/>
        <v>0</v>
      </c>
      <c r="AC29" s="451">
        <f t="shared" si="6"/>
        <v>-3.4499999999825377</v>
      </c>
    </row>
    <row r="30" spans="1:29" s="6" customFormat="1" ht="14.4" x14ac:dyDescent="0.25">
      <c r="A30" s="124">
        <v>42736</v>
      </c>
      <c r="B30" s="442">
        <v>2021</v>
      </c>
      <c r="C30" s="443"/>
      <c r="D30" s="444">
        <v>15</v>
      </c>
      <c r="E30" s="445">
        <v>99.13</v>
      </c>
      <c r="F30" s="443"/>
      <c r="G30" s="446">
        <v>0</v>
      </c>
      <c r="H30" s="445">
        <v>0</v>
      </c>
      <c r="I30" s="446">
        <v>1</v>
      </c>
      <c r="J30" s="445">
        <v>192.76</v>
      </c>
      <c r="K30" s="446">
        <v>0</v>
      </c>
      <c r="L30" s="445">
        <v>0</v>
      </c>
      <c r="M30" s="447">
        <f t="shared" si="7"/>
        <v>1</v>
      </c>
      <c r="N30" s="447">
        <f t="shared" si="7"/>
        <v>192.76</v>
      </c>
      <c r="O30" s="443"/>
      <c r="P30" s="446">
        <v>0</v>
      </c>
      <c r="Q30" s="445">
        <v>0</v>
      </c>
      <c r="R30" s="443"/>
      <c r="S30" s="246"/>
      <c r="T30" s="246"/>
      <c r="U30" s="443"/>
      <c r="V30" s="449">
        <f t="shared" ref="V30" si="8">SUM(D30+M30+P30+S30)</f>
        <v>16</v>
      </c>
      <c r="W30" s="449">
        <f t="shared" ref="W30" si="9">SUM(E30+N30+Q30+T30)</f>
        <v>291.89</v>
      </c>
      <c r="X30" s="20"/>
      <c r="Y30" s="404">
        <v>14</v>
      </c>
      <c r="Z30" s="404">
        <v>283.03999999999996</v>
      </c>
      <c r="AB30" s="450">
        <f t="shared" ref="AB30" si="10">V30-Y30</f>
        <v>2</v>
      </c>
      <c r="AC30" s="451">
        <f t="shared" ref="AC30" si="11">W30-Z30</f>
        <v>8.8500000000000227</v>
      </c>
    </row>
    <row r="31" spans="1:29" s="306" customFormat="1" ht="5.4" customHeight="1" x14ac:dyDescent="0.25">
      <c r="A31" s="305"/>
      <c r="B31" s="21"/>
      <c r="C31" s="291"/>
      <c r="D31" s="291"/>
      <c r="E31" s="291"/>
      <c r="F31" s="291"/>
      <c r="G31" s="291"/>
      <c r="H31" s="291"/>
      <c r="I31" s="291"/>
      <c r="J31" s="291"/>
      <c r="K31" s="291"/>
      <c r="L31" s="291"/>
      <c r="M31" s="291"/>
      <c r="N31" s="291"/>
      <c r="O31" s="291"/>
      <c r="P31" s="291"/>
      <c r="Q31" s="291"/>
      <c r="R31" s="291"/>
      <c r="S31" s="291"/>
      <c r="T31" s="291"/>
      <c r="U31" s="291"/>
      <c r="V31" s="291"/>
      <c r="W31" s="291"/>
      <c r="X31" s="396"/>
      <c r="Y31" s="83"/>
      <c r="Z31" s="83"/>
      <c r="AB31" s="291"/>
      <c r="AC31" s="291"/>
    </row>
    <row r="32" spans="1:29" s="282" customFormat="1" ht="14.4" x14ac:dyDescent="0.25">
      <c r="A32" s="452"/>
      <c r="B32" s="482" t="s">
        <v>326</v>
      </c>
      <c r="C32" s="281"/>
      <c r="D32" s="483">
        <f>SUM(D9:D30)</f>
        <v>122101</v>
      </c>
      <c r="E32" s="483">
        <f>SUM(E9:E30)</f>
        <v>1022959.5909999999</v>
      </c>
      <c r="F32" s="281"/>
      <c r="G32" s="484">
        <f t="shared" ref="G32:L32" si="12">SUM(G9:G30)</f>
        <v>4384</v>
      </c>
      <c r="H32" s="484">
        <f t="shared" si="12"/>
        <v>140274.30000000002</v>
      </c>
      <c r="I32" s="484">
        <f t="shared" si="12"/>
        <v>2426</v>
      </c>
      <c r="J32" s="484">
        <f t="shared" si="12"/>
        <v>780096.87799999991</v>
      </c>
      <c r="K32" s="484">
        <f t="shared" si="12"/>
        <v>275</v>
      </c>
      <c r="L32" s="484">
        <f t="shared" si="12"/>
        <v>674273.94400000002</v>
      </c>
      <c r="M32" s="483">
        <f>SUM(M9:M30)</f>
        <v>7085</v>
      </c>
      <c r="N32" s="483">
        <f>SUM(N9:N30)</f>
        <v>1594645.122</v>
      </c>
      <c r="O32" s="281"/>
      <c r="P32" s="483">
        <f t="shared" ref="P32:Q32" si="13">SUM(P9:P30)</f>
        <v>179</v>
      </c>
      <c r="Q32" s="483">
        <f t="shared" si="13"/>
        <v>714745.48499999999</v>
      </c>
      <c r="R32" s="281"/>
      <c r="S32" s="485"/>
      <c r="T32" s="485"/>
      <c r="U32" s="281"/>
      <c r="V32" s="483">
        <f t="shared" ref="V32:W32" si="14">SUM(V9:V30)</f>
        <v>129365</v>
      </c>
      <c r="W32" s="483">
        <f t="shared" si="14"/>
        <v>3332350.1980000003</v>
      </c>
      <c r="X32" s="24"/>
      <c r="Y32" s="484">
        <f t="shared" ref="Y32:Z32" si="15">SUM(Y9:Y30)</f>
        <v>129364</v>
      </c>
      <c r="Z32" s="484">
        <f t="shared" si="15"/>
        <v>3332350.7180000003</v>
      </c>
      <c r="AB32" s="484">
        <f t="shared" ref="AB32:AC32" si="16">SUM(AB9:AB30)</f>
        <v>1</v>
      </c>
      <c r="AC32" s="484">
        <f t="shared" si="16"/>
        <v>-0.51999999998076873</v>
      </c>
    </row>
    <row r="33" spans="1:29" s="306" customFormat="1" x14ac:dyDescent="0.25">
      <c r="A33" s="305"/>
      <c r="B33" s="21"/>
      <c r="C33" s="291"/>
      <c r="D33" s="291"/>
      <c r="E33" s="324"/>
      <c r="F33" s="291"/>
      <c r="G33" s="324"/>
      <c r="H33" s="291"/>
      <c r="I33" s="291"/>
      <c r="J33" s="291"/>
      <c r="K33" s="291"/>
      <c r="L33" s="291"/>
      <c r="M33" s="291"/>
      <c r="N33" s="291"/>
      <c r="O33" s="291"/>
      <c r="P33" s="291"/>
      <c r="Q33" s="291"/>
      <c r="R33" s="291"/>
      <c r="S33" s="291"/>
      <c r="T33" s="291"/>
      <c r="U33" s="291"/>
      <c r="V33" s="291"/>
      <c r="W33" s="291"/>
      <c r="Y33" s="370"/>
      <c r="Z33" s="370"/>
      <c r="AB33" s="291"/>
      <c r="AC33" s="291"/>
    </row>
    <row r="34" spans="1:29" s="6" customFormat="1" x14ac:dyDescent="0.25">
      <c r="A34" s="124"/>
      <c r="B34" s="486" t="s">
        <v>327</v>
      </c>
      <c r="C34" s="291"/>
      <c r="D34" s="291"/>
      <c r="E34" s="321"/>
      <c r="F34" s="291"/>
      <c r="G34" s="291"/>
      <c r="H34" s="291"/>
      <c r="I34" s="291"/>
      <c r="J34" s="291"/>
      <c r="K34" s="291"/>
      <c r="L34" s="291"/>
      <c r="M34" s="291"/>
      <c r="N34" s="291"/>
      <c r="O34" s="291"/>
      <c r="P34" s="291"/>
      <c r="Q34" s="291"/>
      <c r="R34" s="291"/>
      <c r="S34" s="291"/>
      <c r="T34" s="291"/>
      <c r="U34" s="291"/>
      <c r="V34" s="291"/>
      <c r="W34" s="291"/>
      <c r="X34" s="203"/>
      <c r="Y34" s="370"/>
      <c r="Z34" s="370"/>
      <c r="AA34" s="203"/>
      <c r="AB34" s="291"/>
      <c r="AC34" s="291"/>
    </row>
    <row r="35" spans="1:29" s="6" customFormat="1" ht="14.4" x14ac:dyDescent="0.25">
      <c r="A35" s="124"/>
      <c r="B35" s="206">
        <v>2015</v>
      </c>
      <c r="C35" s="473"/>
      <c r="D35" s="448">
        <v>0</v>
      </c>
      <c r="E35" s="448">
        <v>0</v>
      </c>
      <c r="F35" s="473">
        <v>0</v>
      </c>
      <c r="G35" s="448">
        <v>0</v>
      </c>
      <c r="H35" s="448">
        <v>0</v>
      </c>
      <c r="I35" s="448">
        <v>0</v>
      </c>
      <c r="J35" s="448">
        <v>0</v>
      </c>
      <c r="K35" s="448">
        <v>0</v>
      </c>
      <c r="L35" s="448">
        <v>0</v>
      </c>
      <c r="M35" s="447">
        <f t="shared" ref="M35" si="17">SUM(G35+I35+K35)</f>
        <v>0</v>
      </c>
      <c r="N35" s="447">
        <f t="shared" ref="N35" si="18">SUM(H35+J35+L35)</f>
        <v>0</v>
      </c>
      <c r="O35" s="473"/>
      <c r="P35" s="448">
        <v>0</v>
      </c>
      <c r="Q35" s="448">
        <v>0</v>
      </c>
      <c r="R35" s="473"/>
      <c r="S35" s="448">
        <v>0</v>
      </c>
      <c r="T35" s="448">
        <v>0</v>
      </c>
      <c r="U35" s="473"/>
      <c r="V35" s="401">
        <f t="shared" ref="V35:V38" si="19">SUM(D35+M35+P35+S35)</f>
        <v>0</v>
      </c>
      <c r="W35" s="401">
        <f t="shared" ref="W35:W38" si="20">SUM(E35+N35+Q35+T35)</f>
        <v>0</v>
      </c>
      <c r="X35" s="487"/>
      <c r="Y35" s="307">
        <v>0</v>
      </c>
      <c r="Z35" s="307">
        <v>0</v>
      </c>
      <c r="AA35" s="487"/>
      <c r="AB35" s="450">
        <f t="shared" ref="AB35:AB38" si="21">V35-Y35</f>
        <v>0</v>
      </c>
      <c r="AC35" s="476">
        <f t="shared" ref="AC35:AC38" si="22">W35-Z35</f>
        <v>0</v>
      </c>
    </row>
    <row r="36" spans="1:29" s="6" customFormat="1" ht="14.4" x14ac:dyDescent="0.25">
      <c r="A36" s="124"/>
      <c r="B36" s="206">
        <v>2016</v>
      </c>
      <c r="C36" s="473"/>
      <c r="D36" s="448">
        <v>6</v>
      </c>
      <c r="E36" s="448">
        <v>45.16</v>
      </c>
      <c r="F36" s="473">
        <v>0</v>
      </c>
      <c r="G36" s="448">
        <v>0</v>
      </c>
      <c r="H36" s="448">
        <v>0</v>
      </c>
      <c r="I36" s="448">
        <v>0</v>
      </c>
      <c r="J36" s="448">
        <v>0</v>
      </c>
      <c r="K36" s="448">
        <v>0</v>
      </c>
      <c r="L36" s="448">
        <v>0</v>
      </c>
      <c r="M36" s="447">
        <f t="shared" ref="M36:M39" si="23">SUM(G36+I36+K36)</f>
        <v>0</v>
      </c>
      <c r="N36" s="447">
        <f t="shared" ref="N36:N39" si="24">SUM(H36+J36+L36)</f>
        <v>0</v>
      </c>
      <c r="O36" s="473"/>
      <c r="P36" s="448">
        <v>0</v>
      </c>
      <c r="Q36" s="448">
        <v>0</v>
      </c>
      <c r="R36" s="473"/>
      <c r="S36" s="448">
        <v>0</v>
      </c>
      <c r="T36" s="448">
        <v>0</v>
      </c>
      <c r="U36" s="473"/>
      <c r="V36" s="401">
        <f t="shared" si="19"/>
        <v>6</v>
      </c>
      <c r="W36" s="401">
        <f t="shared" si="20"/>
        <v>45.16</v>
      </c>
      <c r="X36" s="487"/>
      <c r="Y36" s="307">
        <v>6</v>
      </c>
      <c r="Z36" s="307">
        <v>45.16</v>
      </c>
      <c r="AA36" s="487"/>
      <c r="AB36" s="450">
        <f t="shared" si="21"/>
        <v>0</v>
      </c>
      <c r="AC36" s="476">
        <f t="shared" si="22"/>
        <v>0</v>
      </c>
    </row>
    <row r="37" spans="1:29" s="6" customFormat="1" ht="14.4" x14ac:dyDescent="0.25">
      <c r="A37" s="124"/>
      <c r="B37" s="206">
        <v>2017</v>
      </c>
      <c r="C37" s="473">
        <v>5</v>
      </c>
      <c r="D37" s="448">
        <v>5</v>
      </c>
      <c r="E37" s="448">
        <v>67.989999999999995</v>
      </c>
      <c r="F37" s="473">
        <v>0</v>
      </c>
      <c r="G37" s="448">
        <v>0</v>
      </c>
      <c r="H37" s="448">
        <v>0</v>
      </c>
      <c r="I37" s="448">
        <v>0</v>
      </c>
      <c r="J37" s="448">
        <v>0</v>
      </c>
      <c r="K37" s="448">
        <v>0</v>
      </c>
      <c r="L37" s="448">
        <v>0</v>
      </c>
      <c r="M37" s="447">
        <f t="shared" si="23"/>
        <v>0</v>
      </c>
      <c r="N37" s="447">
        <f t="shared" si="24"/>
        <v>0</v>
      </c>
      <c r="O37" s="473"/>
      <c r="P37" s="448">
        <v>0</v>
      </c>
      <c r="Q37" s="448">
        <v>0</v>
      </c>
      <c r="R37" s="473"/>
      <c r="S37" s="448">
        <v>0</v>
      </c>
      <c r="T37" s="448">
        <v>0</v>
      </c>
      <c r="U37" s="473"/>
      <c r="V37" s="401">
        <f t="shared" si="19"/>
        <v>5</v>
      </c>
      <c r="W37" s="401">
        <f t="shared" si="20"/>
        <v>67.989999999999995</v>
      </c>
      <c r="X37" s="487"/>
      <c r="Y37" s="307">
        <v>5</v>
      </c>
      <c r="Z37" s="307">
        <v>67.989999999999995</v>
      </c>
      <c r="AA37" s="487"/>
      <c r="AB37" s="450">
        <f t="shared" si="21"/>
        <v>0</v>
      </c>
      <c r="AC37" s="476">
        <f t="shared" si="22"/>
        <v>0</v>
      </c>
    </row>
    <row r="38" spans="1:29" s="6" customFormat="1" ht="14.4" x14ac:dyDescent="0.25">
      <c r="A38" s="124"/>
      <c r="B38" s="206">
        <v>2018</v>
      </c>
      <c r="C38" s="473"/>
      <c r="D38" s="448">
        <v>72</v>
      </c>
      <c r="E38" s="448">
        <v>919.84</v>
      </c>
      <c r="F38" s="473">
        <v>0</v>
      </c>
      <c r="G38" s="448">
        <v>0</v>
      </c>
      <c r="H38" s="448">
        <v>0</v>
      </c>
      <c r="I38" s="448">
        <v>0</v>
      </c>
      <c r="J38" s="448">
        <v>0</v>
      </c>
      <c r="K38" s="448">
        <v>0</v>
      </c>
      <c r="L38" s="448">
        <v>0</v>
      </c>
      <c r="M38" s="447">
        <f t="shared" si="23"/>
        <v>0</v>
      </c>
      <c r="N38" s="447">
        <f t="shared" si="24"/>
        <v>0</v>
      </c>
      <c r="O38" s="473"/>
      <c r="P38" s="448">
        <v>1</v>
      </c>
      <c r="Q38" s="448">
        <v>232.56</v>
      </c>
      <c r="R38" s="473"/>
      <c r="S38" s="448">
        <v>0</v>
      </c>
      <c r="T38" s="448">
        <v>0</v>
      </c>
      <c r="U38" s="473"/>
      <c r="V38" s="401">
        <f t="shared" si="19"/>
        <v>73</v>
      </c>
      <c r="W38" s="401">
        <f t="shared" si="20"/>
        <v>1152.4000000000001</v>
      </c>
      <c r="X38" s="487"/>
      <c r="Y38" s="307">
        <v>73</v>
      </c>
      <c r="Z38" s="307">
        <v>1152.4000000000001</v>
      </c>
      <c r="AA38" s="487"/>
      <c r="AB38" s="450">
        <f t="shared" si="21"/>
        <v>0</v>
      </c>
      <c r="AC38" s="476">
        <f t="shared" si="22"/>
        <v>0</v>
      </c>
    </row>
    <row r="39" spans="1:29" s="6" customFormat="1" ht="14.4" x14ac:dyDescent="0.25">
      <c r="A39" s="124"/>
      <c r="B39" s="206">
        <v>2019</v>
      </c>
      <c r="C39" s="473"/>
      <c r="D39" s="448">
        <v>31</v>
      </c>
      <c r="E39" s="448">
        <v>283.51</v>
      </c>
      <c r="F39" s="473">
        <v>0</v>
      </c>
      <c r="G39" s="448">
        <v>1</v>
      </c>
      <c r="H39" s="448">
        <v>23.79</v>
      </c>
      <c r="I39" s="448">
        <v>7</v>
      </c>
      <c r="J39" s="448">
        <v>2918.39</v>
      </c>
      <c r="K39" s="448">
        <v>0</v>
      </c>
      <c r="L39" s="448">
        <v>0</v>
      </c>
      <c r="M39" s="447">
        <f t="shared" si="23"/>
        <v>8</v>
      </c>
      <c r="N39" s="447">
        <f t="shared" si="24"/>
        <v>2942.18</v>
      </c>
      <c r="O39" s="473"/>
      <c r="P39" s="448">
        <v>0</v>
      </c>
      <c r="Q39" s="448">
        <v>0</v>
      </c>
      <c r="R39" s="473"/>
      <c r="S39" s="448">
        <v>0</v>
      </c>
      <c r="T39" s="448">
        <v>0</v>
      </c>
      <c r="U39" s="473"/>
      <c r="V39" s="401">
        <f>SUM(D39+M39+P39+S39)</f>
        <v>39</v>
      </c>
      <c r="W39" s="401">
        <f>SUM(E39+N39+Q39+T39)</f>
        <v>3225.6899999999996</v>
      </c>
      <c r="X39" s="487"/>
      <c r="Y39" s="307">
        <v>39</v>
      </c>
      <c r="Z39" s="307">
        <v>3225.6899999999996</v>
      </c>
      <c r="AA39" s="487"/>
      <c r="AB39" s="450">
        <f>V39-Y39</f>
        <v>0</v>
      </c>
      <c r="AC39" s="476">
        <f>W39-Z39</f>
        <v>0</v>
      </c>
    </row>
    <row r="40" spans="1:29" s="6" customFormat="1" x14ac:dyDescent="0.25">
      <c r="A40" s="124"/>
      <c r="B40" s="206">
        <v>2020</v>
      </c>
      <c r="C40" s="473"/>
      <c r="D40" s="448">
        <v>7451</v>
      </c>
      <c r="E40" s="448">
        <v>64461.66</v>
      </c>
      <c r="F40" s="473"/>
      <c r="G40" s="448">
        <v>157</v>
      </c>
      <c r="H40" s="448">
        <v>5125.3999999999996</v>
      </c>
      <c r="I40" s="448">
        <v>129</v>
      </c>
      <c r="J40" s="448">
        <v>48857.43</v>
      </c>
      <c r="K40" s="448">
        <v>17</v>
      </c>
      <c r="L40" s="448">
        <v>43007.12</v>
      </c>
      <c r="M40" s="447">
        <f>SUM(G40+I40+K40)</f>
        <v>303</v>
      </c>
      <c r="N40" s="447">
        <f>SUM(H40+J40+L40)</f>
        <v>96989.950000000012</v>
      </c>
      <c r="O40" s="473"/>
      <c r="P40" s="448">
        <v>4</v>
      </c>
      <c r="Q40" s="448">
        <v>21016.080000000002</v>
      </c>
      <c r="R40" s="473"/>
      <c r="S40" s="448">
        <v>0</v>
      </c>
      <c r="T40" s="448">
        <v>0</v>
      </c>
      <c r="U40" s="473"/>
      <c r="V40" s="401">
        <f>SUM(D40+M40+P40+S40)</f>
        <v>7758</v>
      </c>
      <c r="W40" s="401">
        <f>SUM(E40+N40+Q40+T40)</f>
        <v>182467.69</v>
      </c>
      <c r="X40" s="487"/>
      <c r="Y40" s="347">
        <v>7726</v>
      </c>
      <c r="Z40" s="334">
        <v>182165.55</v>
      </c>
      <c r="AA40" s="487"/>
      <c r="AB40" s="450">
        <f>V40-Y40</f>
        <v>32</v>
      </c>
      <c r="AC40" s="476">
        <f>W40-Z40</f>
        <v>302.14000000001397</v>
      </c>
    </row>
    <row r="41" spans="1:29" s="6" customFormat="1" ht="14.4" x14ac:dyDescent="0.25">
      <c r="A41" s="124">
        <v>42736</v>
      </c>
      <c r="B41" s="442">
        <v>2021</v>
      </c>
      <c r="C41" s="443"/>
      <c r="D41" s="444">
        <v>9559</v>
      </c>
      <c r="E41" s="445">
        <v>86545.06</v>
      </c>
      <c r="F41" s="443"/>
      <c r="G41" s="446">
        <v>151</v>
      </c>
      <c r="H41" s="445">
        <v>5680.74</v>
      </c>
      <c r="I41" s="446">
        <v>110</v>
      </c>
      <c r="J41" s="445">
        <v>31899.41</v>
      </c>
      <c r="K41" s="446">
        <v>12</v>
      </c>
      <c r="L41" s="445">
        <v>22722.21</v>
      </c>
      <c r="M41" s="447">
        <f>SUM(G41+I41+K41)</f>
        <v>273</v>
      </c>
      <c r="N41" s="447">
        <f>SUM(H41+J41+L41)</f>
        <v>60302.36</v>
      </c>
      <c r="O41" s="443"/>
      <c r="P41" s="446">
        <v>1</v>
      </c>
      <c r="Q41" s="445">
        <v>27342.12</v>
      </c>
      <c r="R41" s="443"/>
      <c r="S41" s="448">
        <v>9</v>
      </c>
      <c r="T41" s="448">
        <v>20308.98</v>
      </c>
      <c r="U41" s="443"/>
      <c r="V41" s="449">
        <f t="shared" ref="V41" si="25">SUM(D41+M41+P41+S41)</f>
        <v>9842</v>
      </c>
      <c r="W41" s="449">
        <f t="shared" ref="W41" si="26">SUM(E41+N41+Q41+T41)</f>
        <v>194498.52</v>
      </c>
      <c r="X41" s="20"/>
      <c r="Y41" s="307">
        <v>8574</v>
      </c>
      <c r="Z41" s="307">
        <v>178451.57</v>
      </c>
      <c r="AB41" s="450">
        <f t="shared" ref="AB41" si="27">V41-Y41</f>
        <v>1268</v>
      </c>
      <c r="AC41" s="451">
        <f t="shared" ref="AC41" si="28">W41-Z41</f>
        <v>16046.949999999983</v>
      </c>
    </row>
    <row r="42" spans="1:29" s="306" customFormat="1" ht="5.4" customHeight="1" x14ac:dyDescent="0.25">
      <c r="A42" s="305"/>
      <c r="B42" s="21"/>
      <c r="C42" s="291"/>
      <c r="D42" s="291"/>
      <c r="E42" s="291"/>
      <c r="F42" s="291"/>
      <c r="G42" s="291"/>
      <c r="H42" s="291"/>
      <c r="I42" s="291"/>
      <c r="J42" s="291"/>
      <c r="K42" s="291"/>
      <c r="L42" s="291"/>
      <c r="M42" s="291"/>
      <c r="N42" s="291"/>
      <c r="O42" s="291"/>
      <c r="P42" s="291"/>
      <c r="Q42" s="291"/>
      <c r="R42" s="291"/>
      <c r="S42" s="291"/>
      <c r="T42" s="291"/>
      <c r="U42" s="291"/>
      <c r="V42" s="291"/>
      <c r="W42" s="291"/>
      <c r="X42" s="396"/>
      <c r="Y42" s="83"/>
      <c r="Z42" s="83"/>
      <c r="AB42" s="291"/>
      <c r="AC42" s="291"/>
    </row>
    <row r="43" spans="1:29" s="282" customFormat="1" x14ac:dyDescent="0.25">
      <c r="A43" s="452"/>
      <c r="B43" s="482" t="s">
        <v>328</v>
      </c>
      <c r="C43" s="281"/>
      <c r="D43" s="483">
        <f>SUM(D35:D41)</f>
        <v>17124</v>
      </c>
      <c r="E43" s="483">
        <f>SUM(E35:E41)</f>
        <v>152323.22</v>
      </c>
      <c r="F43" s="281"/>
      <c r="G43" s="484">
        <f t="shared" ref="G43:L43" si="29">SUM(G35:G41)</f>
        <v>309</v>
      </c>
      <c r="H43" s="484">
        <f t="shared" si="29"/>
        <v>10829.93</v>
      </c>
      <c r="I43" s="484">
        <f t="shared" si="29"/>
        <v>246</v>
      </c>
      <c r="J43" s="484">
        <f t="shared" si="29"/>
        <v>83675.23</v>
      </c>
      <c r="K43" s="484">
        <f t="shared" si="29"/>
        <v>29</v>
      </c>
      <c r="L43" s="484">
        <f t="shared" si="29"/>
        <v>65729.33</v>
      </c>
      <c r="M43" s="483">
        <f>SUM(M35:M41)</f>
        <v>584</v>
      </c>
      <c r="N43" s="483">
        <f>SUM(N35:N41)</f>
        <v>160234.49</v>
      </c>
      <c r="O43" s="281"/>
      <c r="P43" s="483">
        <f t="shared" ref="P43:Q43" si="30">SUM(P35:P41)</f>
        <v>6</v>
      </c>
      <c r="Q43" s="483">
        <f t="shared" si="30"/>
        <v>48590.76</v>
      </c>
      <c r="R43" s="281"/>
      <c r="S43" s="483">
        <f t="shared" ref="S43:T43" si="31">SUM(S35:S41)</f>
        <v>9</v>
      </c>
      <c r="T43" s="483">
        <f t="shared" si="31"/>
        <v>20308.98</v>
      </c>
      <c r="U43" s="281"/>
      <c r="V43" s="483">
        <f t="shared" ref="V43:W43" si="32">SUM(V35:V41)</f>
        <v>17723</v>
      </c>
      <c r="W43" s="483">
        <f t="shared" si="32"/>
        <v>381457.44999999995</v>
      </c>
      <c r="Y43" s="483">
        <f t="shared" ref="Y43:Z43" si="33">SUM(Y35:Y41)</f>
        <v>16423</v>
      </c>
      <c r="Z43" s="483">
        <f t="shared" si="33"/>
        <v>365108.36</v>
      </c>
      <c r="AB43" s="483">
        <f t="shared" ref="AB43:AC43" si="34">SUM(AB35:AB41)</f>
        <v>1300</v>
      </c>
      <c r="AC43" s="483">
        <f t="shared" si="34"/>
        <v>16349.089999999997</v>
      </c>
    </row>
    <row r="44" spans="1:29" s="306" customFormat="1" x14ac:dyDescent="0.25">
      <c r="A44" s="305"/>
      <c r="B44" s="21"/>
      <c r="C44" s="291"/>
      <c r="D44" s="291"/>
      <c r="E44" s="291"/>
      <c r="F44" s="291"/>
      <c r="G44" s="291"/>
      <c r="H44" s="291"/>
      <c r="I44" s="291"/>
      <c r="J44" s="291"/>
      <c r="K44" s="291"/>
      <c r="L44" s="291"/>
      <c r="M44" s="291"/>
      <c r="N44" s="291"/>
      <c r="O44" s="291"/>
      <c r="P44" s="291"/>
      <c r="Q44" s="291"/>
      <c r="R44" s="291"/>
      <c r="S44" s="291"/>
      <c r="T44" s="291"/>
      <c r="U44" s="291"/>
      <c r="V44" s="291"/>
      <c r="W44" s="291"/>
      <c r="Y44" s="370"/>
      <c r="Z44" s="370"/>
      <c r="AB44" s="291"/>
      <c r="AC44" s="291"/>
    </row>
    <row r="45" spans="1:29" s="6" customFormat="1" ht="14.4" customHeight="1" x14ac:dyDescent="0.25">
      <c r="A45" s="124"/>
      <c r="B45" s="486" t="s">
        <v>362</v>
      </c>
      <c r="C45" s="291"/>
      <c r="D45" s="291"/>
      <c r="E45" s="321"/>
      <c r="F45" s="291"/>
      <c r="G45" s="291"/>
      <c r="H45" s="291"/>
      <c r="I45" s="291"/>
      <c r="J45" s="291"/>
      <c r="K45" s="291"/>
      <c r="L45" s="291"/>
      <c r="M45" s="291"/>
      <c r="N45" s="291"/>
      <c r="O45" s="291"/>
      <c r="P45" s="291"/>
      <c r="Q45" s="291"/>
      <c r="R45" s="291"/>
      <c r="S45" s="291"/>
      <c r="T45" s="291"/>
      <c r="U45" s="291"/>
      <c r="V45" s="291"/>
      <c r="W45" s="291"/>
      <c r="X45" s="203"/>
      <c r="Y45" s="370"/>
      <c r="Z45" s="370"/>
      <c r="AA45" s="203"/>
      <c r="AB45" s="291"/>
      <c r="AC45" s="291"/>
    </row>
    <row r="46" spans="1:29" s="6" customFormat="1" ht="14.4" x14ac:dyDescent="0.25">
      <c r="A46" s="124">
        <v>42736</v>
      </c>
      <c r="B46" s="442">
        <v>2021</v>
      </c>
      <c r="C46" s="443"/>
      <c r="D46" s="444">
        <v>0</v>
      </c>
      <c r="E46" s="445">
        <v>0</v>
      </c>
      <c r="F46" s="443"/>
      <c r="G46" s="446">
        <v>0</v>
      </c>
      <c r="H46" s="445">
        <v>0</v>
      </c>
      <c r="I46" s="446">
        <v>0</v>
      </c>
      <c r="J46" s="445">
        <v>0</v>
      </c>
      <c r="K46" s="446">
        <v>0</v>
      </c>
      <c r="L46" s="445">
        <v>0</v>
      </c>
      <c r="M46" s="447">
        <f>SUM(G46+I46+K46)</f>
        <v>0</v>
      </c>
      <c r="N46" s="447">
        <f>SUM(H46+J46+L46)</f>
        <v>0</v>
      </c>
      <c r="O46" s="443"/>
      <c r="P46" s="446">
        <v>0</v>
      </c>
      <c r="Q46" s="445">
        <v>0</v>
      </c>
      <c r="R46" s="443"/>
      <c r="S46" s="448">
        <v>0</v>
      </c>
      <c r="T46" s="448">
        <v>0</v>
      </c>
      <c r="U46" s="443"/>
      <c r="V46" s="449">
        <f t="shared" ref="V46" si="35">SUM(D46+M46+P46+S46)</f>
        <v>0</v>
      </c>
      <c r="W46" s="449">
        <f t="shared" ref="W46" si="36">SUM(E46+N46+Q46+T46)</f>
        <v>0</v>
      </c>
      <c r="X46" s="20"/>
      <c r="Y46" s="307">
        <v>0</v>
      </c>
      <c r="Z46" s="307">
        <v>0</v>
      </c>
      <c r="AB46" s="450">
        <f t="shared" ref="AB46" si="37">V46-Y46</f>
        <v>0</v>
      </c>
      <c r="AC46" s="451">
        <f t="shared" ref="AC46" si="38">W46-Z46</f>
        <v>0</v>
      </c>
    </row>
    <row r="47" spans="1:29" s="306" customFormat="1" ht="5.4" customHeight="1" x14ac:dyDescent="0.25">
      <c r="A47" s="305"/>
      <c r="B47" s="21"/>
      <c r="C47" s="291"/>
      <c r="D47" s="291"/>
      <c r="E47" s="291"/>
      <c r="F47" s="291"/>
      <c r="G47" s="291"/>
      <c r="H47" s="291"/>
      <c r="I47" s="291"/>
      <c r="J47" s="291"/>
      <c r="K47" s="291"/>
      <c r="L47" s="291"/>
      <c r="M47" s="291"/>
      <c r="N47" s="291"/>
      <c r="O47" s="291"/>
      <c r="P47" s="291"/>
      <c r="Q47" s="291"/>
      <c r="R47" s="291"/>
      <c r="S47" s="291"/>
      <c r="T47" s="291"/>
      <c r="U47" s="291"/>
      <c r="V47" s="291"/>
      <c r="W47" s="291"/>
      <c r="X47" s="396"/>
      <c r="Y47" s="83"/>
      <c r="Z47" s="83"/>
      <c r="AB47" s="291"/>
      <c r="AC47" s="291"/>
    </row>
    <row r="48" spans="1:29" s="282" customFormat="1" x14ac:dyDescent="0.25">
      <c r="A48" s="452"/>
      <c r="B48" s="482" t="s">
        <v>363</v>
      </c>
      <c r="C48" s="281"/>
      <c r="D48" s="483">
        <f>SUM(D46:D46)</f>
        <v>0</v>
      </c>
      <c r="E48" s="483">
        <f>SUM(E46:E46)</f>
        <v>0</v>
      </c>
      <c r="F48" s="281"/>
      <c r="G48" s="484">
        <f t="shared" ref="G48:N48" si="39">SUM(G46:G46)</f>
        <v>0</v>
      </c>
      <c r="H48" s="484">
        <f t="shared" si="39"/>
        <v>0</v>
      </c>
      <c r="I48" s="484">
        <f t="shared" si="39"/>
        <v>0</v>
      </c>
      <c r="J48" s="484">
        <f t="shared" si="39"/>
        <v>0</v>
      </c>
      <c r="K48" s="484">
        <f t="shared" si="39"/>
        <v>0</v>
      </c>
      <c r="L48" s="484">
        <f t="shared" si="39"/>
        <v>0</v>
      </c>
      <c r="M48" s="483">
        <f t="shared" si="39"/>
        <v>0</v>
      </c>
      <c r="N48" s="483">
        <f t="shared" si="39"/>
        <v>0</v>
      </c>
      <c r="O48" s="281"/>
      <c r="P48" s="483">
        <f>SUM(P46:P46)</f>
        <v>0</v>
      </c>
      <c r="Q48" s="483">
        <f>SUM(Q46:Q46)</f>
        <v>0</v>
      </c>
      <c r="R48" s="281"/>
      <c r="S48" s="483">
        <f>SUM(S46:S46)</f>
        <v>0</v>
      </c>
      <c r="T48" s="483">
        <f>SUM(T46:T46)</f>
        <v>0</v>
      </c>
      <c r="U48" s="281"/>
      <c r="V48" s="483">
        <f>SUM(V46:V46)</f>
        <v>0</v>
      </c>
      <c r="W48" s="483">
        <f>SUM(W46:W46)</f>
        <v>0</v>
      </c>
      <c r="Y48" s="483">
        <f>SUM(Y46:Y46)</f>
        <v>0</v>
      </c>
      <c r="Z48" s="483">
        <f>SUM(Z46:Z46)</f>
        <v>0</v>
      </c>
      <c r="AB48" s="483">
        <f>SUM(AB46:AB46)</f>
        <v>0</v>
      </c>
      <c r="AC48" s="483">
        <f>SUM(AC46:AC46)</f>
        <v>0</v>
      </c>
    </row>
    <row r="49" spans="1:29" s="306" customFormat="1" x14ac:dyDescent="0.25">
      <c r="A49" s="305"/>
      <c r="B49" s="21"/>
      <c r="C49" s="291"/>
      <c r="D49" s="291"/>
      <c r="E49" s="291"/>
      <c r="F49" s="291"/>
      <c r="G49" s="291"/>
      <c r="H49" s="291"/>
      <c r="I49" s="291"/>
      <c r="J49" s="291"/>
      <c r="K49" s="291"/>
      <c r="L49" s="291"/>
      <c r="M49" s="291"/>
      <c r="N49" s="291"/>
      <c r="O49" s="291"/>
      <c r="P49" s="291"/>
      <c r="Q49" s="291"/>
      <c r="R49" s="291"/>
      <c r="S49" s="291"/>
      <c r="T49" s="291"/>
      <c r="U49" s="291"/>
      <c r="V49" s="291"/>
      <c r="W49" s="291"/>
      <c r="Y49" s="370"/>
      <c r="Z49" s="370"/>
      <c r="AB49" s="291"/>
      <c r="AC49" s="291"/>
    </row>
    <row r="50" spans="1:29" s="282" customFormat="1" ht="27.6" x14ac:dyDescent="0.25">
      <c r="A50" s="452"/>
      <c r="B50" s="441" t="s">
        <v>364</v>
      </c>
      <c r="C50" s="281"/>
      <c r="D50" s="488"/>
      <c r="E50" s="488"/>
      <c r="F50" s="281"/>
      <c r="G50" s="488"/>
      <c r="H50" s="488"/>
      <c r="I50" s="488"/>
      <c r="J50" s="488"/>
      <c r="K50" s="488"/>
      <c r="L50" s="488"/>
      <c r="M50" s="488"/>
      <c r="N50" s="488"/>
      <c r="O50" s="281"/>
      <c r="P50" s="488"/>
      <c r="Q50" s="488"/>
      <c r="R50" s="281"/>
      <c r="S50" s="488"/>
      <c r="T50" s="488"/>
      <c r="U50" s="281"/>
      <c r="V50" s="488"/>
      <c r="W50" s="488"/>
      <c r="X50" s="93"/>
      <c r="Y50" s="489"/>
      <c r="Z50" s="489"/>
      <c r="AA50" s="93"/>
      <c r="AB50" s="281"/>
      <c r="AC50" s="281"/>
    </row>
    <row r="51" spans="1:29" s="282" customFormat="1" ht="14.4" x14ac:dyDescent="0.25">
      <c r="A51" s="452"/>
      <c r="B51" s="453" t="s">
        <v>354</v>
      </c>
      <c r="C51" s="281"/>
      <c r="D51" s="454">
        <f>SUM(D9:D23)</f>
        <v>29200</v>
      </c>
      <c r="E51" s="454">
        <f>SUM(E9:E23)</f>
        <v>228747.58599999998</v>
      </c>
      <c r="F51" s="455"/>
      <c r="G51" s="456">
        <f t="shared" ref="G51:L51" si="40">SUM(G9:G23)</f>
        <v>2994</v>
      </c>
      <c r="H51" s="456">
        <f t="shared" si="40"/>
        <v>94412.67</v>
      </c>
      <c r="I51" s="456">
        <f t="shared" si="40"/>
        <v>1570</v>
      </c>
      <c r="J51" s="456">
        <f t="shared" si="40"/>
        <v>477323.76799999998</v>
      </c>
      <c r="K51" s="456">
        <f t="shared" si="40"/>
        <v>157</v>
      </c>
      <c r="L51" s="456">
        <f t="shared" si="40"/>
        <v>345159.98400000005</v>
      </c>
      <c r="M51" s="454">
        <f t="shared" ref="M51:N57" si="41">SUM(G51+I51+K51)</f>
        <v>4721</v>
      </c>
      <c r="N51" s="454">
        <f t="shared" si="41"/>
        <v>916896.42200000002</v>
      </c>
      <c r="O51" s="457"/>
      <c r="P51" s="454">
        <f>SUM(P9:P23)</f>
        <v>124</v>
      </c>
      <c r="Q51" s="454">
        <f>SUM(Q9:Q23)</f>
        <v>309503.39500000002</v>
      </c>
      <c r="R51" s="281"/>
      <c r="S51" s="454">
        <f>SUM(S9:S23)</f>
        <v>0</v>
      </c>
      <c r="T51" s="454">
        <f>SUM(T9:T23)</f>
        <v>0</v>
      </c>
      <c r="U51" s="281"/>
      <c r="V51" s="458">
        <f>SUM(D51+M51+P51+S51)</f>
        <v>34045</v>
      </c>
      <c r="W51" s="458">
        <f>SUM(E51+N51+Q51+T51)</f>
        <v>1455147.4029999999</v>
      </c>
      <c r="X51" s="459"/>
      <c r="Y51" s="460">
        <f>SUM(Y9:Y23)</f>
        <v>34046</v>
      </c>
      <c r="Z51" s="460">
        <f>SUM(Z9:Z23)</f>
        <v>1455153.3230000001</v>
      </c>
      <c r="AA51" s="461"/>
      <c r="AB51" s="462">
        <f t="shared" ref="AB51:AC57" si="42">V51-Y51</f>
        <v>-1</v>
      </c>
      <c r="AC51" s="462">
        <f t="shared" si="42"/>
        <v>-5.9200000001583248</v>
      </c>
    </row>
    <row r="52" spans="1:29" s="282" customFormat="1" ht="14.4" x14ac:dyDescent="0.25">
      <c r="A52" s="452"/>
      <c r="B52" s="453">
        <v>2015</v>
      </c>
      <c r="C52" s="281"/>
      <c r="D52" s="454">
        <f t="shared" ref="D52:E57" si="43">SUM(D24+D35)</f>
        <v>12886</v>
      </c>
      <c r="E52" s="454">
        <f t="shared" si="43"/>
        <v>101916.82</v>
      </c>
      <c r="F52" s="455"/>
      <c r="G52" s="456">
        <f t="shared" ref="G52:L57" si="44">SUM(G24+G35)</f>
        <v>110</v>
      </c>
      <c r="H52" s="456">
        <f t="shared" si="44"/>
        <v>3689.21</v>
      </c>
      <c r="I52" s="456">
        <f t="shared" si="44"/>
        <v>86</v>
      </c>
      <c r="J52" s="456">
        <f t="shared" si="44"/>
        <v>27254.1</v>
      </c>
      <c r="K52" s="456">
        <f t="shared" si="44"/>
        <v>7</v>
      </c>
      <c r="L52" s="456">
        <f t="shared" si="44"/>
        <v>21629.63</v>
      </c>
      <c r="M52" s="454">
        <f t="shared" si="41"/>
        <v>203</v>
      </c>
      <c r="N52" s="454">
        <f t="shared" si="41"/>
        <v>52572.94</v>
      </c>
      <c r="O52" s="457"/>
      <c r="P52" s="454">
        <f t="shared" ref="P52:Q57" si="45">SUM(P24+P35)</f>
        <v>8</v>
      </c>
      <c r="Q52" s="454">
        <f t="shared" si="45"/>
        <v>41683.64</v>
      </c>
      <c r="R52" s="281"/>
      <c r="S52" s="454">
        <f t="shared" ref="S52:T57" si="46">SUM(S24+S35)</f>
        <v>0</v>
      </c>
      <c r="T52" s="454">
        <f t="shared" si="46"/>
        <v>0</v>
      </c>
      <c r="U52" s="281"/>
      <c r="V52" s="463">
        <f t="shared" ref="V52:W57" si="47">SUM(V24+V35)</f>
        <v>13097</v>
      </c>
      <c r="W52" s="463">
        <f t="shared" si="47"/>
        <v>196173.40000000002</v>
      </c>
      <c r="X52" s="459"/>
      <c r="Y52" s="460">
        <f t="shared" ref="Y52:Z57" si="48">SUM(Y24+Y35)</f>
        <v>13097</v>
      </c>
      <c r="Z52" s="460">
        <f t="shared" si="48"/>
        <v>196173.40000000002</v>
      </c>
      <c r="AA52" s="461"/>
      <c r="AB52" s="462">
        <f t="shared" si="42"/>
        <v>0</v>
      </c>
      <c r="AC52" s="462">
        <f t="shared" si="42"/>
        <v>0</v>
      </c>
    </row>
    <row r="53" spans="1:29" s="282" customFormat="1" ht="14.4" x14ac:dyDescent="0.25">
      <c r="A53" s="452"/>
      <c r="B53" s="453">
        <v>2016</v>
      </c>
      <c r="C53" s="281"/>
      <c r="D53" s="454">
        <f t="shared" si="43"/>
        <v>21915</v>
      </c>
      <c r="E53" s="454">
        <f t="shared" si="43"/>
        <v>180296.92</v>
      </c>
      <c r="F53" s="455"/>
      <c r="G53" s="456">
        <f t="shared" si="44"/>
        <v>211</v>
      </c>
      <c r="H53" s="456">
        <f t="shared" si="44"/>
        <v>6519.27</v>
      </c>
      <c r="I53" s="456">
        <f t="shared" si="44"/>
        <v>123</v>
      </c>
      <c r="J53" s="456">
        <f t="shared" si="44"/>
        <v>42752.5</v>
      </c>
      <c r="K53" s="456">
        <f t="shared" si="44"/>
        <v>18</v>
      </c>
      <c r="L53" s="456">
        <f t="shared" si="44"/>
        <v>42479.69</v>
      </c>
      <c r="M53" s="454">
        <f t="shared" si="41"/>
        <v>352</v>
      </c>
      <c r="N53" s="454">
        <f t="shared" si="41"/>
        <v>91751.46</v>
      </c>
      <c r="O53" s="457"/>
      <c r="P53" s="454">
        <f t="shared" si="45"/>
        <v>22</v>
      </c>
      <c r="Q53" s="454">
        <f t="shared" si="45"/>
        <v>136223.31</v>
      </c>
      <c r="R53" s="281"/>
      <c r="S53" s="454">
        <f t="shared" si="46"/>
        <v>0</v>
      </c>
      <c r="T53" s="454">
        <f t="shared" si="46"/>
        <v>0</v>
      </c>
      <c r="U53" s="281"/>
      <c r="V53" s="463">
        <f t="shared" si="47"/>
        <v>22289</v>
      </c>
      <c r="W53" s="463">
        <f t="shared" si="47"/>
        <v>408271.69</v>
      </c>
      <c r="X53" s="459"/>
      <c r="Y53" s="460">
        <f t="shared" si="48"/>
        <v>22289</v>
      </c>
      <c r="Z53" s="460">
        <f t="shared" si="48"/>
        <v>408271.69</v>
      </c>
      <c r="AA53" s="461"/>
      <c r="AB53" s="462">
        <f t="shared" si="42"/>
        <v>0</v>
      </c>
      <c r="AC53" s="462">
        <f t="shared" si="42"/>
        <v>0</v>
      </c>
    </row>
    <row r="54" spans="1:29" s="282" customFormat="1" ht="14.4" x14ac:dyDescent="0.25">
      <c r="A54" s="452"/>
      <c r="B54" s="453">
        <v>2017</v>
      </c>
      <c r="C54" s="281"/>
      <c r="D54" s="454">
        <f t="shared" si="43"/>
        <v>18565</v>
      </c>
      <c r="E54" s="454">
        <f t="shared" si="43"/>
        <v>159002.22499999998</v>
      </c>
      <c r="F54" s="455"/>
      <c r="G54" s="456">
        <f t="shared" si="44"/>
        <v>282</v>
      </c>
      <c r="H54" s="456">
        <f t="shared" si="44"/>
        <v>9749.65</v>
      </c>
      <c r="I54" s="456">
        <f t="shared" si="44"/>
        <v>174</v>
      </c>
      <c r="J54" s="456">
        <f t="shared" si="44"/>
        <v>65123.59</v>
      </c>
      <c r="K54" s="456">
        <f t="shared" si="44"/>
        <v>22</v>
      </c>
      <c r="L54" s="456">
        <f t="shared" si="44"/>
        <v>57718.49</v>
      </c>
      <c r="M54" s="454">
        <f t="shared" si="41"/>
        <v>478</v>
      </c>
      <c r="N54" s="454">
        <f t="shared" si="41"/>
        <v>132591.72999999998</v>
      </c>
      <c r="O54" s="457"/>
      <c r="P54" s="454">
        <f t="shared" si="45"/>
        <v>8</v>
      </c>
      <c r="Q54" s="454">
        <f t="shared" si="45"/>
        <v>60129.63</v>
      </c>
      <c r="R54" s="281"/>
      <c r="S54" s="454">
        <f t="shared" si="46"/>
        <v>0</v>
      </c>
      <c r="T54" s="454">
        <f t="shared" si="46"/>
        <v>0</v>
      </c>
      <c r="U54" s="281"/>
      <c r="V54" s="463">
        <f t="shared" si="47"/>
        <v>19051</v>
      </c>
      <c r="W54" s="463">
        <f t="shared" si="47"/>
        <v>351723.58499999996</v>
      </c>
      <c r="X54" s="459"/>
      <c r="Y54" s="460">
        <f t="shared" si="48"/>
        <v>19051</v>
      </c>
      <c r="Z54" s="460">
        <f t="shared" si="48"/>
        <v>351723.58499999996</v>
      </c>
      <c r="AA54" s="461"/>
      <c r="AB54" s="462">
        <f t="shared" si="42"/>
        <v>0</v>
      </c>
      <c r="AC54" s="462">
        <f t="shared" si="42"/>
        <v>0</v>
      </c>
    </row>
    <row r="55" spans="1:29" s="282" customFormat="1" ht="14.4" x14ac:dyDescent="0.25">
      <c r="A55" s="452"/>
      <c r="B55" s="453">
        <v>2018</v>
      </c>
      <c r="C55" s="281"/>
      <c r="D55" s="454">
        <f t="shared" si="43"/>
        <v>17256</v>
      </c>
      <c r="E55" s="454">
        <f t="shared" si="43"/>
        <v>150394.82</v>
      </c>
      <c r="F55" s="455"/>
      <c r="G55" s="456">
        <f t="shared" si="44"/>
        <v>329</v>
      </c>
      <c r="H55" s="456">
        <f t="shared" si="44"/>
        <v>10830.27</v>
      </c>
      <c r="I55" s="456">
        <f t="shared" si="44"/>
        <v>203</v>
      </c>
      <c r="J55" s="456">
        <f t="shared" si="44"/>
        <v>70258.75</v>
      </c>
      <c r="K55" s="456">
        <f t="shared" si="44"/>
        <v>26</v>
      </c>
      <c r="L55" s="456">
        <f t="shared" si="44"/>
        <v>56308.67</v>
      </c>
      <c r="M55" s="454">
        <f t="shared" si="41"/>
        <v>558</v>
      </c>
      <c r="N55" s="454">
        <f t="shared" si="41"/>
        <v>137397.69</v>
      </c>
      <c r="O55" s="457"/>
      <c r="P55" s="454">
        <f t="shared" si="45"/>
        <v>5</v>
      </c>
      <c r="Q55" s="454">
        <f t="shared" si="45"/>
        <v>43919.68</v>
      </c>
      <c r="R55" s="281"/>
      <c r="S55" s="454">
        <f t="shared" si="46"/>
        <v>0</v>
      </c>
      <c r="T55" s="454">
        <f t="shared" si="46"/>
        <v>0</v>
      </c>
      <c r="U55" s="281"/>
      <c r="V55" s="463">
        <f t="shared" si="47"/>
        <v>17819</v>
      </c>
      <c r="W55" s="463">
        <f t="shared" si="47"/>
        <v>331712.19000000006</v>
      </c>
      <c r="X55" s="459"/>
      <c r="Y55" s="460">
        <f t="shared" si="48"/>
        <v>17819</v>
      </c>
      <c r="Z55" s="460">
        <f t="shared" si="48"/>
        <v>331712.19000000006</v>
      </c>
      <c r="AA55" s="461"/>
      <c r="AB55" s="462">
        <f t="shared" si="42"/>
        <v>0</v>
      </c>
      <c r="AC55" s="462">
        <f t="shared" si="42"/>
        <v>0</v>
      </c>
    </row>
    <row r="56" spans="1:29" s="282" customFormat="1" ht="14.4" x14ac:dyDescent="0.25">
      <c r="A56" s="452"/>
      <c r="B56" s="453">
        <v>2019</v>
      </c>
      <c r="C56" s="281"/>
      <c r="D56" s="454">
        <f t="shared" si="43"/>
        <v>15895</v>
      </c>
      <c r="E56" s="454">
        <f t="shared" si="43"/>
        <v>144446.39000000001</v>
      </c>
      <c r="F56" s="455"/>
      <c r="G56" s="456">
        <f t="shared" si="44"/>
        <v>333</v>
      </c>
      <c r="H56" s="456">
        <f t="shared" si="44"/>
        <v>11146.95</v>
      </c>
      <c r="I56" s="456">
        <f t="shared" si="44"/>
        <v>219</v>
      </c>
      <c r="J56" s="456">
        <f t="shared" si="44"/>
        <v>82362.7</v>
      </c>
      <c r="K56" s="456">
        <f t="shared" si="44"/>
        <v>40</v>
      </c>
      <c r="L56" s="456">
        <f t="shared" si="44"/>
        <v>137163.85</v>
      </c>
      <c r="M56" s="454">
        <f t="shared" si="41"/>
        <v>592</v>
      </c>
      <c r="N56" s="454">
        <f t="shared" si="41"/>
        <v>230673.5</v>
      </c>
      <c r="O56" s="457"/>
      <c r="P56" s="454">
        <f t="shared" si="45"/>
        <v>7</v>
      </c>
      <c r="Q56" s="454">
        <f t="shared" si="45"/>
        <v>77950.13</v>
      </c>
      <c r="R56" s="281"/>
      <c r="S56" s="454">
        <f t="shared" si="46"/>
        <v>0</v>
      </c>
      <c r="T56" s="454">
        <f t="shared" si="46"/>
        <v>0</v>
      </c>
      <c r="U56" s="281"/>
      <c r="V56" s="463">
        <f t="shared" si="47"/>
        <v>16494</v>
      </c>
      <c r="W56" s="463">
        <f t="shared" si="47"/>
        <v>453070.02</v>
      </c>
      <c r="X56" s="459"/>
      <c r="Y56" s="460">
        <f t="shared" si="48"/>
        <v>16494</v>
      </c>
      <c r="Z56" s="460">
        <f t="shared" si="48"/>
        <v>453070.02</v>
      </c>
      <c r="AA56" s="461"/>
      <c r="AB56" s="462">
        <f t="shared" si="42"/>
        <v>0</v>
      </c>
      <c r="AC56" s="462">
        <f t="shared" si="42"/>
        <v>0</v>
      </c>
    </row>
    <row r="57" spans="1:29" s="282" customFormat="1" ht="14.4" x14ac:dyDescent="0.25">
      <c r="A57" s="452"/>
      <c r="B57" s="453">
        <v>2020</v>
      </c>
      <c r="C57" s="281"/>
      <c r="D57" s="454">
        <f t="shared" si="43"/>
        <v>13934</v>
      </c>
      <c r="E57" s="454">
        <f t="shared" si="43"/>
        <v>123833.86</v>
      </c>
      <c r="F57" s="455"/>
      <c r="G57" s="456">
        <f t="shared" si="44"/>
        <v>283</v>
      </c>
      <c r="H57" s="456">
        <f t="shared" si="44"/>
        <v>9075.4699999999993</v>
      </c>
      <c r="I57" s="456">
        <f t="shared" si="44"/>
        <v>186</v>
      </c>
      <c r="J57" s="456">
        <f t="shared" si="44"/>
        <v>66604.53</v>
      </c>
      <c r="K57" s="456">
        <f t="shared" si="44"/>
        <v>22</v>
      </c>
      <c r="L57" s="456">
        <f t="shared" si="44"/>
        <v>56820.75</v>
      </c>
      <c r="M57" s="454">
        <f t="shared" si="41"/>
        <v>491</v>
      </c>
      <c r="N57" s="454">
        <f t="shared" si="41"/>
        <v>132500.75</v>
      </c>
      <c r="O57" s="457"/>
      <c r="P57" s="454">
        <f t="shared" si="45"/>
        <v>10</v>
      </c>
      <c r="Q57" s="454">
        <f t="shared" si="45"/>
        <v>66584.34</v>
      </c>
      <c r="R57" s="281"/>
      <c r="S57" s="454">
        <f t="shared" si="46"/>
        <v>0</v>
      </c>
      <c r="T57" s="454">
        <f t="shared" si="46"/>
        <v>0</v>
      </c>
      <c r="U57" s="281"/>
      <c r="V57" s="463">
        <f t="shared" si="47"/>
        <v>14435</v>
      </c>
      <c r="W57" s="463">
        <f t="shared" si="47"/>
        <v>322918.95</v>
      </c>
      <c r="X57" s="459"/>
      <c r="Y57" s="460">
        <f t="shared" si="48"/>
        <v>14403</v>
      </c>
      <c r="Z57" s="460">
        <f t="shared" si="48"/>
        <v>322620.26</v>
      </c>
      <c r="AA57" s="461"/>
      <c r="AB57" s="462">
        <f t="shared" si="42"/>
        <v>32</v>
      </c>
      <c r="AC57" s="462">
        <f t="shared" si="42"/>
        <v>298.69000000000233</v>
      </c>
    </row>
    <row r="58" spans="1:29" s="467" customFormat="1" ht="14.4" x14ac:dyDescent="0.25">
      <c r="A58" s="464"/>
      <c r="B58" s="453">
        <v>2021</v>
      </c>
      <c r="C58" s="281"/>
      <c r="D58" s="454">
        <f>SUM(D30+D41+D46)</f>
        <v>9574</v>
      </c>
      <c r="E58" s="454">
        <f>SUM(E30+E41+E46)</f>
        <v>86644.19</v>
      </c>
      <c r="F58" s="455"/>
      <c r="G58" s="456">
        <f>SUM(G30+G41+G46)</f>
        <v>151</v>
      </c>
      <c r="H58" s="456">
        <f t="shared" ref="H58:N58" si="49">SUM(H30+H41+H46)</f>
        <v>5680.74</v>
      </c>
      <c r="I58" s="456">
        <f t="shared" si="49"/>
        <v>111</v>
      </c>
      <c r="J58" s="456">
        <f t="shared" si="49"/>
        <v>32092.17</v>
      </c>
      <c r="K58" s="456">
        <f t="shared" si="49"/>
        <v>12</v>
      </c>
      <c r="L58" s="456">
        <f t="shared" si="49"/>
        <v>22722.21</v>
      </c>
      <c r="M58" s="454">
        <f t="shared" si="49"/>
        <v>274</v>
      </c>
      <c r="N58" s="454">
        <f t="shared" si="49"/>
        <v>60495.12</v>
      </c>
      <c r="O58" s="457"/>
      <c r="P58" s="454">
        <f t="shared" ref="P58:Q58" si="50">SUM(P30+P41+P46)</f>
        <v>1</v>
      </c>
      <c r="Q58" s="454">
        <f t="shared" si="50"/>
        <v>27342.12</v>
      </c>
      <c r="R58" s="281"/>
      <c r="S58" s="454">
        <f t="shared" ref="S58:T58" si="51">SUM(S30+S41+S46)</f>
        <v>9</v>
      </c>
      <c r="T58" s="454">
        <f t="shared" si="51"/>
        <v>20308.98</v>
      </c>
      <c r="U58" s="281"/>
      <c r="V58" s="463">
        <f>SUM(V30+V41+V46)</f>
        <v>9858</v>
      </c>
      <c r="W58" s="463">
        <f>SUM(W30+W41+W46)</f>
        <v>194790.41</v>
      </c>
      <c r="X58" s="465"/>
      <c r="Y58" s="460">
        <f>SUM(Y30+Y41+Y46)</f>
        <v>8588</v>
      </c>
      <c r="Z58" s="460">
        <f>SUM(Z30+Z41+Z46)</f>
        <v>178734.61000000002</v>
      </c>
      <c r="AA58" s="466"/>
      <c r="AB58" s="462">
        <f t="shared" ref="AB58" si="52">V58-Y58</f>
        <v>1270</v>
      </c>
      <c r="AC58" s="462">
        <f t="shared" ref="AC58" si="53">W58-Z58</f>
        <v>16055.799999999988</v>
      </c>
    </row>
    <row r="59" spans="1:29" s="306" customFormat="1" ht="15" thickBot="1" x14ac:dyDescent="0.3">
      <c r="A59" s="305"/>
      <c r="B59" s="490"/>
      <c r="C59" s="291"/>
      <c r="D59" s="337"/>
      <c r="E59" s="337"/>
      <c r="F59" s="291"/>
      <c r="G59" s="337"/>
      <c r="H59" s="337"/>
      <c r="I59" s="337"/>
      <c r="J59" s="337"/>
      <c r="K59" s="337"/>
      <c r="L59" s="337"/>
      <c r="M59" s="337"/>
      <c r="N59" s="337"/>
      <c r="O59" s="291"/>
      <c r="P59" s="337"/>
      <c r="Q59" s="337"/>
      <c r="R59" s="291"/>
      <c r="S59" s="337"/>
      <c r="T59" s="337"/>
      <c r="U59" s="291"/>
      <c r="V59" s="337"/>
      <c r="W59" s="337"/>
      <c r="X59" s="396"/>
      <c r="Y59" s="393"/>
      <c r="Z59" s="393"/>
      <c r="AB59" s="337"/>
      <c r="AC59" s="337"/>
    </row>
    <row r="60" spans="1:29" s="491" customFormat="1" ht="28.8" thickTop="1" thickBot="1" x14ac:dyDescent="0.3">
      <c r="A60" s="468"/>
      <c r="B60" s="338" t="s">
        <v>365</v>
      </c>
      <c r="C60" s="280"/>
      <c r="D60" s="335">
        <f>SUM(D51:D58)</f>
        <v>139225</v>
      </c>
      <c r="E60" s="335">
        <f>SUM(E51:E58)</f>
        <v>1175282.811</v>
      </c>
      <c r="F60" s="281"/>
      <c r="G60" s="339">
        <f>SUM(G51:G58)</f>
        <v>4693</v>
      </c>
      <c r="H60" s="339">
        <f t="shared" ref="H60:L60" si="54">SUM(H51:H58)</f>
        <v>151104.23000000001</v>
      </c>
      <c r="I60" s="339">
        <f t="shared" si="54"/>
        <v>2672</v>
      </c>
      <c r="J60" s="339">
        <f t="shared" si="54"/>
        <v>863772.10800000001</v>
      </c>
      <c r="K60" s="339">
        <f t="shared" si="54"/>
        <v>304</v>
      </c>
      <c r="L60" s="339">
        <f t="shared" si="54"/>
        <v>740003.27399999998</v>
      </c>
      <c r="M60" s="335">
        <f t="shared" ref="M60:N60" si="55">SUM(M51:M58)</f>
        <v>7669</v>
      </c>
      <c r="N60" s="335">
        <f t="shared" si="55"/>
        <v>1754879.612</v>
      </c>
      <c r="O60" s="281"/>
      <c r="P60" s="335">
        <f t="shared" ref="P60:Q60" si="56">SUM(P51:P58)</f>
        <v>185</v>
      </c>
      <c r="Q60" s="335">
        <f t="shared" si="56"/>
        <v>763336.245</v>
      </c>
      <c r="R60" s="281"/>
      <c r="S60" s="335">
        <f t="shared" ref="S60:T60" si="57">SUM(S51:S58)</f>
        <v>9</v>
      </c>
      <c r="T60" s="335">
        <f t="shared" si="57"/>
        <v>20308.98</v>
      </c>
      <c r="U60" s="281"/>
      <c r="V60" s="335">
        <f t="shared" ref="V60:W60" si="58">SUM(V51:V58)</f>
        <v>147088</v>
      </c>
      <c r="W60" s="335">
        <f t="shared" si="58"/>
        <v>3713807.648</v>
      </c>
      <c r="X60" s="24"/>
      <c r="Y60" s="397">
        <f>SUM(Y51:Y58)</f>
        <v>145787</v>
      </c>
      <c r="Z60" s="397">
        <f>SUM(Z51:Z58)</f>
        <v>3697459.0780000002</v>
      </c>
      <c r="AA60" s="282"/>
      <c r="AB60" s="348">
        <f>SUM(AB51:AB58)</f>
        <v>1301</v>
      </c>
      <c r="AC60" s="348">
        <f>SUM(AC51:AC58)</f>
        <v>16348.569999999832</v>
      </c>
    </row>
    <row r="61" spans="1:29" ht="18" thickTop="1" x14ac:dyDescent="0.25">
      <c r="C61" s="114"/>
      <c r="E61" s="585"/>
      <c r="F61" s="585"/>
      <c r="G61" s="585"/>
      <c r="H61" s="585"/>
      <c r="I61" s="585"/>
      <c r="J61" s="585"/>
      <c r="K61" s="585"/>
      <c r="L61" s="585"/>
      <c r="M61" s="585"/>
      <c r="N61" s="585"/>
      <c r="O61" s="585"/>
      <c r="P61" s="585"/>
      <c r="Q61" s="585"/>
      <c r="R61" s="585"/>
      <c r="S61" s="585"/>
      <c r="T61" s="585"/>
      <c r="U61" s="287"/>
      <c r="V61" s="287"/>
      <c r="W61" s="187"/>
      <c r="X61" s="287"/>
    </row>
    <row r="62" spans="1:29" x14ac:dyDescent="0.25">
      <c r="C62" s="1"/>
      <c r="E62" s="395"/>
      <c r="F62" s="395"/>
      <c r="G62" s="395"/>
      <c r="H62" s="395"/>
      <c r="I62" s="395"/>
      <c r="J62" s="395"/>
      <c r="K62" s="395"/>
      <c r="L62" s="395"/>
      <c r="M62" s="395"/>
      <c r="N62" s="395"/>
      <c r="O62" s="1"/>
      <c r="R62" s="190"/>
      <c r="U62" s="1"/>
    </row>
    <row r="63" spans="1:29" x14ac:dyDescent="0.25">
      <c r="C63" s="1"/>
      <c r="E63" s="395"/>
      <c r="F63" s="395"/>
      <c r="G63" s="395"/>
      <c r="H63" s="395"/>
      <c r="I63" s="395"/>
      <c r="J63" s="395"/>
      <c r="K63" s="395"/>
      <c r="L63" s="395"/>
      <c r="M63" s="425"/>
      <c r="N63" s="395"/>
      <c r="O63" s="1"/>
      <c r="R63" s="190"/>
      <c r="U63" s="1"/>
    </row>
    <row r="64" spans="1:29" x14ac:dyDescent="0.25">
      <c r="C64" s="1"/>
      <c r="G64" s="419"/>
      <c r="H64" s="187"/>
      <c r="I64" s="187"/>
      <c r="J64" s="419"/>
      <c r="K64" s="187"/>
      <c r="L64" s="187"/>
      <c r="O64" s="1"/>
      <c r="R64" s="190"/>
      <c r="U64" s="1"/>
    </row>
    <row r="65" spans="1:29" x14ac:dyDescent="0.25">
      <c r="C65" s="1"/>
      <c r="G65" s="419"/>
      <c r="H65" s="187"/>
      <c r="I65" s="187"/>
      <c r="J65" s="419"/>
      <c r="K65" s="187"/>
      <c r="L65" s="187"/>
      <c r="O65" s="1"/>
      <c r="R65" s="190"/>
      <c r="U65" s="1"/>
    </row>
    <row r="66" spans="1:29" x14ac:dyDescent="0.25">
      <c r="C66" s="1"/>
      <c r="G66" s="419"/>
      <c r="H66" s="187"/>
      <c r="I66" s="187"/>
      <c r="J66" s="419"/>
      <c r="K66" s="187"/>
      <c r="L66" s="187"/>
      <c r="O66" s="1"/>
      <c r="R66" s="190"/>
      <c r="U66" s="1"/>
    </row>
    <row r="67" spans="1:29" s="190" customFormat="1" x14ac:dyDescent="0.25">
      <c r="A67" s="121"/>
      <c r="G67" s="419"/>
      <c r="H67" s="187"/>
      <c r="I67" s="187"/>
      <c r="J67" s="419"/>
      <c r="K67" s="187"/>
      <c r="L67" s="187"/>
      <c r="Y67" s="363"/>
      <c r="Z67" s="363"/>
      <c r="AA67" s="287"/>
      <c r="AB67" s="65"/>
      <c r="AC67" s="65"/>
    </row>
    <row r="68" spans="1:29" s="190" customFormat="1" x14ac:dyDescent="0.25">
      <c r="A68" s="121"/>
      <c r="G68" s="419"/>
      <c r="H68" s="187"/>
      <c r="I68" s="187"/>
      <c r="J68" s="419"/>
      <c r="K68" s="187"/>
      <c r="L68" s="187"/>
      <c r="Y68" s="363"/>
      <c r="Z68" s="363"/>
      <c r="AA68" s="287"/>
      <c r="AB68" s="65"/>
      <c r="AC68" s="65"/>
    </row>
    <row r="69" spans="1:29" x14ac:dyDescent="0.25">
      <c r="C69" s="1"/>
      <c r="G69" s="419"/>
      <c r="H69" s="187"/>
      <c r="I69" s="187"/>
      <c r="J69" s="419"/>
      <c r="K69" s="187"/>
      <c r="L69" s="187"/>
      <c r="O69" s="1"/>
      <c r="R69" s="190"/>
      <c r="U69" s="1"/>
    </row>
    <row r="70" spans="1:29" x14ac:dyDescent="0.25">
      <c r="G70" s="187"/>
      <c r="H70" s="419"/>
      <c r="I70" s="187"/>
      <c r="J70" s="187"/>
      <c r="K70" s="187"/>
      <c r="L70" s="187"/>
    </row>
  </sheetData>
  <mergeCells count="20">
    <mergeCell ref="G1:L1"/>
    <mergeCell ref="E61:T61"/>
    <mergeCell ref="Z5:Z6"/>
    <mergeCell ref="V4:W5"/>
    <mergeCell ref="G5:H5"/>
    <mergeCell ref="M5:N5"/>
    <mergeCell ref="S4:T5"/>
    <mergeCell ref="AB5:AB6"/>
    <mergeCell ref="AC5:AC6"/>
    <mergeCell ref="P4:Q5"/>
    <mergeCell ref="I5:J5"/>
    <mergeCell ref="D4:E5"/>
    <mergeCell ref="G4:H4"/>
    <mergeCell ref="M4:N4"/>
    <mergeCell ref="I4:J4"/>
    <mergeCell ref="K4:L4"/>
    <mergeCell ref="K5:L5"/>
    <mergeCell ref="Y2:Z4"/>
    <mergeCell ref="AB2:AC4"/>
    <mergeCell ref="Y5:Y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1:Q51 Y51:Z5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351</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71" t="s">
        <v>14</v>
      </c>
      <c r="D5" s="671"/>
      <c r="E5" s="673" t="s">
        <v>350</v>
      </c>
      <c r="F5" s="673"/>
      <c r="G5" s="673"/>
      <c r="H5" s="673"/>
      <c r="I5" s="12"/>
      <c r="J5" s="23"/>
      <c r="K5" s="35"/>
      <c r="L5" s="28" t="s">
        <v>41</v>
      </c>
      <c r="M5" s="29" t="s">
        <v>42</v>
      </c>
      <c r="N5" s="2"/>
      <c r="O5" s="28" t="s">
        <v>34</v>
      </c>
      <c r="P5" s="29" t="s">
        <v>20</v>
      </c>
      <c r="Q5" s="12"/>
    </row>
    <row r="6" spans="2:17" ht="13.2" customHeight="1" x14ac:dyDescent="0.25">
      <c r="B6" s="11"/>
      <c r="C6" s="671"/>
      <c r="D6" s="671"/>
      <c r="E6" s="673"/>
      <c r="F6" s="673"/>
      <c r="G6" s="673"/>
      <c r="H6" s="673"/>
      <c r="I6" s="12"/>
      <c r="J6" s="24"/>
      <c r="K6" s="36"/>
      <c r="L6" s="30">
        <v>1</v>
      </c>
      <c r="M6" s="31" t="s">
        <v>43</v>
      </c>
      <c r="N6" s="2"/>
      <c r="O6" s="30" t="s">
        <v>13</v>
      </c>
      <c r="P6" s="31" t="s">
        <v>36</v>
      </c>
      <c r="Q6" s="12"/>
    </row>
    <row r="7" spans="2:17" ht="15" x14ac:dyDescent="0.25">
      <c r="B7" s="11"/>
      <c r="C7" s="674" t="s">
        <v>86</v>
      </c>
      <c r="D7" s="674"/>
      <c r="E7" s="672" t="s">
        <v>349</v>
      </c>
      <c r="F7" s="672"/>
      <c r="G7" s="672"/>
      <c r="H7" s="672"/>
      <c r="I7" s="19"/>
      <c r="K7" s="34"/>
      <c r="L7" s="30">
        <v>2</v>
      </c>
      <c r="M7" s="31" t="s">
        <v>44</v>
      </c>
      <c r="N7" s="2"/>
      <c r="O7" s="30" t="s">
        <v>68</v>
      </c>
      <c r="P7" s="31" t="s">
        <v>37</v>
      </c>
      <c r="Q7" s="12"/>
    </row>
    <row r="8" spans="2:17" ht="15" x14ac:dyDescent="0.25">
      <c r="B8" s="11"/>
      <c r="C8" s="674"/>
      <c r="D8" s="674"/>
      <c r="E8" s="672"/>
      <c r="F8" s="672"/>
      <c r="G8" s="672"/>
      <c r="H8" s="672"/>
      <c r="I8" s="19"/>
      <c r="K8" s="34"/>
      <c r="L8" s="30">
        <v>3</v>
      </c>
      <c r="M8" s="31" t="s">
        <v>45</v>
      </c>
      <c r="N8" s="2"/>
      <c r="O8" s="30" t="s">
        <v>38</v>
      </c>
      <c r="P8" s="31" t="s">
        <v>39</v>
      </c>
      <c r="Q8" s="12"/>
    </row>
    <row r="9" spans="2:17" ht="15" x14ac:dyDescent="0.25">
      <c r="B9" s="11"/>
      <c r="C9" s="674" t="s">
        <v>16</v>
      </c>
      <c r="D9" s="674"/>
      <c r="E9" s="672" t="s">
        <v>348</v>
      </c>
      <c r="F9" s="672"/>
      <c r="G9" s="672"/>
      <c r="H9" s="672"/>
      <c r="I9" s="12"/>
      <c r="K9" s="34"/>
      <c r="L9" s="30">
        <v>4</v>
      </c>
      <c r="M9" s="31" t="s">
        <v>46</v>
      </c>
      <c r="N9" s="2"/>
      <c r="O9" s="13" t="s">
        <v>48</v>
      </c>
      <c r="P9" s="13"/>
      <c r="Q9" s="12"/>
    </row>
    <row r="10" spans="2:17" ht="15" x14ac:dyDescent="0.25">
      <c r="B10" s="11"/>
      <c r="C10" s="674"/>
      <c r="D10" s="674"/>
      <c r="E10" s="672"/>
      <c r="F10" s="672"/>
      <c r="G10" s="672"/>
      <c r="H10" s="672"/>
      <c r="I10" s="12"/>
      <c r="K10" s="34"/>
      <c r="L10" s="30">
        <v>5</v>
      </c>
      <c r="M10" s="31" t="s">
        <v>47</v>
      </c>
      <c r="N10" s="2"/>
      <c r="O10" s="13"/>
      <c r="P10" s="13"/>
      <c r="Q10" s="12"/>
    </row>
    <row r="11" spans="2:17" ht="15" x14ac:dyDescent="0.25">
      <c r="B11" s="11"/>
      <c r="C11" s="674" t="s">
        <v>85</v>
      </c>
      <c r="D11" s="674"/>
      <c r="E11" s="672" t="s">
        <v>347</v>
      </c>
      <c r="F11" s="672"/>
      <c r="G11" s="672"/>
      <c r="H11" s="672"/>
      <c r="I11" s="12"/>
      <c r="K11" s="34"/>
      <c r="L11" s="30">
        <v>6</v>
      </c>
      <c r="M11" s="31" t="s">
        <v>49</v>
      </c>
      <c r="N11" s="2"/>
      <c r="O11" s="13"/>
      <c r="P11" s="13"/>
      <c r="Q11" s="12"/>
    </row>
    <row r="12" spans="2:17" ht="15" customHeight="1" x14ac:dyDescent="0.25">
      <c r="B12" s="11"/>
      <c r="C12" s="674"/>
      <c r="D12" s="674"/>
      <c r="E12" s="672"/>
      <c r="F12" s="672"/>
      <c r="G12" s="672"/>
      <c r="H12" s="672"/>
      <c r="I12" s="12"/>
      <c r="K12" s="34"/>
      <c r="L12" s="30">
        <v>7</v>
      </c>
      <c r="M12" s="31" t="s">
        <v>50</v>
      </c>
      <c r="N12" s="2"/>
      <c r="O12" s="13"/>
      <c r="P12" s="13"/>
      <c r="Q12" s="12"/>
    </row>
    <row r="13" spans="2:17" ht="15" customHeight="1" x14ac:dyDescent="0.25">
      <c r="B13" s="11"/>
      <c r="C13" s="674" t="s">
        <v>87</v>
      </c>
      <c r="D13" s="674"/>
      <c r="E13" s="672" t="s">
        <v>346</v>
      </c>
      <c r="F13" s="672"/>
      <c r="G13" s="672"/>
      <c r="H13" s="672"/>
      <c r="I13" s="12"/>
      <c r="K13" s="34"/>
      <c r="L13" s="30">
        <v>8</v>
      </c>
      <c r="M13" s="31" t="s">
        <v>51</v>
      </c>
      <c r="N13" s="2"/>
      <c r="O13" s="13"/>
      <c r="P13" s="13"/>
      <c r="Q13" s="12"/>
    </row>
    <row r="14" spans="2:17" ht="15" x14ac:dyDescent="0.25">
      <c r="B14" s="11"/>
      <c r="C14" s="674"/>
      <c r="D14" s="674"/>
      <c r="E14" s="672"/>
      <c r="F14" s="672"/>
      <c r="G14" s="672"/>
      <c r="H14" s="672"/>
      <c r="I14" s="12"/>
      <c r="K14" s="34"/>
      <c r="L14" s="30">
        <v>9</v>
      </c>
      <c r="M14" s="31" t="s">
        <v>52</v>
      </c>
      <c r="N14" s="2"/>
      <c r="O14" s="13"/>
      <c r="P14" s="13"/>
      <c r="Q14" s="12"/>
    </row>
    <row r="15" spans="2:17" ht="15" x14ac:dyDescent="0.25">
      <c r="B15" s="289"/>
      <c r="C15" s="674" t="s">
        <v>88</v>
      </c>
      <c r="D15" s="674"/>
      <c r="E15" s="672" t="s">
        <v>346</v>
      </c>
      <c r="F15" s="672"/>
      <c r="G15" s="672"/>
      <c r="H15" s="672"/>
      <c r="I15" s="290"/>
      <c r="K15" s="34"/>
      <c r="L15" s="30">
        <v>10</v>
      </c>
      <c r="M15" s="31" t="s">
        <v>53</v>
      </c>
      <c r="N15" s="2"/>
      <c r="O15" s="13"/>
      <c r="P15" s="13"/>
      <c r="Q15" s="12"/>
    </row>
    <row r="16" spans="2:17" ht="15" customHeight="1" x14ac:dyDescent="0.25">
      <c r="B16" s="289"/>
      <c r="C16" s="674"/>
      <c r="D16" s="674"/>
      <c r="E16" s="672"/>
      <c r="F16" s="672"/>
      <c r="G16" s="672"/>
      <c r="H16" s="672"/>
      <c r="I16" s="290"/>
      <c r="K16" s="34"/>
      <c r="L16" s="30">
        <v>11</v>
      </c>
      <c r="M16" s="31" t="s">
        <v>54</v>
      </c>
      <c r="N16" s="2"/>
      <c r="O16" s="13"/>
      <c r="P16" s="13"/>
      <c r="Q16" s="12"/>
    </row>
    <row r="17" spans="2:17" ht="15" x14ac:dyDescent="0.25">
      <c r="B17" s="289"/>
      <c r="C17" s="671" t="s">
        <v>17</v>
      </c>
      <c r="D17" s="671"/>
      <c r="E17" s="672" t="s">
        <v>18</v>
      </c>
      <c r="F17" s="672"/>
      <c r="G17" s="672"/>
      <c r="H17" s="672"/>
      <c r="I17" s="290"/>
      <c r="K17" s="34"/>
      <c r="L17" s="30">
        <v>12</v>
      </c>
      <c r="M17" s="31" t="s">
        <v>55</v>
      </c>
      <c r="N17" s="2"/>
      <c r="O17" s="13"/>
      <c r="P17" s="13"/>
      <c r="Q17" s="12"/>
    </row>
    <row r="18" spans="2:17" ht="15" x14ac:dyDescent="0.25">
      <c r="B18" s="289"/>
      <c r="C18" s="671"/>
      <c r="D18" s="671"/>
      <c r="E18" s="672"/>
      <c r="F18" s="672"/>
      <c r="G18" s="672"/>
      <c r="H18" s="672"/>
      <c r="I18" s="290"/>
      <c r="K18" s="34"/>
      <c r="L18" s="30">
        <v>13</v>
      </c>
      <c r="M18" s="31" t="s">
        <v>56</v>
      </c>
      <c r="N18" s="2"/>
      <c r="O18" s="13"/>
      <c r="P18" s="13"/>
      <c r="Q18" s="12"/>
    </row>
    <row r="19" spans="2:17" ht="15" x14ac:dyDescent="0.25">
      <c r="B19" s="289"/>
      <c r="C19" s="674" t="s">
        <v>334</v>
      </c>
      <c r="D19" s="674"/>
      <c r="E19" s="672" t="s">
        <v>340</v>
      </c>
      <c r="F19" s="672"/>
      <c r="G19" s="672"/>
      <c r="H19" s="672"/>
      <c r="I19" s="290"/>
      <c r="K19" s="34"/>
      <c r="L19" s="30">
        <v>14</v>
      </c>
      <c r="M19" s="31" t="s">
        <v>57</v>
      </c>
      <c r="N19" s="2"/>
      <c r="O19" s="13"/>
      <c r="P19" s="13"/>
      <c r="Q19" s="12"/>
    </row>
    <row r="20" spans="2:17" ht="15" customHeight="1" x14ac:dyDescent="0.25">
      <c r="B20" s="289"/>
      <c r="C20" s="674"/>
      <c r="D20" s="674"/>
      <c r="E20" s="672"/>
      <c r="F20" s="672"/>
      <c r="G20" s="672"/>
      <c r="H20" s="672"/>
      <c r="I20" s="290"/>
      <c r="K20" s="34"/>
      <c r="L20" s="30">
        <v>15</v>
      </c>
      <c r="M20" s="31" t="s">
        <v>58</v>
      </c>
      <c r="N20" s="2"/>
      <c r="O20" s="13"/>
      <c r="P20" s="13"/>
      <c r="Q20" s="12"/>
    </row>
    <row r="21" spans="2:17" ht="15" x14ac:dyDescent="0.25">
      <c r="B21" s="289"/>
      <c r="C21" s="674" t="s">
        <v>339</v>
      </c>
      <c r="D21" s="674"/>
      <c r="E21" s="672" t="s">
        <v>341</v>
      </c>
      <c r="F21" s="672"/>
      <c r="G21" s="672"/>
      <c r="H21" s="672"/>
      <c r="I21" s="290"/>
      <c r="K21" s="34"/>
      <c r="L21" s="30">
        <v>16</v>
      </c>
      <c r="M21" s="31" t="s">
        <v>59</v>
      </c>
      <c r="N21" s="2"/>
      <c r="O21" s="13"/>
      <c r="P21" s="13"/>
      <c r="Q21" s="12"/>
    </row>
    <row r="22" spans="2:17" ht="30.6" customHeight="1" x14ac:dyDescent="0.25">
      <c r="B22" s="289"/>
      <c r="C22" s="674"/>
      <c r="D22" s="674"/>
      <c r="E22" s="672"/>
      <c r="F22" s="672"/>
      <c r="G22" s="672"/>
      <c r="H22" s="672"/>
      <c r="I22" s="290"/>
      <c r="K22" s="34"/>
      <c r="L22" s="30">
        <v>17</v>
      </c>
      <c r="M22" s="31" t="s">
        <v>60</v>
      </c>
      <c r="N22" s="2"/>
      <c r="O22" s="13"/>
      <c r="P22" s="13"/>
      <c r="Q22" s="12"/>
    </row>
    <row r="23" spans="2:17" ht="15" customHeight="1" x14ac:dyDescent="0.25">
      <c r="B23" s="289"/>
      <c r="C23" s="674" t="s">
        <v>335</v>
      </c>
      <c r="D23" s="674"/>
      <c r="E23" s="672" t="s">
        <v>343</v>
      </c>
      <c r="F23" s="672"/>
      <c r="G23" s="672"/>
      <c r="H23" s="672"/>
      <c r="I23" s="290"/>
      <c r="K23" s="34"/>
      <c r="L23" s="30">
        <v>18</v>
      </c>
      <c r="M23" s="31" t="s">
        <v>61</v>
      </c>
      <c r="N23" s="2"/>
      <c r="O23" s="13"/>
      <c r="P23" s="13"/>
      <c r="Q23" s="12"/>
    </row>
    <row r="24" spans="2:17" ht="19.8" customHeight="1" x14ac:dyDescent="0.25">
      <c r="B24" s="289"/>
      <c r="C24" s="674"/>
      <c r="D24" s="674"/>
      <c r="E24" s="672"/>
      <c r="F24" s="672"/>
      <c r="G24" s="672"/>
      <c r="H24" s="672"/>
      <c r="I24" s="290"/>
      <c r="K24" s="34"/>
      <c r="L24" s="30">
        <v>19</v>
      </c>
      <c r="M24" s="31" t="s">
        <v>62</v>
      </c>
      <c r="N24" s="2"/>
      <c r="O24" s="13"/>
      <c r="P24" s="13"/>
      <c r="Q24" s="12"/>
    </row>
    <row r="25" spans="2:17" ht="15" customHeight="1" x14ac:dyDescent="0.25">
      <c r="B25" s="289"/>
      <c r="C25" s="675" t="s">
        <v>336</v>
      </c>
      <c r="D25" s="676"/>
      <c r="E25" s="672" t="s">
        <v>342</v>
      </c>
      <c r="F25" s="672"/>
      <c r="G25" s="672"/>
      <c r="H25" s="672"/>
      <c r="I25" s="290"/>
      <c r="K25" s="34"/>
      <c r="L25" s="30">
        <v>20</v>
      </c>
      <c r="M25" s="31" t="s">
        <v>63</v>
      </c>
      <c r="N25" s="2"/>
      <c r="O25" s="13"/>
      <c r="P25" s="13"/>
      <c r="Q25" s="12"/>
    </row>
    <row r="26" spans="2:17" ht="15" x14ac:dyDescent="0.25">
      <c r="B26" s="289"/>
      <c r="C26" s="677"/>
      <c r="D26" s="678"/>
      <c r="E26" s="672"/>
      <c r="F26" s="672"/>
      <c r="G26" s="672"/>
      <c r="H26" s="672"/>
      <c r="I26" s="290"/>
      <c r="K26" s="34"/>
      <c r="L26" s="30">
        <v>21</v>
      </c>
      <c r="M26" s="31" t="s">
        <v>64</v>
      </c>
      <c r="N26" s="2"/>
      <c r="O26" s="13"/>
      <c r="P26" s="13"/>
      <c r="Q26" s="12"/>
    </row>
    <row r="27" spans="2:17" ht="13.8" customHeight="1" thickBot="1" x14ac:dyDescent="0.3">
      <c r="B27" s="11"/>
      <c r="C27" s="675" t="s">
        <v>337</v>
      </c>
      <c r="D27" s="676"/>
      <c r="E27" s="672" t="s">
        <v>344</v>
      </c>
      <c r="F27" s="672"/>
      <c r="G27" s="672"/>
      <c r="H27" s="672"/>
      <c r="I27" s="12"/>
      <c r="K27" s="37"/>
      <c r="L27" s="38"/>
      <c r="M27" s="14"/>
      <c r="N27" s="14"/>
      <c r="O27" s="14"/>
      <c r="P27" s="14"/>
      <c r="Q27" s="15"/>
    </row>
    <row r="28" spans="2:17" ht="20.399999999999999" customHeight="1" x14ac:dyDescent="0.25">
      <c r="B28" s="11"/>
      <c r="C28" s="677"/>
      <c r="D28" s="678"/>
      <c r="E28" s="672"/>
      <c r="F28" s="672"/>
      <c r="G28" s="672"/>
      <c r="H28" s="672"/>
      <c r="I28" s="12"/>
    </row>
    <row r="29" spans="2:17" ht="13.2" customHeight="1" x14ac:dyDescent="0.25">
      <c r="B29" s="11"/>
      <c r="C29" s="674" t="s">
        <v>338</v>
      </c>
      <c r="D29" s="674"/>
      <c r="E29" s="672" t="s">
        <v>345</v>
      </c>
      <c r="F29" s="672"/>
      <c r="G29" s="672"/>
      <c r="H29" s="672"/>
      <c r="I29" s="12"/>
    </row>
    <row r="30" spans="2:17" ht="19.8" customHeight="1" x14ac:dyDescent="0.25">
      <c r="B30" s="11"/>
      <c r="C30" s="674"/>
      <c r="D30" s="674"/>
      <c r="E30" s="672"/>
      <c r="F30" s="672"/>
      <c r="G30" s="672"/>
      <c r="H30" s="672"/>
      <c r="I30" s="12"/>
    </row>
    <row r="31" spans="2:17" x14ac:dyDescent="0.25">
      <c r="B31" s="11"/>
      <c r="C31" s="671" t="s">
        <v>12</v>
      </c>
      <c r="D31" s="671"/>
      <c r="E31" s="672" t="s">
        <v>19</v>
      </c>
      <c r="F31" s="672"/>
      <c r="G31" s="672"/>
      <c r="H31" s="672"/>
      <c r="I31" s="12"/>
    </row>
    <row r="32" spans="2:17" ht="16.8" customHeight="1" x14ac:dyDescent="0.25">
      <c r="B32" s="11"/>
      <c r="C32" s="671"/>
      <c r="D32" s="671"/>
      <c r="E32" s="672"/>
      <c r="F32" s="672"/>
      <c r="G32" s="672"/>
      <c r="H32" s="672"/>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5"/>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5"/>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2.33203125" style="1" customWidth="1"/>
    <col min="2" max="2" width="14.77734375" style="41" customWidth="1"/>
    <col min="3" max="3" width="14.33203125" style="187" customWidth="1"/>
    <col min="4" max="4" width="0.88671875" style="4" customWidth="1"/>
    <col min="5" max="5" width="10.77734375" style="1" customWidth="1"/>
    <col min="6" max="6" width="12.44140625" style="1" customWidth="1"/>
    <col min="7" max="7" width="12.6640625" style="1" customWidth="1"/>
    <col min="8" max="8" width="12.77734375" style="1" customWidth="1"/>
    <col min="9" max="9" width="10" style="1" customWidth="1"/>
    <col min="10" max="11" width="10.6640625" style="1" customWidth="1"/>
    <col min="12" max="12" width="13.44140625" style="1" bestFit="1" customWidth="1"/>
    <col min="13" max="13" width="0.88671875" style="4" customWidth="1"/>
    <col min="14" max="14" width="14.77734375" style="1" customWidth="1"/>
    <col min="15" max="15" width="14.6640625" style="1" customWidth="1"/>
    <col min="16" max="16" width="0.88671875" style="4" customWidth="1"/>
    <col min="17" max="17" width="10.6640625" style="190" customWidth="1"/>
    <col min="18" max="18" width="15.6640625" style="190" customWidth="1"/>
    <col min="19" max="19" width="0.88671875" style="4" customWidth="1"/>
    <col min="20" max="20" width="11.33203125" style="1" customWidth="1"/>
    <col min="21" max="21" width="13.44140625" style="1" customWidth="1"/>
    <col min="22" max="22" width="2" style="4" customWidth="1"/>
    <col min="23" max="23" width="10.33203125" style="363" customWidth="1"/>
    <col min="24" max="24" width="16.6640625" style="363" customWidth="1"/>
    <col min="25" max="25" width="2" style="371" customWidth="1"/>
    <col min="26" max="26" width="13.21875" style="497" customWidth="1"/>
    <col min="27" max="27" width="13.44140625" style="497" customWidth="1"/>
    <col min="28" max="16384" width="10.33203125" style="1"/>
  </cols>
  <sheetData>
    <row r="1" spans="1:30" ht="27.6" customHeight="1" x14ac:dyDescent="0.3">
      <c r="A1" s="597" t="str">
        <f>'Annual Capacity'!G1</f>
        <v xml:space="preserve"> New Jersey Solar Installations Report as of</v>
      </c>
      <c r="B1" s="597"/>
      <c r="C1" s="597"/>
      <c r="D1" s="597"/>
      <c r="E1" s="597"/>
      <c r="F1" s="597"/>
      <c r="G1" s="566">
        <f>'Annual Capacity'!M1</f>
        <v>44469</v>
      </c>
      <c r="H1" s="598" t="s">
        <v>308</v>
      </c>
      <c r="I1" s="598"/>
      <c r="J1" s="598"/>
      <c r="K1" s="565"/>
      <c r="L1" s="565"/>
      <c r="M1" s="565"/>
      <c r="N1" s="565"/>
      <c r="O1" s="287"/>
      <c r="P1" s="288"/>
      <c r="T1" s="180"/>
      <c r="U1" s="178"/>
      <c r="V1" s="178"/>
      <c r="W1" s="362"/>
      <c r="X1" s="362"/>
      <c r="Y1" s="362"/>
      <c r="Z1" s="496"/>
      <c r="AA1" s="496"/>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8"/>
    </row>
    <row r="3" spans="1:30" s="65" customFormat="1" ht="15.6" customHeight="1" x14ac:dyDescent="0.25">
      <c r="A3" s="64"/>
      <c r="B3" s="567" t="s">
        <v>82</v>
      </c>
      <c r="C3" s="567"/>
      <c r="D3" s="21"/>
      <c r="E3" s="604" t="s">
        <v>9</v>
      </c>
      <c r="F3" s="605"/>
      <c r="G3" s="604" t="s">
        <v>9</v>
      </c>
      <c r="H3" s="605"/>
      <c r="I3" s="604" t="s">
        <v>9</v>
      </c>
      <c r="J3" s="605"/>
      <c r="K3" s="606" t="s">
        <v>9</v>
      </c>
      <c r="L3" s="607"/>
      <c r="M3" s="21"/>
      <c r="N3" s="608" t="s">
        <v>81</v>
      </c>
      <c r="O3" s="609"/>
      <c r="P3" s="21"/>
      <c r="Q3" s="608" t="s">
        <v>313</v>
      </c>
      <c r="R3" s="609"/>
      <c r="S3" s="21"/>
      <c r="T3" s="586" t="str">
        <f>'Annual Capacity'!V4</f>
        <v>Total of All Projects               as of 09/30/2021 (kW)</v>
      </c>
      <c r="U3" s="587"/>
      <c r="V3" s="92"/>
      <c r="W3" s="579" t="str">
        <f>'Annual Capacity'!Y2</f>
        <v>Previously Reported through 08/31/2021</v>
      </c>
      <c r="X3" s="579"/>
      <c r="Y3" s="166"/>
      <c r="Z3" s="599" t="str">
        <f>'Annual Capacity'!AB2</f>
        <v>Difference between 08/31/2021 and 09/30/2021</v>
      </c>
      <c r="AA3" s="599"/>
    </row>
    <row r="4" spans="1:30" s="65" customFormat="1" ht="13.8" x14ac:dyDescent="0.25">
      <c r="A4" s="66"/>
      <c r="B4" s="603"/>
      <c r="C4" s="603"/>
      <c r="D4" s="21"/>
      <c r="E4" s="594" t="s">
        <v>78</v>
      </c>
      <c r="F4" s="595"/>
      <c r="G4" s="594" t="s">
        <v>83</v>
      </c>
      <c r="H4" s="595"/>
      <c r="I4" s="594" t="s">
        <v>80</v>
      </c>
      <c r="J4" s="595"/>
      <c r="K4" s="601" t="s">
        <v>76</v>
      </c>
      <c r="L4" s="602"/>
      <c r="M4" s="21"/>
      <c r="N4" s="610"/>
      <c r="O4" s="611"/>
      <c r="P4" s="21"/>
      <c r="Q4" s="610"/>
      <c r="R4" s="611"/>
      <c r="S4" s="21"/>
      <c r="T4" s="588"/>
      <c r="U4" s="589"/>
      <c r="V4" s="92"/>
      <c r="W4" s="580"/>
      <c r="X4" s="580"/>
      <c r="Y4" s="166"/>
      <c r="Z4" s="600"/>
      <c r="AA4" s="600"/>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300"/>
      <c r="Z5" s="379" t="s">
        <v>7</v>
      </c>
      <c r="AA5" s="379"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300"/>
      <c r="Z6" s="380"/>
      <c r="AA6" s="380"/>
    </row>
    <row r="7" spans="1:30" s="65" customFormat="1" ht="13.8" x14ac:dyDescent="0.25">
      <c r="A7" s="125" t="s">
        <v>332</v>
      </c>
      <c r="B7" s="81"/>
      <c r="C7" s="184"/>
      <c r="D7" s="81"/>
      <c r="E7" s="81"/>
      <c r="F7" s="81"/>
      <c r="G7" s="81"/>
      <c r="H7" s="81"/>
      <c r="I7" s="81"/>
      <c r="J7" s="81"/>
      <c r="K7" s="81"/>
      <c r="L7" s="81"/>
      <c r="M7" s="76"/>
      <c r="N7" s="76"/>
      <c r="O7" s="76"/>
      <c r="P7" s="76"/>
      <c r="Q7" s="76"/>
      <c r="R7" s="76"/>
      <c r="S7" s="22"/>
      <c r="T7" s="76"/>
      <c r="U7" s="76"/>
      <c r="V7" s="80"/>
      <c r="W7" s="83"/>
      <c r="X7" s="83"/>
      <c r="Y7" s="300"/>
      <c r="Z7" s="380"/>
      <c r="AA7" s="380"/>
    </row>
    <row r="8" spans="1:30" s="65" customFormat="1" ht="15" customHeight="1" x14ac:dyDescent="0.25">
      <c r="A8" s="416" t="s">
        <v>84</v>
      </c>
      <c r="B8" s="81"/>
      <c r="C8" s="184"/>
      <c r="D8" s="81"/>
      <c r="E8" s="81"/>
      <c r="F8" s="81"/>
      <c r="G8" s="81"/>
      <c r="H8" s="81"/>
      <c r="I8" s="81"/>
      <c r="J8" s="81"/>
      <c r="K8" s="81"/>
      <c r="L8" s="81"/>
      <c r="M8" s="76"/>
      <c r="N8" s="76"/>
      <c r="O8" s="76"/>
      <c r="P8" s="76"/>
      <c r="Q8" s="76"/>
      <c r="R8" s="76"/>
      <c r="S8" s="22"/>
      <c r="T8" s="76"/>
      <c r="U8" s="76"/>
      <c r="V8" s="80"/>
      <c r="W8" s="83"/>
      <c r="X8" s="83"/>
      <c r="Y8" s="300"/>
      <c r="Z8" s="380"/>
      <c r="AA8" s="380"/>
    </row>
    <row r="9" spans="1:30" x14ac:dyDescent="0.25">
      <c r="A9" s="127" t="s">
        <v>89</v>
      </c>
      <c r="B9" s="301">
        <f>SUM('Annual Capacity'!D9:D20)</f>
        <v>11143</v>
      </c>
      <c r="C9" s="193">
        <f>SUM('Annual Capacity'!E9:E20)</f>
        <v>85397.22</v>
      </c>
      <c r="D9" s="126"/>
      <c r="E9" s="283">
        <f>SUM('Annual Capacity'!G9:G20)</f>
        <v>1957</v>
      </c>
      <c r="F9" s="283">
        <f>SUM('Annual Capacity'!H9:H20)</f>
        <v>55730.055</v>
      </c>
      <c r="G9" s="283">
        <f>SUM('Annual Capacity'!I9:I20)</f>
        <v>810</v>
      </c>
      <c r="H9" s="283">
        <f>SUM('Annual Capacity'!J9:J20)</f>
        <v>243408.337</v>
      </c>
      <c r="I9" s="283">
        <f>SUM('Annual Capacity'!K9:K20)</f>
        <v>74</v>
      </c>
      <c r="J9" s="283">
        <f>SUM('Annual Capacity'!L9:L20)</f>
        <v>147702.36299999998</v>
      </c>
      <c r="K9" s="119">
        <f t="shared" ref="K9:L12" si="0">SUM(E9+G9+I9)</f>
        <v>2841</v>
      </c>
      <c r="L9" s="100">
        <f t="shared" si="0"/>
        <v>446840.755</v>
      </c>
      <c r="M9" s="126"/>
      <c r="N9" s="193">
        <f>SUM('Annual Capacity'!P9:P20)</f>
        <v>75</v>
      </c>
      <c r="O9" s="301">
        <f>SUM('Annual Capacity'!Q9:Q20)</f>
        <v>166176.851</v>
      </c>
      <c r="P9" s="126"/>
      <c r="Q9" s="357">
        <f>SUM('Annual Capacity'!S9:S20)</f>
        <v>0</v>
      </c>
      <c r="R9" s="357">
        <f>SUM('Annual Capacity'!T9:T20)</f>
        <v>0</v>
      </c>
      <c r="S9" s="94"/>
      <c r="T9" s="154">
        <f>SUM(B9+K9+N9+Q9)</f>
        <v>14059</v>
      </c>
      <c r="U9" s="155">
        <f>SUM(C9+L9+O9+R9)</f>
        <v>698414.826</v>
      </c>
      <c r="V9" s="95"/>
      <c r="W9" s="299">
        <v>14060</v>
      </c>
      <c r="X9" s="364">
        <v>698420.74600000004</v>
      </c>
      <c r="Y9" s="300"/>
      <c r="Z9" s="381">
        <f t="shared" ref="Z9:AA12" si="1">SUM(T9-W9)</f>
        <v>-1</v>
      </c>
      <c r="AA9" s="382">
        <f t="shared" si="1"/>
        <v>-5.9200000000419095</v>
      </c>
    </row>
    <row r="10" spans="1:30" x14ac:dyDescent="0.25">
      <c r="A10" s="128">
        <v>2012</v>
      </c>
      <c r="B10" s="120">
        <f>'Annual Capacity'!D21</f>
        <v>5286</v>
      </c>
      <c r="C10" s="120">
        <f>'Annual Capacity'!E21</f>
        <v>42073.536</v>
      </c>
      <c r="D10" s="126"/>
      <c r="E10" s="284">
        <f>'Annual Capacity'!G21</f>
        <v>639</v>
      </c>
      <c r="F10" s="284">
        <f>'Annual Capacity'!H21</f>
        <v>22885.776999999998</v>
      </c>
      <c r="G10" s="284">
        <f>'Annual Capacity'!I21</f>
        <v>424</v>
      </c>
      <c r="H10" s="284">
        <f>'Annual Capacity'!J21</f>
        <v>123010.322</v>
      </c>
      <c r="I10" s="284">
        <f>'Annual Capacity'!K21</f>
        <v>47</v>
      </c>
      <c r="J10" s="284">
        <f>'Annual Capacity'!L21</f>
        <v>87882.441000000006</v>
      </c>
      <c r="K10" s="120">
        <f t="shared" si="0"/>
        <v>1110</v>
      </c>
      <c r="L10" s="102">
        <f t="shared" si="0"/>
        <v>233778.53999999998</v>
      </c>
      <c r="M10" s="126"/>
      <c r="N10" s="120">
        <f>'Annual Capacity'!P21</f>
        <v>23</v>
      </c>
      <c r="O10" s="120">
        <f>'Annual Capacity'!Q21</f>
        <v>56793.803999999996</v>
      </c>
      <c r="P10" s="126"/>
      <c r="Q10" s="357">
        <f>'Annual Capacity'!S21</f>
        <v>0</v>
      </c>
      <c r="R10" s="357">
        <f>'Annual Capacity'!T21</f>
        <v>0</v>
      </c>
      <c r="S10" s="94"/>
      <c r="T10" s="194">
        <f t="shared" ref="T10:T15" si="2">SUM(B10+K10+N10+Q10)</f>
        <v>6419</v>
      </c>
      <c r="U10" s="155">
        <f t="shared" ref="U10:U15" si="3">SUM(C10+L10+O10+R10)</f>
        <v>332645.88</v>
      </c>
      <c r="V10" s="95"/>
      <c r="W10" s="365">
        <v>6419</v>
      </c>
      <c r="X10" s="366">
        <v>332645.88</v>
      </c>
      <c r="Y10" s="300"/>
      <c r="Z10" s="383">
        <f t="shared" si="1"/>
        <v>0</v>
      </c>
      <c r="AA10" s="384">
        <f t="shared" si="1"/>
        <v>0</v>
      </c>
    </row>
    <row r="11" spans="1:30" x14ac:dyDescent="0.25">
      <c r="A11" s="127">
        <v>2013</v>
      </c>
      <c r="B11" s="120">
        <f>'Annual Capacity'!D22</f>
        <v>5946</v>
      </c>
      <c r="C11" s="120">
        <f>'Annual Capacity'!E22</f>
        <v>46545.186000000002</v>
      </c>
      <c r="D11" s="126"/>
      <c r="E11" s="284">
        <f>'Annual Capacity'!G22</f>
        <v>281</v>
      </c>
      <c r="F11" s="284">
        <f>'Annual Capacity'!H22</f>
        <v>11453.664000000001</v>
      </c>
      <c r="G11" s="284">
        <f>'Annual Capacity'!I22</f>
        <v>232</v>
      </c>
      <c r="H11" s="284">
        <f>'Annual Capacity'!J22</f>
        <v>74781.391000000003</v>
      </c>
      <c r="I11" s="284">
        <f>'Annual Capacity'!K22</f>
        <v>26</v>
      </c>
      <c r="J11" s="284">
        <f>'Annual Capacity'!L22</f>
        <v>64412.160000000003</v>
      </c>
      <c r="K11" s="119">
        <f t="shared" si="0"/>
        <v>539</v>
      </c>
      <c r="L11" s="100">
        <f t="shared" si="0"/>
        <v>150647.21500000003</v>
      </c>
      <c r="M11" s="126"/>
      <c r="N11" s="120">
        <f>'Annual Capacity'!P22</f>
        <v>18</v>
      </c>
      <c r="O11" s="120">
        <f>'Annual Capacity'!Q22</f>
        <v>23162.1</v>
      </c>
      <c r="P11" s="126"/>
      <c r="Q11" s="357">
        <f>'Annual Capacity'!S22</f>
        <v>0</v>
      </c>
      <c r="R11" s="357">
        <f>'Annual Capacity'!T22</f>
        <v>0</v>
      </c>
      <c r="S11" s="94"/>
      <c r="T11" s="194">
        <f t="shared" si="2"/>
        <v>6503</v>
      </c>
      <c r="U11" s="155">
        <f t="shared" si="3"/>
        <v>220354.50100000002</v>
      </c>
      <c r="V11" s="95"/>
      <c r="W11" s="299">
        <v>6503</v>
      </c>
      <c r="X11" s="364">
        <v>220354.50100000002</v>
      </c>
      <c r="Y11" s="300"/>
      <c r="Z11" s="381">
        <f t="shared" si="1"/>
        <v>0</v>
      </c>
      <c r="AA11" s="382">
        <f t="shared" si="1"/>
        <v>0</v>
      </c>
    </row>
    <row r="12" spans="1:30" x14ac:dyDescent="0.25">
      <c r="A12" s="127">
        <v>2014</v>
      </c>
      <c r="B12" s="120">
        <f>'Annual Capacity'!D23</f>
        <v>6825</v>
      </c>
      <c r="C12" s="120">
        <f>'Annual Capacity'!E23</f>
        <v>54731.644</v>
      </c>
      <c r="D12" s="126"/>
      <c r="E12" s="284">
        <f>'Annual Capacity'!G23</f>
        <v>117</v>
      </c>
      <c r="F12" s="284">
        <f>'Annual Capacity'!H23</f>
        <v>4343.174</v>
      </c>
      <c r="G12" s="284">
        <f>'Annual Capacity'!I23</f>
        <v>104</v>
      </c>
      <c r="H12" s="284">
        <f>'Annual Capacity'!J23</f>
        <v>36123.718000000001</v>
      </c>
      <c r="I12" s="284">
        <f>'Annual Capacity'!K23</f>
        <v>10</v>
      </c>
      <c r="J12" s="284">
        <f>'Annual Capacity'!L23</f>
        <v>45163.02</v>
      </c>
      <c r="K12" s="119">
        <f t="shared" si="0"/>
        <v>231</v>
      </c>
      <c r="L12" s="100">
        <f t="shared" si="0"/>
        <v>85629.911999999997</v>
      </c>
      <c r="M12" s="126"/>
      <c r="N12" s="120">
        <f>'Annual Capacity'!P23</f>
        <v>8</v>
      </c>
      <c r="O12" s="120">
        <f>'Annual Capacity'!Q23</f>
        <v>63370.64</v>
      </c>
      <c r="P12" s="126"/>
      <c r="Q12" s="357">
        <f>'Annual Capacity'!S23</f>
        <v>0</v>
      </c>
      <c r="R12" s="357">
        <f>'Annual Capacity'!T23</f>
        <v>0</v>
      </c>
      <c r="S12" s="94"/>
      <c r="T12" s="194">
        <f t="shared" si="2"/>
        <v>7064</v>
      </c>
      <c r="U12" s="155">
        <f t="shared" si="3"/>
        <v>203732.196</v>
      </c>
      <c r="V12" s="95"/>
      <c r="W12" s="299">
        <v>7064</v>
      </c>
      <c r="X12" s="364">
        <v>203732.196</v>
      </c>
      <c r="Y12" s="300"/>
      <c r="Z12" s="381">
        <f t="shared" si="1"/>
        <v>0</v>
      </c>
      <c r="AA12" s="382">
        <f t="shared" si="1"/>
        <v>0</v>
      </c>
    </row>
    <row r="13" spans="1:30" s="157" customFormat="1" x14ac:dyDescent="0.25">
      <c r="A13" s="127">
        <v>2015</v>
      </c>
      <c r="B13" s="120">
        <f>'Annual Capacity'!D24</f>
        <v>12886</v>
      </c>
      <c r="C13" s="120">
        <f>'Annual Capacity'!E24</f>
        <v>101916.82</v>
      </c>
      <c r="D13" s="126"/>
      <c r="E13" s="284">
        <f>'Annual Capacity'!G24</f>
        <v>110</v>
      </c>
      <c r="F13" s="284">
        <f>'Annual Capacity'!H24</f>
        <v>3689.21</v>
      </c>
      <c r="G13" s="284">
        <f>'Annual Capacity'!I24</f>
        <v>86</v>
      </c>
      <c r="H13" s="284">
        <f>'Annual Capacity'!J24</f>
        <v>27254.1</v>
      </c>
      <c r="I13" s="284">
        <f>'Annual Capacity'!K24</f>
        <v>7</v>
      </c>
      <c r="J13" s="284">
        <f>'Annual Capacity'!L24</f>
        <v>21629.63</v>
      </c>
      <c r="K13" s="119">
        <f t="shared" ref="K13:L15" si="4">SUM(E13+G13+I13)</f>
        <v>203</v>
      </c>
      <c r="L13" s="100">
        <f t="shared" si="4"/>
        <v>52572.94</v>
      </c>
      <c r="M13" s="126"/>
      <c r="N13" s="120">
        <f>'Annual Capacity'!P24</f>
        <v>8</v>
      </c>
      <c r="O13" s="120">
        <f>'Annual Capacity'!Q24</f>
        <v>41683.64</v>
      </c>
      <c r="P13" s="126"/>
      <c r="Q13" s="357">
        <f>'Annual Capacity'!S24</f>
        <v>0</v>
      </c>
      <c r="R13" s="357">
        <f>'Annual Capacity'!T24</f>
        <v>0</v>
      </c>
      <c r="S13" s="94"/>
      <c r="T13" s="194">
        <f t="shared" si="2"/>
        <v>13097</v>
      </c>
      <c r="U13" s="155">
        <f t="shared" si="3"/>
        <v>196173.40000000002</v>
      </c>
      <c r="V13" s="95"/>
      <c r="W13" s="299">
        <v>13097</v>
      </c>
      <c r="X13" s="364">
        <v>196173.40000000002</v>
      </c>
      <c r="Y13" s="300"/>
      <c r="Z13" s="381">
        <f t="shared" ref="Z13:AA15" si="5">SUM(T13-W13)</f>
        <v>0</v>
      </c>
      <c r="AA13" s="382">
        <f t="shared" si="5"/>
        <v>0</v>
      </c>
    </row>
    <row r="14" spans="1:30" s="4" customFormat="1" x14ac:dyDescent="0.25">
      <c r="A14" s="285">
        <v>2016</v>
      </c>
      <c r="B14" s="120">
        <f>'Annual Capacity'!D25</f>
        <v>21909</v>
      </c>
      <c r="C14" s="120">
        <f>'Annual Capacity'!E25</f>
        <v>180251.76</v>
      </c>
      <c r="D14" s="126"/>
      <c r="E14" s="284">
        <f>'Annual Capacity'!G25</f>
        <v>211</v>
      </c>
      <c r="F14" s="284">
        <f>'Annual Capacity'!H25</f>
        <v>6519.27</v>
      </c>
      <c r="G14" s="284">
        <f>'Annual Capacity'!I25</f>
        <v>123</v>
      </c>
      <c r="H14" s="284">
        <f>'Annual Capacity'!J25</f>
        <v>42752.5</v>
      </c>
      <c r="I14" s="284">
        <f>'Annual Capacity'!K25</f>
        <v>18</v>
      </c>
      <c r="J14" s="284">
        <f>'Annual Capacity'!L25</f>
        <v>42479.69</v>
      </c>
      <c r="K14" s="119">
        <f t="shared" si="4"/>
        <v>352</v>
      </c>
      <c r="L14" s="100">
        <f t="shared" si="4"/>
        <v>91751.46</v>
      </c>
      <c r="M14" s="126"/>
      <c r="N14" s="120">
        <f>'Annual Capacity'!P25</f>
        <v>22</v>
      </c>
      <c r="O14" s="120">
        <f>'Annual Capacity'!Q25</f>
        <v>136223.31</v>
      </c>
      <c r="P14" s="126"/>
      <c r="Q14" s="357">
        <f>'Annual Capacity'!S25</f>
        <v>0</v>
      </c>
      <c r="R14" s="357">
        <f>'Annual Capacity'!T25</f>
        <v>0</v>
      </c>
      <c r="S14" s="101"/>
      <c r="T14" s="194">
        <f t="shared" si="2"/>
        <v>22283</v>
      </c>
      <c r="U14" s="155">
        <f t="shared" si="3"/>
        <v>408226.53</v>
      </c>
      <c r="V14" s="93"/>
      <c r="W14" s="299">
        <v>22283</v>
      </c>
      <c r="X14" s="364">
        <v>408226.53</v>
      </c>
      <c r="Y14" s="300"/>
      <c r="Z14" s="381">
        <f t="shared" si="5"/>
        <v>0</v>
      </c>
      <c r="AA14" s="382">
        <f t="shared" si="5"/>
        <v>0</v>
      </c>
    </row>
    <row r="15" spans="1:30" s="4" customFormat="1" x14ac:dyDescent="0.25">
      <c r="A15" s="127">
        <v>2017</v>
      </c>
      <c r="B15" s="120">
        <f>'Annual Capacity'!D26</f>
        <v>18560</v>
      </c>
      <c r="C15" s="120">
        <f>'Annual Capacity'!E26</f>
        <v>158934.23499999999</v>
      </c>
      <c r="D15" s="126"/>
      <c r="E15" s="284">
        <f>'Annual Capacity'!G26</f>
        <v>282</v>
      </c>
      <c r="F15" s="284">
        <f>'Annual Capacity'!H26</f>
        <v>9749.65</v>
      </c>
      <c r="G15" s="284">
        <f>'Annual Capacity'!I26</f>
        <v>174</v>
      </c>
      <c r="H15" s="284">
        <f>'Annual Capacity'!J26</f>
        <v>65123.59</v>
      </c>
      <c r="I15" s="284">
        <f>'Annual Capacity'!K26</f>
        <v>22</v>
      </c>
      <c r="J15" s="284">
        <f>'Annual Capacity'!L26</f>
        <v>57718.49</v>
      </c>
      <c r="K15" s="193">
        <f t="shared" si="4"/>
        <v>478</v>
      </c>
      <c r="L15" s="192">
        <f t="shared" si="4"/>
        <v>132591.72999999998</v>
      </c>
      <c r="M15" s="126"/>
      <c r="N15" s="120">
        <f>'Annual Capacity'!P26</f>
        <v>8</v>
      </c>
      <c r="O15" s="120">
        <f>'Annual Capacity'!Q26</f>
        <v>60129.63</v>
      </c>
      <c r="P15" s="126"/>
      <c r="Q15" s="357">
        <f>'Annual Capacity'!S26</f>
        <v>0</v>
      </c>
      <c r="R15" s="357">
        <f>'Annual Capacity'!T26</f>
        <v>0</v>
      </c>
      <c r="S15" s="101"/>
      <c r="T15" s="194">
        <f t="shared" si="2"/>
        <v>19046</v>
      </c>
      <c r="U15" s="155">
        <f t="shared" si="3"/>
        <v>351655.59499999997</v>
      </c>
      <c r="V15" s="93"/>
      <c r="W15" s="299">
        <v>19046</v>
      </c>
      <c r="X15" s="364">
        <v>351655.59499999997</v>
      </c>
      <c r="Y15" s="300"/>
      <c r="Z15" s="381">
        <f t="shared" si="5"/>
        <v>0</v>
      </c>
      <c r="AA15" s="382">
        <f t="shared" si="5"/>
        <v>0</v>
      </c>
    </row>
    <row r="16" spans="1:30" s="288" customFormat="1" x14ac:dyDescent="0.25">
      <c r="A16" s="127">
        <v>2018</v>
      </c>
      <c r="B16" s="120">
        <f>'Annual Capacity'!D27</f>
        <v>17184</v>
      </c>
      <c r="C16" s="120">
        <f>'Annual Capacity'!E27</f>
        <v>149474.98000000001</v>
      </c>
      <c r="D16" s="126"/>
      <c r="E16" s="284">
        <f>'Annual Capacity'!G27</f>
        <v>329</v>
      </c>
      <c r="F16" s="284">
        <f>'Annual Capacity'!H27</f>
        <v>10830.27</v>
      </c>
      <c r="G16" s="284">
        <f>'Annual Capacity'!I27</f>
        <v>203</v>
      </c>
      <c r="H16" s="284">
        <f>'Annual Capacity'!J27</f>
        <v>70258.75</v>
      </c>
      <c r="I16" s="284">
        <f>'Annual Capacity'!K27</f>
        <v>26</v>
      </c>
      <c r="J16" s="284">
        <f>'Annual Capacity'!L27</f>
        <v>56308.67</v>
      </c>
      <c r="K16" s="301">
        <f t="shared" ref="K16" si="6">SUM(E16+G16+I16)</f>
        <v>558</v>
      </c>
      <c r="L16" s="298">
        <f t="shared" ref="L16" si="7">SUM(F16+H16+J16)</f>
        <v>137397.69</v>
      </c>
      <c r="M16" s="126"/>
      <c r="N16" s="120">
        <f>'Annual Capacity'!P27</f>
        <v>4</v>
      </c>
      <c r="O16" s="120">
        <f>'Annual Capacity'!Q27</f>
        <v>43687.12</v>
      </c>
      <c r="P16" s="126"/>
      <c r="Q16" s="357">
        <f>'Annual Capacity'!S27</f>
        <v>0</v>
      </c>
      <c r="R16" s="357">
        <f>'Annual Capacity'!T27</f>
        <v>0</v>
      </c>
      <c r="S16" s="101"/>
      <c r="T16" s="308">
        <f t="shared" ref="T16" si="8">SUM(B16+K16+N16+Q16)</f>
        <v>17746</v>
      </c>
      <c r="U16" s="304">
        <f t="shared" ref="U16" si="9">SUM(C16+L16+O16+R16)</f>
        <v>330559.79000000004</v>
      </c>
      <c r="V16" s="93"/>
      <c r="W16" s="299">
        <v>17746</v>
      </c>
      <c r="X16" s="364">
        <v>330559.79000000004</v>
      </c>
      <c r="Y16" s="300"/>
      <c r="Z16" s="381">
        <f t="shared" ref="Z16" si="10">SUM(T16-W16)</f>
        <v>0</v>
      </c>
      <c r="AA16" s="382">
        <f t="shared" ref="AA16" si="11">SUM(U16-X16)</f>
        <v>0</v>
      </c>
    </row>
    <row r="17" spans="1:27" s="288" customFormat="1" x14ac:dyDescent="0.25">
      <c r="A17" s="127">
        <v>2019</v>
      </c>
      <c r="B17" s="120">
        <f>'Annual Capacity'!D28</f>
        <v>15864</v>
      </c>
      <c r="C17" s="120">
        <f>'Annual Capacity'!E28</f>
        <v>144162.88</v>
      </c>
      <c r="D17" s="126"/>
      <c r="E17" s="284">
        <f>'Annual Capacity'!G28</f>
        <v>332</v>
      </c>
      <c r="F17" s="284">
        <f>'Annual Capacity'!H28</f>
        <v>11123.16</v>
      </c>
      <c r="G17" s="284">
        <f>'Annual Capacity'!I28</f>
        <v>212</v>
      </c>
      <c r="H17" s="284">
        <f>'Annual Capacity'!J28</f>
        <v>79444.31</v>
      </c>
      <c r="I17" s="284">
        <f>'Annual Capacity'!K28</f>
        <v>40</v>
      </c>
      <c r="J17" s="284">
        <f>'Annual Capacity'!L28</f>
        <v>137163.85</v>
      </c>
      <c r="K17" s="301">
        <f t="shared" ref="K17" si="12">SUM(E17+G17+I17)</f>
        <v>584</v>
      </c>
      <c r="L17" s="298">
        <f t="shared" ref="L17" si="13">SUM(F17+H17+J17)</f>
        <v>227731.32</v>
      </c>
      <c r="M17" s="126"/>
      <c r="N17" s="120">
        <f>'Annual Capacity'!P28</f>
        <v>7</v>
      </c>
      <c r="O17" s="120">
        <f>'Annual Capacity'!Q28</f>
        <v>77950.13</v>
      </c>
      <c r="P17" s="126"/>
      <c r="Q17" s="357">
        <f>'Annual Capacity'!S28</f>
        <v>0</v>
      </c>
      <c r="R17" s="357">
        <f>'Annual Capacity'!T28</f>
        <v>0</v>
      </c>
      <c r="S17" s="101"/>
      <c r="T17" s="308">
        <f t="shared" ref="T17" si="14">SUM(B17+K17+N17+Q17)</f>
        <v>16455</v>
      </c>
      <c r="U17" s="304">
        <f t="shared" ref="U17" si="15">SUM(C17+L17+O17+R17)</f>
        <v>449844.33</v>
      </c>
      <c r="V17" s="93"/>
      <c r="W17" s="299">
        <v>16455</v>
      </c>
      <c r="X17" s="364">
        <v>449844.33</v>
      </c>
      <c r="Y17" s="300"/>
      <c r="Z17" s="381">
        <f t="shared" ref="Z17" si="16">SUM(T17-W17)</f>
        <v>0</v>
      </c>
      <c r="AA17" s="382">
        <f t="shared" ref="AA17" si="17">SUM(U17-X17)</f>
        <v>0</v>
      </c>
    </row>
    <row r="18" spans="1:27" s="288" customFormat="1" x14ac:dyDescent="0.25">
      <c r="A18" s="127">
        <v>2020</v>
      </c>
      <c r="B18" s="120">
        <f>'Annual Capacity'!D29</f>
        <v>6483</v>
      </c>
      <c r="C18" s="120">
        <f>'Annual Capacity'!E29</f>
        <v>59372.2</v>
      </c>
      <c r="D18" s="126"/>
      <c r="E18" s="284">
        <f>'Annual Capacity'!G29</f>
        <v>126</v>
      </c>
      <c r="F18" s="284">
        <f>'Annual Capacity'!H29</f>
        <v>3950.07</v>
      </c>
      <c r="G18" s="284">
        <f>'Annual Capacity'!I29</f>
        <v>57</v>
      </c>
      <c r="H18" s="284">
        <f>'Annual Capacity'!J29</f>
        <v>17747.099999999999</v>
      </c>
      <c r="I18" s="284">
        <f>'Annual Capacity'!K29</f>
        <v>5</v>
      </c>
      <c r="J18" s="284">
        <f>'Annual Capacity'!L29</f>
        <v>13813.63</v>
      </c>
      <c r="K18" s="301">
        <f t="shared" ref="K18" si="18">SUM(E18+G18+I18)</f>
        <v>188</v>
      </c>
      <c r="L18" s="298">
        <f t="shared" ref="L18" si="19">SUM(F18+H18+J18)</f>
        <v>35510.799999999996</v>
      </c>
      <c r="M18" s="126"/>
      <c r="N18" s="120">
        <f>'Annual Capacity'!P29</f>
        <v>6</v>
      </c>
      <c r="O18" s="120">
        <f>'Annual Capacity'!Q29</f>
        <v>45568.26</v>
      </c>
      <c r="P18" s="126"/>
      <c r="Q18" s="357">
        <f>'Annual Capacity'!S29</f>
        <v>0</v>
      </c>
      <c r="R18" s="357">
        <f>'Annual Capacity'!T29</f>
        <v>0</v>
      </c>
      <c r="S18" s="101"/>
      <c r="T18" s="308">
        <f t="shared" ref="T18" si="20">SUM(B18+K18+N18+Q18)</f>
        <v>6677</v>
      </c>
      <c r="U18" s="304">
        <f t="shared" ref="U18" si="21">SUM(C18+L18+O18+R18)</f>
        <v>140451.26</v>
      </c>
      <c r="V18" s="93"/>
      <c r="W18" s="299">
        <v>6677</v>
      </c>
      <c r="X18" s="364">
        <v>140454.71</v>
      </c>
      <c r="Y18" s="300"/>
      <c r="Z18" s="381">
        <f t="shared" ref="Z18" si="22">SUM(T18-W18)</f>
        <v>0</v>
      </c>
      <c r="AA18" s="382">
        <f t="shared" ref="AA18" si="23">SUM(U18-X18)</f>
        <v>-3.4499999999825377</v>
      </c>
    </row>
    <row r="19" spans="1:27" s="190" customFormat="1" ht="5.4" customHeight="1" thickBot="1" x14ac:dyDescent="0.3">
      <c r="A19" s="111"/>
      <c r="B19" s="96"/>
      <c r="C19" s="188"/>
      <c r="D19" s="101"/>
      <c r="E19" s="103"/>
      <c r="F19" s="188"/>
      <c r="G19" s="103"/>
      <c r="H19" s="188"/>
      <c r="I19" s="103"/>
      <c r="J19" s="188"/>
      <c r="K19" s="103"/>
      <c r="L19" s="98"/>
      <c r="M19" s="101"/>
      <c r="N19" s="103"/>
      <c r="O19" s="188"/>
      <c r="P19" s="101"/>
      <c r="Q19" s="103"/>
      <c r="R19" s="188"/>
      <c r="S19" s="101"/>
      <c r="T19" s="96"/>
      <c r="U19" s="98"/>
      <c r="V19" s="93"/>
      <c r="W19" s="109"/>
      <c r="X19" s="99"/>
      <c r="Y19" s="300"/>
      <c r="Z19" s="385"/>
      <c r="AA19" s="386"/>
    </row>
    <row r="20" spans="1:27" s="114" customFormat="1" ht="15" thickTop="1" thickBot="1" x14ac:dyDescent="0.3">
      <c r="A20" s="115" t="s">
        <v>366</v>
      </c>
      <c r="B20" s="302">
        <f>SUM(B9:B18)</f>
        <v>122086</v>
      </c>
      <c r="C20" s="413">
        <f>SUM(C9:C18)</f>
        <v>1022860.4609999999</v>
      </c>
      <c r="D20" s="85"/>
      <c r="E20" s="302">
        <f t="shared" ref="E20:L20" si="24">SUM(E9:E18)</f>
        <v>4384</v>
      </c>
      <c r="F20" s="413">
        <f t="shared" si="24"/>
        <v>140274.30000000002</v>
      </c>
      <c r="G20" s="413">
        <f t="shared" si="24"/>
        <v>2425</v>
      </c>
      <c r="H20" s="413">
        <f t="shared" si="24"/>
        <v>779904.1179999999</v>
      </c>
      <c r="I20" s="413">
        <f t="shared" si="24"/>
        <v>275</v>
      </c>
      <c r="J20" s="413">
        <f t="shared" si="24"/>
        <v>674273.94400000002</v>
      </c>
      <c r="K20" s="413">
        <f t="shared" si="24"/>
        <v>7084</v>
      </c>
      <c r="L20" s="413">
        <f t="shared" si="24"/>
        <v>1594452.362</v>
      </c>
      <c r="M20" s="85"/>
      <c r="N20" s="302">
        <f t="shared" ref="N20:O20" si="25">SUM(N9:N18)</f>
        <v>179</v>
      </c>
      <c r="O20" s="413">
        <f t="shared" si="25"/>
        <v>714745.48499999999</v>
      </c>
      <c r="P20" s="85"/>
      <c r="Q20" s="358">
        <f>SUM(Q9:Q18)</f>
        <v>0</v>
      </c>
      <c r="R20" s="358">
        <f>SUM(R9:R18)</f>
        <v>0</v>
      </c>
      <c r="S20" s="85"/>
      <c r="T20" s="177">
        <f>SUM(T9:T18)</f>
        <v>129349</v>
      </c>
      <c r="U20" s="177">
        <f>SUM(U9:U18)</f>
        <v>3332058.3080000002</v>
      </c>
      <c r="V20" s="112"/>
      <c r="W20" s="367">
        <f>SUM(W9:W18)</f>
        <v>129350</v>
      </c>
      <c r="X20" s="367">
        <f>SUM(X9:X18)</f>
        <v>3332067.6780000003</v>
      </c>
      <c r="Y20" s="113"/>
      <c r="Z20" s="498">
        <f>SUM(Z9:Z18)</f>
        <v>-1</v>
      </c>
      <c r="AA20" s="498">
        <f>SUM(AA9:AA18)</f>
        <v>-9.3700000000244472</v>
      </c>
    </row>
    <row r="21" spans="1:27" s="4" customFormat="1" ht="9.6" customHeight="1" thickTop="1" x14ac:dyDescent="0.25">
      <c r="A21" s="111"/>
      <c r="B21" s="96"/>
      <c r="C21" s="188"/>
      <c r="D21" s="101"/>
      <c r="E21" s="103"/>
      <c r="F21" s="97"/>
      <c r="G21" s="103"/>
      <c r="H21" s="97"/>
      <c r="I21" s="103"/>
      <c r="J21" s="97"/>
      <c r="K21" s="103"/>
      <c r="L21" s="98"/>
      <c r="M21" s="101"/>
      <c r="N21" s="103"/>
      <c r="O21" s="97"/>
      <c r="P21" s="101"/>
      <c r="Q21" s="103"/>
      <c r="R21" s="188"/>
      <c r="S21" s="101"/>
      <c r="T21" s="96"/>
      <c r="U21" s="98"/>
      <c r="V21" s="93"/>
      <c r="W21" s="109"/>
      <c r="X21" s="99"/>
      <c r="Y21" s="300"/>
      <c r="Z21" s="385"/>
      <c r="AA21" s="386"/>
    </row>
    <row r="22" spans="1:27" s="287" customFormat="1" x14ac:dyDescent="0.25">
      <c r="A22" s="191">
        <v>44197</v>
      </c>
      <c r="B22" s="301">
        <v>9</v>
      </c>
      <c r="C22" s="295">
        <v>47.89</v>
      </c>
      <c r="D22" s="292"/>
      <c r="E22" s="296">
        <v>0</v>
      </c>
      <c r="F22" s="297">
        <v>0</v>
      </c>
      <c r="G22" s="296">
        <v>1</v>
      </c>
      <c r="H22" s="297">
        <v>192.76</v>
      </c>
      <c r="I22" s="296">
        <v>0</v>
      </c>
      <c r="J22" s="297">
        <v>0</v>
      </c>
      <c r="K22" s="294">
        <f t="shared" ref="K22" si="26">SUM(E22+G22+I22)</f>
        <v>1</v>
      </c>
      <c r="L22" s="298">
        <f t="shared" ref="L22" si="27">SUM(F22+H22+J22)</f>
        <v>192.76</v>
      </c>
      <c r="M22" s="292"/>
      <c r="N22" s="294">
        <v>0</v>
      </c>
      <c r="O22" s="295">
        <v>0</v>
      </c>
      <c r="P22" s="292"/>
      <c r="Q22" s="357">
        <v>0</v>
      </c>
      <c r="R22" s="357">
        <v>0</v>
      </c>
      <c r="S22" s="292"/>
      <c r="T22" s="308">
        <f t="shared" ref="T22" si="28">SUM(B22+K22+N22+Q22)</f>
        <v>10</v>
      </c>
      <c r="U22" s="304">
        <f t="shared" ref="U22" si="29">SUM(C22+L22+O22+R22)</f>
        <v>240.64999999999998</v>
      </c>
      <c r="V22" s="293"/>
      <c r="W22" s="307">
        <v>8</v>
      </c>
      <c r="X22" s="307">
        <v>231.79999999999998</v>
      </c>
      <c r="Y22" s="300"/>
      <c r="Z22" s="387">
        <f t="shared" ref="Z22" si="30">SUM(T22-W22)</f>
        <v>2</v>
      </c>
      <c r="AA22" s="387">
        <f t="shared" ref="AA22" si="31">SUM(U22-X22)</f>
        <v>8.8499999999999943</v>
      </c>
    </row>
    <row r="23" spans="1:27" s="287" customFormat="1" x14ac:dyDescent="0.25">
      <c r="A23" s="191">
        <v>44228</v>
      </c>
      <c r="B23" s="301">
        <v>2</v>
      </c>
      <c r="C23" s="295">
        <v>12.29</v>
      </c>
      <c r="D23" s="292"/>
      <c r="E23" s="296">
        <v>0</v>
      </c>
      <c r="F23" s="297">
        <v>0</v>
      </c>
      <c r="G23" s="296">
        <v>0</v>
      </c>
      <c r="H23" s="297">
        <v>0</v>
      </c>
      <c r="I23" s="296">
        <v>0</v>
      </c>
      <c r="J23" s="297">
        <v>0</v>
      </c>
      <c r="K23" s="294">
        <f t="shared" ref="K23" si="32">SUM(E23+G23+I23)</f>
        <v>0</v>
      </c>
      <c r="L23" s="298">
        <f t="shared" ref="L23" si="33">SUM(F23+H23+J23)</f>
        <v>0</v>
      </c>
      <c r="M23" s="292"/>
      <c r="N23" s="294">
        <v>0</v>
      </c>
      <c r="O23" s="295">
        <v>0</v>
      </c>
      <c r="P23" s="292"/>
      <c r="Q23" s="357">
        <v>0</v>
      </c>
      <c r="R23" s="357">
        <v>0</v>
      </c>
      <c r="S23" s="292"/>
      <c r="T23" s="308">
        <f t="shared" ref="T23" si="34">SUM(B23+K23+N23+Q23)</f>
        <v>2</v>
      </c>
      <c r="U23" s="304">
        <f t="shared" ref="U23" si="35">SUM(C23+L23+O23+R23)</f>
        <v>12.29</v>
      </c>
      <c r="V23" s="293"/>
      <c r="W23" s="307">
        <v>2</v>
      </c>
      <c r="X23" s="307">
        <v>12.29</v>
      </c>
      <c r="Y23" s="300"/>
      <c r="Z23" s="387">
        <f t="shared" ref="Z23" si="36">SUM(T23-W23)</f>
        <v>0</v>
      </c>
      <c r="AA23" s="387">
        <f t="shared" ref="AA23" si="37">SUM(U23-X23)</f>
        <v>0</v>
      </c>
    </row>
    <row r="24" spans="1:27" s="287" customFormat="1" x14ac:dyDescent="0.25">
      <c r="A24" s="191">
        <v>44256</v>
      </c>
      <c r="B24" s="301">
        <v>0</v>
      </c>
      <c r="C24" s="295">
        <v>0</v>
      </c>
      <c r="D24" s="292"/>
      <c r="E24" s="296">
        <v>0</v>
      </c>
      <c r="F24" s="297">
        <v>0</v>
      </c>
      <c r="G24" s="296">
        <v>0</v>
      </c>
      <c r="H24" s="297">
        <v>0</v>
      </c>
      <c r="I24" s="296">
        <v>0</v>
      </c>
      <c r="J24" s="297">
        <v>0</v>
      </c>
      <c r="K24" s="294">
        <f t="shared" ref="K24" si="38">SUM(E24+G24+I24)</f>
        <v>0</v>
      </c>
      <c r="L24" s="298">
        <f t="shared" ref="L24" si="39">SUM(F24+H24+J24)</f>
        <v>0</v>
      </c>
      <c r="M24" s="292"/>
      <c r="N24" s="294">
        <v>0</v>
      </c>
      <c r="O24" s="295">
        <v>0</v>
      </c>
      <c r="P24" s="292"/>
      <c r="Q24" s="357">
        <v>0</v>
      </c>
      <c r="R24" s="357">
        <v>0</v>
      </c>
      <c r="S24" s="292"/>
      <c r="T24" s="308">
        <f t="shared" ref="T24" si="40">SUM(B24+K24+N24+Q24)</f>
        <v>0</v>
      </c>
      <c r="U24" s="304">
        <f t="shared" ref="U24" si="41">SUM(C24+L24+O24+R24)</f>
        <v>0</v>
      </c>
      <c r="V24" s="293"/>
      <c r="W24" s="307">
        <v>0</v>
      </c>
      <c r="X24" s="307">
        <v>0</v>
      </c>
      <c r="Y24" s="300"/>
      <c r="Z24" s="387">
        <f t="shared" ref="Z24" si="42">SUM(T24-W24)</f>
        <v>0</v>
      </c>
      <c r="AA24" s="387">
        <f t="shared" ref="AA24" si="43">SUM(U24-X24)</f>
        <v>0</v>
      </c>
    </row>
    <row r="25" spans="1:27" s="287" customFormat="1" x14ac:dyDescent="0.25">
      <c r="A25" s="191">
        <v>44287</v>
      </c>
      <c r="B25" s="301">
        <v>1</v>
      </c>
      <c r="C25" s="295">
        <v>11.38</v>
      </c>
      <c r="D25" s="292"/>
      <c r="E25" s="296">
        <v>0</v>
      </c>
      <c r="F25" s="297">
        <v>0</v>
      </c>
      <c r="G25" s="296">
        <v>0</v>
      </c>
      <c r="H25" s="297">
        <v>0</v>
      </c>
      <c r="I25" s="296">
        <v>0</v>
      </c>
      <c r="J25" s="297">
        <v>0</v>
      </c>
      <c r="K25" s="294">
        <f t="shared" ref="K25" si="44">SUM(E25+G25+I25)</f>
        <v>0</v>
      </c>
      <c r="L25" s="298">
        <f t="shared" ref="L25" si="45">SUM(F25+H25+J25)</f>
        <v>0</v>
      </c>
      <c r="M25" s="292"/>
      <c r="N25" s="294">
        <v>0</v>
      </c>
      <c r="O25" s="295">
        <v>0</v>
      </c>
      <c r="P25" s="292"/>
      <c r="Q25" s="357">
        <v>0</v>
      </c>
      <c r="R25" s="357">
        <v>0</v>
      </c>
      <c r="S25" s="292"/>
      <c r="T25" s="308">
        <f t="shared" ref="T25" si="46">SUM(B25+K25+N25+Q25)</f>
        <v>1</v>
      </c>
      <c r="U25" s="304">
        <f t="shared" ref="U25" si="47">SUM(C25+L25+O25+R25)</f>
        <v>11.38</v>
      </c>
      <c r="V25" s="293"/>
      <c r="W25" s="307">
        <v>1</v>
      </c>
      <c r="X25" s="307">
        <v>11.38</v>
      </c>
      <c r="Y25" s="300"/>
      <c r="Z25" s="387">
        <f t="shared" ref="Z25" si="48">SUM(T25-W25)</f>
        <v>0</v>
      </c>
      <c r="AA25" s="387">
        <f t="shared" ref="AA25" si="49">SUM(U25-X25)</f>
        <v>0</v>
      </c>
    </row>
    <row r="26" spans="1:27" s="287" customFormat="1" x14ac:dyDescent="0.25">
      <c r="A26" s="191">
        <v>44317</v>
      </c>
      <c r="B26" s="301">
        <v>1</v>
      </c>
      <c r="C26" s="295">
        <v>17.09</v>
      </c>
      <c r="D26" s="292"/>
      <c r="E26" s="296">
        <v>0</v>
      </c>
      <c r="F26" s="297">
        <v>0</v>
      </c>
      <c r="G26" s="296">
        <v>0</v>
      </c>
      <c r="H26" s="297">
        <v>0</v>
      </c>
      <c r="I26" s="296">
        <v>0</v>
      </c>
      <c r="J26" s="297">
        <v>0</v>
      </c>
      <c r="K26" s="294">
        <f t="shared" ref="K26" si="50">SUM(E26+G26+I26)</f>
        <v>0</v>
      </c>
      <c r="L26" s="298">
        <f t="shared" ref="L26" si="51">SUM(F26+H26+J26)</f>
        <v>0</v>
      </c>
      <c r="M26" s="292"/>
      <c r="N26" s="294">
        <v>0</v>
      </c>
      <c r="O26" s="295">
        <v>0</v>
      </c>
      <c r="P26" s="292"/>
      <c r="Q26" s="357">
        <v>0</v>
      </c>
      <c r="R26" s="357">
        <v>0</v>
      </c>
      <c r="S26" s="292"/>
      <c r="T26" s="308">
        <f t="shared" ref="T26" si="52">SUM(B26+K26+N26+Q26)</f>
        <v>1</v>
      </c>
      <c r="U26" s="304">
        <f t="shared" ref="U26" si="53">SUM(C26+L26+O26+R26)</f>
        <v>17.09</v>
      </c>
      <c r="V26" s="293"/>
      <c r="W26" s="307">
        <v>1</v>
      </c>
      <c r="X26" s="307">
        <v>17.09</v>
      </c>
      <c r="Y26" s="300"/>
      <c r="Z26" s="387">
        <f t="shared" ref="Z26" si="54">SUM(T26-W26)</f>
        <v>0</v>
      </c>
      <c r="AA26" s="387">
        <f t="shared" ref="AA26" si="55">SUM(U26-X26)</f>
        <v>0</v>
      </c>
    </row>
    <row r="27" spans="1:27" s="287" customFormat="1" x14ac:dyDescent="0.25">
      <c r="A27" s="191">
        <v>44348</v>
      </c>
      <c r="B27" s="301">
        <v>1</v>
      </c>
      <c r="C27" s="295">
        <v>4.0999999999999996</v>
      </c>
      <c r="D27" s="292"/>
      <c r="E27" s="296">
        <v>0</v>
      </c>
      <c r="F27" s="297">
        <v>0</v>
      </c>
      <c r="G27" s="296">
        <v>0</v>
      </c>
      <c r="H27" s="297">
        <v>0</v>
      </c>
      <c r="I27" s="296">
        <v>0</v>
      </c>
      <c r="J27" s="297">
        <v>0</v>
      </c>
      <c r="K27" s="294">
        <f t="shared" ref="K27" si="56">SUM(E27+G27+I27)</f>
        <v>0</v>
      </c>
      <c r="L27" s="298">
        <f t="shared" ref="L27" si="57">SUM(F27+H27+J27)</f>
        <v>0</v>
      </c>
      <c r="M27" s="292"/>
      <c r="N27" s="294">
        <v>0</v>
      </c>
      <c r="O27" s="295">
        <v>0</v>
      </c>
      <c r="P27" s="292"/>
      <c r="Q27" s="357">
        <v>0</v>
      </c>
      <c r="R27" s="357">
        <v>0</v>
      </c>
      <c r="S27" s="292"/>
      <c r="T27" s="308">
        <f t="shared" ref="T27" si="58">SUM(B27+K27+N27+Q27)</f>
        <v>1</v>
      </c>
      <c r="U27" s="304">
        <f t="shared" ref="U27" si="59">SUM(C27+L27+O27+R27)</f>
        <v>4.0999999999999996</v>
      </c>
      <c r="V27" s="293"/>
      <c r="W27" s="307">
        <v>1</v>
      </c>
      <c r="X27" s="307">
        <v>4.0999999999999996</v>
      </c>
      <c r="Y27" s="300"/>
      <c r="Z27" s="387">
        <f t="shared" ref="Z27" si="60">SUM(T27-W27)</f>
        <v>0</v>
      </c>
      <c r="AA27" s="387">
        <f t="shared" ref="AA27" si="61">SUM(U27-X27)</f>
        <v>0</v>
      </c>
    </row>
    <row r="28" spans="1:27" s="287" customFormat="1" x14ac:dyDescent="0.25">
      <c r="A28" s="191">
        <v>44378</v>
      </c>
      <c r="B28" s="301">
        <v>0</v>
      </c>
      <c r="C28" s="295">
        <v>0</v>
      </c>
      <c r="D28" s="292"/>
      <c r="E28" s="296">
        <v>0</v>
      </c>
      <c r="F28" s="297">
        <v>0</v>
      </c>
      <c r="G28" s="296">
        <v>0</v>
      </c>
      <c r="H28" s="297">
        <v>0</v>
      </c>
      <c r="I28" s="296">
        <v>0</v>
      </c>
      <c r="J28" s="297">
        <v>0</v>
      </c>
      <c r="K28" s="294">
        <f t="shared" ref="K28" si="62">SUM(E28+G28+I28)</f>
        <v>0</v>
      </c>
      <c r="L28" s="298">
        <f t="shared" ref="L28" si="63">SUM(F28+H28+J28)</f>
        <v>0</v>
      </c>
      <c r="M28" s="292"/>
      <c r="N28" s="294">
        <v>0</v>
      </c>
      <c r="O28" s="295">
        <v>0</v>
      </c>
      <c r="P28" s="292"/>
      <c r="Q28" s="357">
        <v>0</v>
      </c>
      <c r="R28" s="357">
        <v>0</v>
      </c>
      <c r="S28" s="292"/>
      <c r="T28" s="308">
        <f t="shared" ref="T28" si="64">SUM(B28+K28+N28+Q28)</f>
        <v>0</v>
      </c>
      <c r="U28" s="304">
        <f t="shared" ref="U28" si="65">SUM(C28+L28+O28+R28)</f>
        <v>0</v>
      </c>
      <c r="V28" s="293"/>
      <c r="W28" s="307">
        <v>0</v>
      </c>
      <c r="X28" s="307">
        <v>0</v>
      </c>
      <c r="Y28" s="300"/>
      <c r="Z28" s="387">
        <f t="shared" ref="Z28" si="66">SUM(T28-W28)</f>
        <v>0</v>
      </c>
      <c r="AA28" s="387">
        <f t="shared" ref="AA28" si="67">SUM(U28-X28)</f>
        <v>0</v>
      </c>
    </row>
    <row r="29" spans="1:27" s="287" customFormat="1" x14ac:dyDescent="0.25">
      <c r="A29" s="191">
        <v>44409</v>
      </c>
      <c r="B29" s="301">
        <v>1</v>
      </c>
      <c r="C29" s="295">
        <v>6.38</v>
      </c>
      <c r="D29" s="292"/>
      <c r="E29" s="296">
        <v>0</v>
      </c>
      <c r="F29" s="297">
        <v>0</v>
      </c>
      <c r="G29" s="296">
        <v>0</v>
      </c>
      <c r="H29" s="297">
        <v>0</v>
      </c>
      <c r="I29" s="296">
        <v>0</v>
      </c>
      <c r="J29" s="297">
        <v>0</v>
      </c>
      <c r="K29" s="294">
        <f t="shared" ref="K29" si="68">SUM(E29+G29+I29)</f>
        <v>0</v>
      </c>
      <c r="L29" s="298">
        <f t="shared" ref="L29" si="69">SUM(F29+H29+J29)</f>
        <v>0</v>
      </c>
      <c r="M29" s="292"/>
      <c r="N29" s="294">
        <v>0</v>
      </c>
      <c r="O29" s="295">
        <v>0</v>
      </c>
      <c r="P29" s="292"/>
      <c r="Q29" s="357">
        <v>0</v>
      </c>
      <c r="R29" s="357">
        <v>0</v>
      </c>
      <c r="S29" s="292"/>
      <c r="T29" s="308">
        <f t="shared" ref="T29" si="70">SUM(B29+K29+N29+Q29)</f>
        <v>1</v>
      </c>
      <c r="U29" s="304">
        <f t="shared" ref="U29" si="71">SUM(C29+L29+O29+R29)</f>
        <v>6.38</v>
      </c>
      <c r="V29" s="293"/>
      <c r="W29" s="307">
        <v>1</v>
      </c>
      <c r="X29" s="307">
        <v>6.38</v>
      </c>
      <c r="Y29" s="300"/>
      <c r="Z29" s="387">
        <f t="shared" ref="Z29" si="72">SUM(T29-W29)</f>
        <v>0</v>
      </c>
      <c r="AA29" s="387">
        <f t="shared" ref="AA29" si="73">SUM(U29-X29)</f>
        <v>0</v>
      </c>
    </row>
    <row r="30" spans="1:27" s="287" customFormat="1" x14ac:dyDescent="0.25">
      <c r="A30" s="191">
        <v>44440</v>
      </c>
      <c r="B30" s="301">
        <v>0</v>
      </c>
      <c r="C30" s="295">
        <v>0</v>
      </c>
      <c r="D30" s="292"/>
      <c r="E30" s="296">
        <v>0</v>
      </c>
      <c r="F30" s="297">
        <v>0</v>
      </c>
      <c r="G30" s="296">
        <v>0</v>
      </c>
      <c r="H30" s="297">
        <v>0</v>
      </c>
      <c r="I30" s="296">
        <v>0</v>
      </c>
      <c r="J30" s="297">
        <v>0</v>
      </c>
      <c r="K30" s="294">
        <f t="shared" ref="K30" si="74">SUM(E30+G30+I30)</f>
        <v>0</v>
      </c>
      <c r="L30" s="298">
        <f t="shared" ref="L30" si="75">SUM(F30+H30+J30)</f>
        <v>0</v>
      </c>
      <c r="M30" s="292"/>
      <c r="N30" s="294">
        <v>0</v>
      </c>
      <c r="O30" s="295">
        <v>0</v>
      </c>
      <c r="P30" s="292"/>
      <c r="Q30" s="357">
        <v>0</v>
      </c>
      <c r="R30" s="357">
        <v>0</v>
      </c>
      <c r="S30" s="292"/>
      <c r="T30" s="308">
        <f t="shared" ref="T30" si="76">SUM(B30+K30+N30+Q30)</f>
        <v>0</v>
      </c>
      <c r="U30" s="304">
        <f t="shared" ref="U30" si="77">SUM(C30+L30+O30+R30)</f>
        <v>0</v>
      </c>
      <c r="V30" s="293"/>
      <c r="W30" s="307">
        <v>0</v>
      </c>
      <c r="X30" s="307">
        <v>0</v>
      </c>
      <c r="Y30" s="300"/>
      <c r="Z30" s="387">
        <f t="shared" ref="Z30" si="78">SUM(T30-W30)</f>
        <v>0</v>
      </c>
      <c r="AA30" s="387">
        <f t="shared" ref="AA30" si="79">SUM(U30-X30)</f>
        <v>0</v>
      </c>
    </row>
    <row r="31" spans="1:27" s="287" customFormat="1" ht="5.4" customHeight="1" thickBot="1" x14ac:dyDescent="0.3">
      <c r="A31" s="111"/>
      <c r="B31" s="96"/>
      <c r="C31" s="188"/>
      <c r="D31" s="101"/>
      <c r="E31" s="103"/>
      <c r="F31" s="188"/>
      <c r="G31" s="103"/>
      <c r="H31" s="188"/>
      <c r="I31" s="103"/>
      <c r="J31" s="188"/>
      <c r="K31" s="103"/>
      <c r="L31" s="98"/>
      <c r="M31" s="101"/>
      <c r="N31" s="103"/>
      <c r="O31" s="188"/>
      <c r="P31" s="101"/>
      <c r="Q31" s="103"/>
      <c r="R31" s="188"/>
      <c r="S31" s="101"/>
      <c r="T31" s="96"/>
      <c r="U31" s="98"/>
      <c r="V31" s="93"/>
      <c r="W31" s="109"/>
      <c r="X31" s="99"/>
      <c r="Y31" s="300"/>
      <c r="Z31" s="385"/>
      <c r="AA31" s="386"/>
    </row>
    <row r="32" spans="1:27" s="288" customFormat="1" ht="15" thickTop="1" thickBot="1" x14ac:dyDescent="0.3">
      <c r="A32" s="115" t="s">
        <v>356</v>
      </c>
      <c r="B32" s="302">
        <f>SUM(B22:B30)</f>
        <v>15</v>
      </c>
      <c r="C32" s="302">
        <f>SUM(C22:C30)</f>
        <v>99.13</v>
      </c>
      <c r="D32" s="85"/>
      <c r="E32" s="302">
        <f t="shared" ref="E32:L32" si="80">SUM(E22:E30)</f>
        <v>0</v>
      </c>
      <c r="F32" s="302">
        <f t="shared" si="80"/>
        <v>0</v>
      </c>
      <c r="G32" s="302">
        <f t="shared" si="80"/>
        <v>1</v>
      </c>
      <c r="H32" s="302">
        <f t="shared" si="80"/>
        <v>192.76</v>
      </c>
      <c r="I32" s="302">
        <f t="shared" si="80"/>
        <v>0</v>
      </c>
      <c r="J32" s="302">
        <f t="shared" si="80"/>
        <v>0</v>
      </c>
      <c r="K32" s="302">
        <f t="shared" si="80"/>
        <v>1</v>
      </c>
      <c r="L32" s="302">
        <f t="shared" si="80"/>
        <v>192.76</v>
      </c>
      <c r="M32" s="85"/>
      <c r="N32" s="302">
        <f t="shared" ref="N32:O32" si="81">SUM(N22:N30)</f>
        <v>0</v>
      </c>
      <c r="O32" s="302">
        <f t="shared" si="81"/>
        <v>0</v>
      </c>
      <c r="P32" s="85"/>
      <c r="Q32" s="359">
        <f>SUM(Q22:Q30)</f>
        <v>0</v>
      </c>
      <c r="R32" s="359">
        <f>SUM(R22:R30)</f>
        <v>0</v>
      </c>
      <c r="S32" s="85"/>
      <c r="T32" s="302">
        <f>SUM(T22:T30)</f>
        <v>16</v>
      </c>
      <c r="U32" s="302">
        <f>SUM(U22:U30)</f>
        <v>291.89</v>
      </c>
      <c r="V32" s="112"/>
      <c r="W32" s="368">
        <f>SUM(W22:W30)</f>
        <v>14</v>
      </c>
      <c r="X32" s="368">
        <f>SUM(X22:X30)</f>
        <v>283.03999999999996</v>
      </c>
      <c r="Y32" s="113"/>
      <c r="Z32" s="499">
        <f>SUM(Z22:Z30)</f>
        <v>2</v>
      </c>
      <c r="AA32" s="499">
        <f>SUM(AA22:AA30)</f>
        <v>8.8499999999999943</v>
      </c>
    </row>
    <row r="33" spans="1:29" s="306" customFormat="1" ht="3.6" customHeight="1" thickTop="1" thickBot="1" x14ac:dyDescent="0.35">
      <c r="A33" s="305"/>
      <c r="B33" s="205"/>
      <c r="C33" s="291"/>
      <c r="D33" s="291"/>
      <c r="E33" s="291"/>
      <c r="F33" s="291"/>
      <c r="G33" s="291"/>
      <c r="H33" s="291"/>
      <c r="I33" s="291"/>
      <c r="J33" s="291"/>
      <c r="K33" s="291"/>
      <c r="L33" s="291"/>
      <c r="M33" s="291"/>
      <c r="N33" s="291"/>
      <c r="O33" s="291"/>
      <c r="P33" s="291"/>
      <c r="Q33" s="291"/>
      <c r="R33" s="291"/>
      <c r="S33" s="291"/>
      <c r="T33" s="291"/>
      <c r="U33" s="291"/>
      <c r="V33" s="291"/>
      <c r="W33" s="83"/>
      <c r="X33" s="369"/>
      <c r="Y33" s="370"/>
      <c r="Z33" s="380"/>
      <c r="AA33" s="500"/>
      <c r="AB33" s="204"/>
      <c r="AC33" s="204"/>
    </row>
    <row r="34" spans="1:29" s="4" customFormat="1" ht="15" thickBot="1" x14ac:dyDescent="0.3">
      <c r="A34" s="417" t="s">
        <v>326</v>
      </c>
      <c r="B34" s="495">
        <f>SUM(B20+B32)</f>
        <v>122101</v>
      </c>
      <c r="C34" s="414">
        <f>SUM(C20+C32)</f>
        <v>1022959.5909999999</v>
      </c>
      <c r="D34" s="116"/>
      <c r="E34" s="495">
        <f t="shared" ref="E34:L34" si="82">SUM(E20+E32)</f>
        <v>4384</v>
      </c>
      <c r="F34" s="414">
        <f t="shared" si="82"/>
        <v>140274.30000000002</v>
      </c>
      <c r="G34" s="414">
        <f t="shared" si="82"/>
        <v>2426</v>
      </c>
      <c r="H34" s="414">
        <f t="shared" si="82"/>
        <v>780096.87799999991</v>
      </c>
      <c r="I34" s="414">
        <f t="shared" si="82"/>
        <v>275</v>
      </c>
      <c r="J34" s="414">
        <f t="shared" si="82"/>
        <v>674273.94400000002</v>
      </c>
      <c r="K34" s="414">
        <f t="shared" si="82"/>
        <v>7085</v>
      </c>
      <c r="L34" s="414">
        <f t="shared" si="82"/>
        <v>1594645.122</v>
      </c>
      <c r="M34" s="116"/>
      <c r="N34" s="495">
        <f t="shared" ref="N34:O34" si="83">SUM(N20+N32)</f>
        <v>179</v>
      </c>
      <c r="O34" s="414">
        <f t="shared" si="83"/>
        <v>714745.48499999999</v>
      </c>
      <c r="P34" s="116"/>
      <c r="Q34" s="360">
        <f>SUM(Q20+Q32)</f>
        <v>0</v>
      </c>
      <c r="R34" s="360">
        <f>SUM(R20+R32)</f>
        <v>0</v>
      </c>
      <c r="S34" s="116"/>
      <c r="T34" s="231">
        <f>SUM(T20+T32)</f>
        <v>129365</v>
      </c>
      <c r="U34" s="231">
        <f>SUM(U20+U32)</f>
        <v>3332350.1980000003</v>
      </c>
      <c r="V34" s="117"/>
      <c r="W34" s="372">
        <f>SUM(W20+W32)</f>
        <v>129364</v>
      </c>
      <c r="X34" s="372">
        <f>SUM(X20+X32)</f>
        <v>3332350.7180000003</v>
      </c>
      <c r="Y34" s="118"/>
      <c r="Z34" s="501">
        <f>SUM(Z20+Z32)</f>
        <v>1</v>
      </c>
      <c r="AA34" s="501">
        <f>SUM(AA20+AA32)</f>
        <v>-0.5200000000244529</v>
      </c>
    </row>
    <row r="35" spans="1:29" s="306" customFormat="1" ht="14.4" customHeight="1" x14ac:dyDescent="0.3">
      <c r="A35" s="305"/>
      <c r="B35" s="320"/>
      <c r="C35" s="320"/>
      <c r="D35" s="291"/>
      <c r="E35" s="291"/>
      <c r="F35" s="291"/>
      <c r="G35" s="291"/>
      <c r="H35" s="291"/>
      <c r="I35" s="291"/>
      <c r="J35" s="291"/>
      <c r="K35" s="291"/>
      <c r="L35" s="291"/>
      <c r="M35" s="291"/>
      <c r="N35" s="291"/>
      <c r="O35" s="291"/>
      <c r="P35" s="291"/>
      <c r="Q35" s="291"/>
      <c r="R35" s="291"/>
      <c r="S35" s="291"/>
      <c r="T35" s="291"/>
      <c r="U35" s="291"/>
      <c r="V35" s="291"/>
      <c r="W35" s="370"/>
      <c r="X35" s="373"/>
      <c r="Y35" s="370"/>
      <c r="Z35" s="380"/>
      <c r="AA35" s="500"/>
      <c r="AB35" s="204"/>
      <c r="AC35" s="204"/>
    </row>
    <row r="36" spans="1:29" s="65" customFormat="1" ht="13.8" x14ac:dyDescent="0.25">
      <c r="A36" s="402" t="s">
        <v>327</v>
      </c>
      <c r="B36" s="81"/>
      <c r="C36" s="184"/>
      <c r="D36" s="81"/>
      <c r="E36" s="81"/>
      <c r="F36" s="81"/>
      <c r="G36" s="81"/>
      <c r="H36" s="81"/>
      <c r="I36" s="81"/>
      <c r="J36" s="81"/>
      <c r="K36" s="81"/>
      <c r="L36" s="81"/>
      <c r="M36" s="291"/>
      <c r="N36" s="291"/>
      <c r="O36" s="291"/>
      <c r="P36" s="291"/>
      <c r="Q36" s="291"/>
      <c r="R36" s="291"/>
      <c r="S36" s="22"/>
      <c r="T36" s="291"/>
      <c r="U36" s="291"/>
      <c r="V36" s="80"/>
      <c r="W36" s="83"/>
      <c r="X36" s="83"/>
      <c r="Y36" s="300"/>
      <c r="Z36" s="380"/>
      <c r="AA36" s="380"/>
    </row>
    <row r="37" spans="1:29" s="65" customFormat="1" ht="15" customHeight="1" x14ac:dyDescent="0.25">
      <c r="A37" s="346" t="s">
        <v>84</v>
      </c>
      <c r="B37" s="81"/>
      <c r="C37" s="184"/>
      <c r="D37" s="81"/>
      <c r="E37" s="81"/>
      <c r="F37" s="81"/>
      <c r="G37" s="81"/>
      <c r="H37" s="81"/>
      <c r="I37" s="81"/>
      <c r="J37" s="81"/>
      <c r="K37" s="81"/>
      <c r="L37" s="81"/>
      <c r="M37" s="291"/>
      <c r="N37" s="291"/>
      <c r="O37" s="291"/>
      <c r="P37" s="291"/>
      <c r="Q37" s="291"/>
      <c r="R37" s="291"/>
      <c r="S37" s="22"/>
      <c r="T37" s="291"/>
      <c r="U37" s="291"/>
      <c r="V37" s="80"/>
      <c r="W37" s="83"/>
      <c r="X37" s="83"/>
      <c r="Y37" s="300"/>
      <c r="Z37" s="380"/>
      <c r="AA37" s="380"/>
    </row>
    <row r="38" spans="1:29" s="287" customFormat="1" x14ac:dyDescent="0.25">
      <c r="A38" s="127">
        <v>2015</v>
      </c>
      <c r="B38" s="301">
        <f>'Annual Capacity'!D35</f>
        <v>0</v>
      </c>
      <c r="C38" s="301">
        <f>'Annual Capacity'!E35</f>
        <v>0</v>
      </c>
      <c r="D38" s="126"/>
      <c r="E38" s="283">
        <f>'Annual Capacity'!G35</f>
        <v>0</v>
      </c>
      <c r="F38" s="283">
        <f>'Annual Capacity'!H35</f>
        <v>0</v>
      </c>
      <c r="G38" s="283">
        <f>'Annual Capacity'!I35</f>
        <v>0</v>
      </c>
      <c r="H38" s="283">
        <f>'Annual Capacity'!J35</f>
        <v>0</v>
      </c>
      <c r="I38" s="283">
        <f>'Annual Capacity'!K35</f>
        <v>0</v>
      </c>
      <c r="J38" s="283">
        <f>'Annual Capacity'!L35</f>
        <v>0</v>
      </c>
      <c r="K38" s="301">
        <f t="shared" ref="K38:K40" si="84">SUM(E38+G38+I38)</f>
        <v>0</v>
      </c>
      <c r="L38" s="298">
        <f t="shared" ref="L38:L40" si="85">SUM(F38+H38+J38)</f>
        <v>0</v>
      </c>
      <c r="M38" s="126"/>
      <c r="N38" s="301">
        <f>'Annual Capacity'!P35</f>
        <v>0</v>
      </c>
      <c r="O38" s="301">
        <f>'Annual Capacity'!Q35</f>
        <v>0</v>
      </c>
      <c r="P38" s="126"/>
      <c r="Q38" s="361">
        <f>'Annual Capacity'!S35</f>
        <v>0</v>
      </c>
      <c r="R38" s="361">
        <f>'Annual Capacity'!T35</f>
        <v>0</v>
      </c>
      <c r="S38" s="292"/>
      <c r="T38" s="308">
        <f t="shared" ref="T38:T40" si="86">SUM(B38+K38+N38+Q38)</f>
        <v>0</v>
      </c>
      <c r="U38" s="304">
        <f t="shared" ref="U38:U40" si="87">SUM(C38+L38+O38+R38)</f>
        <v>0</v>
      </c>
      <c r="V38" s="293"/>
      <c r="W38" s="307">
        <v>0</v>
      </c>
      <c r="X38" s="307">
        <v>0</v>
      </c>
      <c r="Y38" s="300"/>
      <c r="Z38" s="381">
        <f t="shared" ref="Z38:Z40" si="88">SUM(T38-W38)</f>
        <v>0</v>
      </c>
      <c r="AA38" s="382">
        <f t="shared" ref="AA38:AA40" si="89">SUM(U38-X38)</f>
        <v>0</v>
      </c>
    </row>
    <row r="39" spans="1:29" s="288" customFormat="1" x14ac:dyDescent="0.25">
      <c r="A39" s="285">
        <v>2016</v>
      </c>
      <c r="B39" s="301">
        <f>'Annual Capacity'!D36</f>
        <v>6</v>
      </c>
      <c r="C39" s="301">
        <f>'Annual Capacity'!E36</f>
        <v>45.16</v>
      </c>
      <c r="D39" s="126"/>
      <c r="E39" s="283">
        <f>'Annual Capacity'!G36</f>
        <v>0</v>
      </c>
      <c r="F39" s="283">
        <f>'Annual Capacity'!H36</f>
        <v>0</v>
      </c>
      <c r="G39" s="283">
        <f>'Annual Capacity'!I36</f>
        <v>0</v>
      </c>
      <c r="H39" s="283">
        <f>'Annual Capacity'!J36</f>
        <v>0</v>
      </c>
      <c r="I39" s="283">
        <f>'Annual Capacity'!K36</f>
        <v>0</v>
      </c>
      <c r="J39" s="283">
        <f>'Annual Capacity'!L36</f>
        <v>0</v>
      </c>
      <c r="K39" s="301">
        <f t="shared" si="84"/>
        <v>0</v>
      </c>
      <c r="L39" s="298">
        <f t="shared" si="85"/>
        <v>0</v>
      </c>
      <c r="M39" s="126"/>
      <c r="N39" s="301">
        <f>'Annual Capacity'!P36</f>
        <v>0</v>
      </c>
      <c r="O39" s="301">
        <f>'Annual Capacity'!Q36</f>
        <v>0</v>
      </c>
      <c r="P39" s="126"/>
      <c r="Q39" s="361">
        <f>'Annual Capacity'!S36</f>
        <v>0</v>
      </c>
      <c r="R39" s="361">
        <f>'Annual Capacity'!T36</f>
        <v>0</v>
      </c>
      <c r="S39" s="101"/>
      <c r="T39" s="308">
        <f t="shared" si="86"/>
        <v>6</v>
      </c>
      <c r="U39" s="304">
        <f t="shared" si="87"/>
        <v>45.16</v>
      </c>
      <c r="V39" s="93"/>
      <c r="W39" s="307">
        <v>6</v>
      </c>
      <c r="X39" s="307">
        <v>45.16</v>
      </c>
      <c r="Y39" s="300"/>
      <c r="Z39" s="381">
        <f t="shared" si="88"/>
        <v>0</v>
      </c>
      <c r="AA39" s="382">
        <f t="shared" si="89"/>
        <v>0</v>
      </c>
    </row>
    <row r="40" spans="1:29" s="288" customFormat="1" x14ac:dyDescent="0.25">
      <c r="A40" s="127">
        <v>2017</v>
      </c>
      <c r="B40" s="301">
        <f>'Annual Capacity'!D37</f>
        <v>5</v>
      </c>
      <c r="C40" s="301">
        <f>'Annual Capacity'!E37</f>
        <v>67.989999999999995</v>
      </c>
      <c r="D40" s="126"/>
      <c r="E40" s="283">
        <f>'Annual Capacity'!G37</f>
        <v>0</v>
      </c>
      <c r="F40" s="283">
        <f>'Annual Capacity'!H37</f>
        <v>0</v>
      </c>
      <c r="G40" s="283">
        <f>'Annual Capacity'!I37</f>
        <v>0</v>
      </c>
      <c r="H40" s="283">
        <f>'Annual Capacity'!J37</f>
        <v>0</v>
      </c>
      <c r="I40" s="283">
        <f>'Annual Capacity'!K37</f>
        <v>0</v>
      </c>
      <c r="J40" s="283">
        <f>'Annual Capacity'!L37</f>
        <v>0</v>
      </c>
      <c r="K40" s="301">
        <f t="shared" si="84"/>
        <v>0</v>
      </c>
      <c r="L40" s="298">
        <f t="shared" si="85"/>
        <v>0</v>
      </c>
      <c r="M40" s="126"/>
      <c r="N40" s="301">
        <f>'Annual Capacity'!P37</f>
        <v>0</v>
      </c>
      <c r="O40" s="301">
        <f>'Annual Capacity'!Q37</f>
        <v>0</v>
      </c>
      <c r="P40" s="126"/>
      <c r="Q40" s="361">
        <f>'Annual Capacity'!S37</f>
        <v>0</v>
      </c>
      <c r="R40" s="361">
        <f>'Annual Capacity'!T37</f>
        <v>0</v>
      </c>
      <c r="S40" s="101"/>
      <c r="T40" s="308">
        <f t="shared" si="86"/>
        <v>5</v>
      </c>
      <c r="U40" s="304">
        <f t="shared" si="87"/>
        <v>67.989999999999995</v>
      </c>
      <c r="V40" s="93"/>
      <c r="W40" s="307">
        <v>5</v>
      </c>
      <c r="X40" s="307">
        <v>67.989999999999995</v>
      </c>
      <c r="Y40" s="300"/>
      <c r="Z40" s="381">
        <f t="shared" si="88"/>
        <v>0</v>
      </c>
      <c r="AA40" s="382">
        <f t="shared" si="89"/>
        <v>0</v>
      </c>
    </row>
    <row r="41" spans="1:29" s="288" customFormat="1" x14ac:dyDescent="0.25">
      <c r="A41" s="127">
        <v>2018</v>
      </c>
      <c r="B41" s="301">
        <f>'Annual Capacity'!D38</f>
        <v>72</v>
      </c>
      <c r="C41" s="301">
        <f>'Annual Capacity'!E38</f>
        <v>919.84</v>
      </c>
      <c r="D41" s="126"/>
      <c r="E41" s="283">
        <f>'Annual Capacity'!G38</f>
        <v>0</v>
      </c>
      <c r="F41" s="283">
        <f>'Annual Capacity'!H38</f>
        <v>0</v>
      </c>
      <c r="G41" s="283">
        <f>'Annual Capacity'!I38</f>
        <v>0</v>
      </c>
      <c r="H41" s="283">
        <f>'Annual Capacity'!J38</f>
        <v>0</v>
      </c>
      <c r="I41" s="283">
        <f>'Annual Capacity'!K38</f>
        <v>0</v>
      </c>
      <c r="J41" s="283">
        <f>'Annual Capacity'!L38</f>
        <v>0</v>
      </c>
      <c r="K41" s="301">
        <f t="shared" ref="K41" si="90">SUM(E41+G41+I41)</f>
        <v>0</v>
      </c>
      <c r="L41" s="298">
        <f t="shared" ref="L41" si="91">SUM(F41+H41+J41)</f>
        <v>0</v>
      </c>
      <c r="M41" s="126"/>
      <c r="N41" s="301">
        <f>'Annual Capacity'!P38</f>
        <v>1</v>
      </c>
      <c r="O41" s="301">
        <f>'Annual Capacity'!Q38</f>
        <v>232.56</v>
      </c>
      <c r="P41" s="126"/>
      <c r="Q41" s="361">
        <f>'Annual Capacity'!S38</f>
        <v>0</v>
      </c>
      <c r="R41" s="361">
        <f>'Annual Capacity'!T38</f>
        <v>0</v>
      </c>
      <c r="S41" s="101"/>
      <c r="T41" s="308">
        <f t="shared" ref="T41" si="92">SUM(B41+K41+N41+Q41)</f>
        <v>73</v>
      </c>
      <c r="U41" s="304">
        <f t="shared" ref="U41" si="93">SUM(C41+L41+O41+R41)</f>
        <v>1152.4000000000001</v>
      </c>
      <c r="V41" s="93"/>
      <c r="W41" s="307">
        <v>73</v>
      </c>
      <c r="X41" s="307">
        <v>1152.4000000000001</v>
      </c>
      <c r="Y41" s="300"/>
      <c r="Z41" s="381">
        <f t="shared" ref="Z41" si="94">SUM(T41-W41)</f>
        <v>0</v>
      </c>
      <c r="AA41" s="382">
        <f t="shared" ref="AA41" si="95">SUM(U41-X41)</f>
        <v>0</v>
      </c>
    </row>
    <row r="42" spans="1:29" s="288" customFormat="1" x14ac:dyDescent="0.25">
      <c r="A42" s="127">
        <v>2019</v>
      </c>
      <c r="B42" s="301">
        <f>'Annual Capacity'!D39</f>
        <v>31</v>
      </c>
      <c r="C42" s="301">
        <f>'Annual Capacity'!E39</f>
        <v>283.51</v>
      </c>
      <c r="D42" s="126"/>
      <c r="E42" s="283">
        <f>'Annual Capacity'!G39</f>
        <v>1</v>
      </c>
      <c r="F42" s="283">
        <f>'Annual Capacity'!H39</f>
        <v>23.79</v>
      </c>
      <c r="G42" s="283">
        <f>'Annual Capacity'!I39</f>
        <v>7</v>
      </c>
      <c r="H42" s="283">
        <f>'Annual Capacity'!J39</f>
        <v>2918.39</v>
      </c>
      <c r="I42" s="283">
        <f>'Annual Capacity'!K39</f>
        <v>0</v>
      </c>
      <c r="J42" s="283">
        <f>'Annual Capacity'!L39</f>
        <v>0</v>
      </c>
      <c r="K42" s="301">
        <f t="shared" ref="K42" si="96">SUM(E42+G42+I42)</f>
        <v>8</v>
      </c>
      <c r="L42" s="298">
        <f t="shared" ref="L42" si="97">SUM(F42+H42+J42)</f>
        <v>2942.18</v>
      </c>
      <c r="M42" s="126"/>
      <c r="N42" s="301">
        <f>'Annual Capacity'!P39</f>
        <v>0</v>
      </c>
      <c r="O42" s="301">
        <f>'Annual Capacity'!Q39</f>
        <v>0</v>
      </c>
      <c r="P42" s="126"/>
      <c r="Q42" s="361">
        <f>'Annual Capacity'!S39</f>
        <v>0</v>
      </c>
      <c r="R42" s="361">
        <f>'Annual Capacity'!T39</f>
        <v>0</v>
      </c>
      <c r="S42" s="101"/>
      <c r="T42" s="308">
        <f t="shared" ref="T42" si="98">SUM(B42+K42+N42+Q42)</f>
        <v>39</v>
      </c>
      <c r="U42" s="304">
        <f t="shared" ref="U42" si="99">SUM(C42+L42+O42+R42)</f>
        <v>3225.6899999999996</v>
      </c>
      <c r="V42" s="93"/>
      <c r="W42" s="307">
        <v>39</v>
      </c>
      <c r="X42" s="307">
        <v>3225.6899999999996</v>
      </c>
      <c r="Y42" s="300"/>
      <c r="Z42" s="381">
        <f t="shared" ref="Z42" si="100">SUM(T42-W42)</f>
        <v>0</v>
      </c>
      <c r="AA42" s="382">
        <f t="shared" ref="AA42" si="101">SUM(U42-X42)</f>
        <v>0</v>
      </c>
    </row>
    <row r="43" spans="1:29" s="288" customFormat="1" x14ac:dyDescent="0.25">
      <c r="A43" s="127">
        <v>2020</v>
      </c>
      <c r="B43" s="301">
        <f>'Annual Capacity'!D40</f>
        <v>7451</v>
      </c>
      <c r="C43" s="301">
        <f>'Annual Capacity'!E40</f>
        <v>64461.66</v>
      </c>
      <c r="D43" s="126"/>
      <c r="E43" s="283">
        <f>'Annual Capacity'!G40</f>
        <v>157</v>
      </c>
      <c r="F43" s="283">
        <f>'Annual Capacity'!H40</f>
        <v>5125.3999999999996</v>
      </c>
      <c r="G43" s="283">
        <f>'Annual Capacity'!I40</f>
        <v>129</v>
      </c>
      <c r="H43" s="283">
        <f>'Annual Capacity'!J40</f>
        <v>48857.43</v>
      </c>
      <c r="I43" s="283">
        <f>'Annual Capacity'!K40</f>
        <v>17</v>
      </c>
      <c r="J43" s="283">
        <f>'Annual Capacity'!L40</f>
        <v>43007.12</v>
      </c>
      <c r="K43" s="301">
        <f t="shared" ref="K43" si="102">SUM(E43+G43+I43)</f>
        <v>303</v>
      </c>
      <c r="L43" s="298">
        <f t="shared" ref="L43" si="103">SUM(F43+H43+J43)</f>
        <v>96989.950000000012</v>
      </c>
      <c r="M43" s="126"/>
      <c r="N43" s="301">
        <f>'Annual Capacity'!P40</f>
        <v>4</v>
      </c>
      <c r="O43" s="301">
        <f>'Annual Capacity'!Q40</f>
        <v>21016.080000000002</v>
      </c>
      <c r="P43" s="126"/>
      <c r="Q43" s="361">
        <f>'Annual Capacity'!S40</f>
        <v>0</v>
      </c>
      <c r="R43" s="361">
        <f>'Annual Capacity'!T40</f>
        <v>0</v>
      </c>
      <c r="S43" s="101"/>
      <c r="T43" s="308">
        <f t="shared" ref="T43" si="104">SUM(B43+K43+N43+Q43)</f>
        <v>7758</v>
      </c>
      <c r="U43" s="304">
        <f t="shared" ref="U43" si="105">SUM(C43+L43+O43+R43)</f>
        <v>182467.69</v>
      </c>
      <c r="V43" s="93"/>
      <c r="W43" s="307">
        <v>7726</v>
      </c>
      <c r="X43" s="307">
        <v>182165.55</v>
      </c>
      <c r="Y43" s="300"/>
      <c r="Z43" s="381">
        <f t="shared" ref="Z43" si="106">SUM(T43-W43)</f>
        <v>32</v>
      </c>
      <c r="AA43" s="382">
        <f t="shared" ref="AA43" si="107">SUM(U43-X43)</f>
        <v>302.14000000001397</v>
      </c>
    </row>
    <row r="44" spans="1:29" s="287" customFormat="1" ht="5.4" customHeight="1" thickBot="1" x14ac:dyDescent="0.3">
      <c r="A44" s="111"/>
      <c r="B44" s="96"/>
      <c r="C44" s="188"/>
      <c r="D44" s="101"/>
      <c r="E44" s="103"/>
      <c r="F44" s="188"/>
      <c r="G44" s="103"/>
      <c r="H44" s="188"/>
      <c r="I44" s="103"/>
      <c r="J44" s="188"/>
      <c r="K44" s="103"/>
      <c r="L44" s="98"/>
      <c r="M44" s="101"/>
      <c r="N44" s="103"/>
      <c r="O44" s="188"/>
      <c r="P44" s="101"/>
      <c r="Q44" s="103"/>
      <c r="R44" s="188"/>
      <c r="S44" s="101"/>
      <c r="T44" s="96"/>
      <c r="U44" s="98"/>
      <c r="V44" s="93"/>
      <c r="W44" s="109"/>
      <c r="X44" s="99"/>
      <c r="Y44" s="300"/>
      <c r="Z44" s="385"/>
      <c r="AA44" s="386"/>
    </row>
    <row r="45" spans="1:29" s="114" customFormat="1" ht="15" thickTop="1" thickBot="1" x14ac:dyDescent="0.3">
      <c r="A45" s="115" t="s">
        <v>367</v>
      </c>
      <c r="B45" s="302">
        <f>SUM(B38:B43)</f>
        <v>7565</v>
      </c>
      <c r="C45" s="302">
        <f>SUM(C38:C43)</f>
        <v>65778.16</v>
      </c>
      <c r="D45" s="85"/>
      <c r="E45" s="302">
        <f t="shared" ref="E45:L45" si="108">SUM(E38:E43)</f>
        <v>158</v>
      </c>
      <c r="F45" s="302">
        <f t="shared" si="108"/>
        <v>5149.1899999999996</v>
      </c>
      <c r="G45" s="302">
        <f t="shared" si="108"/>
        <v>136</v>
      </c>
      <c r="H45" s="302">
        <f t="shared" si="108"/>
        <v>51775.82</v>
      </c>
      <c r="I45" s="302">
        <f t="shared" si="108"/>
        <v>17</v>
      </c>
      <c r="J45" s="302">
        <f t="shared" si="108"/>
        <v>43007.12</v>
      </c>
      <c r="K45" s="302">
        <f t="shared" si="108"/>
        <v>311</v>
      </c>
      <c r="L45" s="302">
        <f t="shared" si="108"/>
        <v>99932.13</v>
      </c>
      <c r="M45" s="85"/>
      <c r="N45" s="302">
        <f t="shared" ref="N45:O45" si="109">SUM(N38:N43)</f>
        <v>5</v>
      </c>
      <c r="O45" s="302">
        <f t="shared" si="109"/>
        <v>21248.640000000003</v>
      </c>
      <c r="P45" s="85"/>
      <c r="Q45" s="359">
        <f>SUM(Q38:Q43)</f>
        <v>0</v>
      </c>
      <c r="R45" s="359">
        <f>SUM(R38:R43)</f>
        <v>0</v>
      </c>
      <c r="S45" s="85"/>
      <c r="T45" s="302">
        <f>SUM(T38:T43)</f>
        <v>7881</v>
      </c>
      <c r="U45" s="302">
        <f>SUM(U38:U43)</f>
        <v>186958.93</v>
      </c>
      <c r="V45" s="112"/>
      <c r="W45" s="368">
        <f>SUM(W38:W43)</f>
        <v>7849</v>
      </c>
      <c r="X45" s="368">
        <f>SUM(X38:X43)</f>
        <v>186656.78999999998</v>
      </c>
      <c r="Y45" s="113"/>
      <c r="Z45" s="388">
        <f>SUM(Z38:Z43)</f>
        <v>32</v>
      </c>
      <c r="AA45" s="388">
        <f>SUM(AA38:AA43)</f>
        <v>302.14000000001397</v>
      </c>
    </row>
    <row r="46" spans="1:29" s="288" customFormat="1" ht="9.6" customHeight="1" thickTop="1" x14ac:dyDescent="0.25">
      <c r="A46" s="111"/>
      <c r="B46" s="96"/>
      <c r="C46" s="188"/>
      <c r="D46" s="101"/>
      <c r="E46" s="103"/>
      <c r="F46" s="188"/>
      <c r="G46" s="103"/>
      <c r="H46" s="188"/>
      <c r="I46" s="103"/>
      <c r="J46" s="188"/>
      <c r="K46" s="103"/>
      <c r="L46" s="98"/>
      <c r="M46" s="101"/>
      <c r="N46" s="103"/>
      <c r="O46" s="188"/>
      <c r="P46" s="101"/>
      <c r="Q46" s="103"/>
      <c r="R46" s="188"/>
      <c r="S46" s="101"/>
      <c r="T46" s="96"/>
      <c r="U46" s="98"/>
      <c r="V46" s="93"/>
      <c r="W46" s="109"/>
      <c r="X46" s="99"/>
      <c r="Y46" s="300"/>
      <c r="Z46" s="385"/>
      <c r="AA46" s="386"/>
    </row>
    <row r="47" spans="1:29" s="287" customFormat="1" x14ac:dyDescent="0.25">
      <c r="A47" s="191">
        <v>44197</v>
      </c>
      <c r="B47" s="301">
        <v>1158</v>
      </c>
      <c r="C47" s="295">
        <v>10297.76</v>
      </c>
      <c r="D47" s="292"/>
      <c r="E47" s="296">
        <v>11</v>
      </c>
      <c r="F47" s="297">
        <v>318.14</v>
      </c>
      <c r="G47" s="296">
        <v>13</v>
      </c>
      <c r="H47" s="297">
        <v>3524.17</v>
      </c>
      <c r="I47" s="296">
        <v>1</v>
      </c>
      <c r="J47" s="297">
        <v>1650.02</v>
      </c>
      <c r="K47" s="294">
        <f t="shared" ref="K47" si="110">SUM(E47+G47+I47)</f>
        <v>25</v>
      </c>
      <c r="L47" s="298">
        <f t="shared" ref="L47" si="111">SUM(F47+H47+J47)</f>
        <v>5492.33</v>
      </c>
      <c r="M47" s="292"/>
      <c r="N47" s="294">
        <v>0</v>
      </c>
      <c r="O47" s="295">
        <v>0</v>
      </c>
      <c r="P47" s="292"/>
      <c r="Q47" s="296">
        <v>3</v>
      </c>
      <c r="R47" s="296">
        <v>7743.87</v>
      </c>
      <c r="S47" s="292"/>
      <c r="T47" s="308">
        <f t="shared" ref="T47" si="112">SUM(B47+K47+N47+Q47)</f>
        <v>1186</v>
      </c>
      <c r="U47" s="304">
        <f t="shared" ref="U47" si="113">SUM(C47+L47+O47+R47)</f>
        <v>23533.96</v>
      </c>
      <c r="V47" s="293"/>
      <c r="W47" s="307">
        <v>1179</v>
      </c>
      <c r="X47" s="307">
        <v>23476.91</v>
      </c>
      <c r="Y47" s="300"/>
      <c r="Z47" s="387">
        <f t="shared" ref="Z47" si="114">SUM(T47-W47)</f>
        <v>7</v>
      </c>
      <c r="AA47" s="387">
        <f t="shared" ref="AA47" si="115">SUM(U47-X47)</f>
        <v>57.049999999999272</v>
      </c>
    </row>
    <row r="48" spans="1:29" s="287" customFormat="1" x14ac:dyDescent="0.25">
      <c r="A48" s="191">
        <v>44228</v>
      </c>
      <c r="B48" s="301">
        <v>1017</v>
      </c>
      <c r="C48" s="295">
        <v>9356.94</v>
      </c>
      <c r="D48" s="292"/>
      <c r="E48" s="296">
        <v>19</v>
      </c>
      <c r="F48" s="297">
        <v>593.80999999999995</v>
      </c>
      <c r="G48" s="296">
        <v>8</v>
      </c>
      <c r="H48" s="297">
        <v>2522.4699999999998</v>
      </c>
      <c r="I48" s="296">
        <v>1</v>
      </c>
      <c r="J48" s="297">
        <v>1944</v>
      </c>
      <c r="K48" s="294">
        <f t="shared" ref="K48" si="116">SUM(E48+G48+I48)</f>
        <v>28</v>
      </c>
      <c r="L48" s="298">
        <f t="shared" ref="L48" si="117">SUM(F48+H48+J48)</f>
        <v>5060.28</v>
      </c>
      <c r="M48" s="292"/>
      <c r="N48" s="294">
        <v>0</v>
      </c>
      <c r="O48" s="295">
        <v>0</v>
      </c>
      <c r="P48" s="292"/>
      <c r="Q48" s="296">
        <v>1</v>
      </c>
      <c r="R48" s="296">
        <v>1339.74</v>
      </c>
      <c r="S48" s="292"/>
      <c r="T48" s="308">
        <f t="shared" ref="T48" si="118">SUM(B48+K48+N48+Q48)</f>
        <v>1046</v>
      </c>
      <c r="U48" s="304">
        <f t="shared" ref="U48" si="119">SUM(C48+L48+O48+R48)</f>
        <v>15756.960000000001</v>
      </c>
      <c r="V48" s="293"/>
      <c r="W48" s="307">
        <v>1039</v>
      </c>
      <c r="X48" s="307">
        <v>15698.53</v>
      </c>
      <c r="Y48" s="300"/>
      <c r="Z48" s="387">
        <f t="shared" ref="Z48" si="120">SUM(T48-W48)</f>
        <v>7</v>
      </c>
      <c r="AA48" s="387">
        <f t="shared" ref="AA48" si="121">SUM(U48-X48)</f>
        <v>58.430000000000291</v>
      </c>
    </row>
    <row r="49" spans="1:29" s="287" customFormat="1" x14ac:dyDescent="0.25">
      <c r="A49" s="191">
        <v>44256</v>
      </c>
      <c r="B49" s="301">
        <v>1336</v>
      </c>
      <c r="C49" s="295">
        <v>11943.54</v>
      </c>
      <c r="D49" s="292"/>
      <c r="E49" s="296">
        <v>17</v>
      </c>
      <c r="F49" s="297">
        <v>862.33</v>
      </c>
      <c r="G49" s="296">
        <v>20</v>
      </c>
      <c r="H49" s="297">
        <v>4068.31</v>
      </c>
      <c r="I49" s="296">
        <v>2</v>
      </c>
      <c r="J49" s="297">
        <v>2231.4899999999998</v>
      </c>
      <c r="K49" s="294">
        <f t="shared" ref="K49" si="122">SUM(E49+G49+I49)</f>
        <v>39</v>
      </c>
      <c r="L49" s="298">
        <f t="shared" ref="L49" si="123">SUM(F49+H49+J49)</f>
        <v>7162.13</v>
      </c>
      <c r="M49" s="292"/>
      <c r="N49" s="294">
        <v>1</v>
      </c>
      <c r="O49" s="295">
        <v>27342.12</v>
      </c>
      <c r="P49" s="292"/>
      <c r="Q49" s="296">
        <v>0</v>
      </c>
      <c r="R49" s="296">
        <v>0</v>
      </c>
      <c r="S49" s="292"/>
      <c r="T49" s="308">
        <f t="shared" ref="T49" si="124">SUM(B49+K49+N49+Q49)</f>
        <v>1376</v>
      </c>
      <c r="U49" s="304">
        <f t="shared" ref="U49" si="125">SUM(C49+L49+O49+R49)</f>
        <v>46447.79</v>
      </c>
      <c r="V49" s="293"/>
      <c r="W49" s="307">
        <v>1358</v>
      </c>
      <c r="X49" s="307">
        <v>46359.41</v>
      </c>
      <c r="Y49" s="300"/>
      <c r="Z49" s="387">
        <f t="shared" ref="Z49" si="126">SUM(T49-W49)</f>
        <v>18</v>
      </c>
      <c r="AA49" s="387">
        <f t="shared" ref="AA49" si="127">SUM(U49-X49)</f>
        <v>88.379999999997381</v>
      </c>
    </row>
    <row r="50" spans="1:29" s="287" customFormat="1" x14ac:dyDescent="0.25">
      <c r="A50" s="191">
        <v>44287</v>
      </c>
      <c r="B50" s="301">
        <v>1360</v>
      </c>
      <c r="C50" s="295">
        <v>11846.76</v>
      </c>
      <c r="D50" s="292"/>
      <c r="E50" s="296">
        <v>24</v>
      </c>
      <c r="F50" s="297">
        <v>1116.43</v>
      </c>
      <c r="G50" s="296">
        <v>13</v>
      </c>
      <c r="H50" s="297">
        <v>3935.44</v>
      </c>
      <c r="I50" s="296">
        <v>0</v>
      </c>
      <c r="J50" s="297">
        <v>0</v>
      </c>
      <c r="K50" s="294">
        <f t="shared" ref="K50" si="128">SUM(E50+G50+I50)</f>
        <v>37</v>
      </c>
      <c r="L50" s="298">
        <f t="shared" ref="L50" si="129">SUM(F50+H50+J50)</f>
        <v>5051.87</v>
      </c>
      <c r="M50" s="292"/>
      <c r="N50" s="294">
        <v>0</v>
      </c>
      <c r="O50" s="295">
        <v>0</v>
      </c>
      <c r="P50" s="292"/>
      <c r="Q50" s="296">
        <v>2</v>
      </c>
      <c r="R50" s="296">
        <v>2601.3200000000002</v>
      </c>
      <c r="S50" s="292"/>
      <c r="T50" s="308">
        <f t="shared" ref="T50" si="130">SUM(B50+K50+N50+Q50)</f>
        <v>1399</v>
      </c>
      <c r="U50" s="304">
        <f t="shared" ref="U50" si="131">SUM(C50+L50+O50+R50)</f>
        <v>19499.95</v>
      </c>
      <c r="V50" s="293"/>
      <c r="W50" s="307">
        <v>1366</v>
      </c>
      <c r="X50" s="307">
        <v>19192.07</v>
      </c>
      <c r="Y50" s="300"/>
      <c r="Z50" s="387">
        <f t="shared" ref="Z50" si="132">SUM(T50-W50)</f>
        <v>33</v>
      </c>
      <c r="AA50" s="387">
        <f t="shared" ref="AA50" si="133">SUM(U50-X50)</f>
        <v>307.88000000000102</v>
      </c>
    </row>
    <row r="51" spans="1:29" s="287" customFormat="1" x14ac:dyDescent="0.25">
      <c r="A51" s="191">
        <v>44317</v>
      </c>
      <c r="B51" s="301">
        <v>1114</v>
      </c>
      <c r="C51" s="295">
        <v>10096.89</v>
      </c>
      <c r="D51" s="292"/>
      <c r="E51" s="296">
        <v>16</v>
      </c>
      <c r="F51" s="297">
        <v>531.73</v>
      </c>
      <c r="G51" s="296">
        <v>12</v>
      </c>
      <c r="H51" s="297">
        <v>4571.51</v>
      </c>
      <c r="I51" s="296">
        <v>3</v>
      </c>
      <c r="J51" s="297">
        <v>9402.7999999999993</v>
      </c>
      <c r="K51" s="294">
        <f t="shared" ref="K51" si="134">SUM(E51+G51+I51)</f>
        <v>31</v>
      </c>
      <c r="L51" s="298">
        <f t="shared" ref="L51" si="135">SUM(F51+H51+J51)</f>
        <v>14506.039999999999</v>
      </c>
      <c r="M51" s="292"/>
      <c r="N51" s="294">
        <v>0</v>
      </c>
      <c r="O51" s="295">
        <v>0</v>
      </c>
      <c r="P51" s="292"/>
      <c r="Q51" s="296">
        <v>1</v>
      </c>
      <c r="R51" s="296">
        <v>3099.76</v>
      </c>
      <c r="S51" s="292"/>
      <c r="T51" s="308">
        <f t="shared" ref="T51" si="136">SUM(B51+K51+N51+Q51)</f>
        <v>1146</v>
      </c>
      <c r="U51" s="304">
        <f t="shared" ref="U51" si="137">SUM(C51+L51+O51+R51)</f>
        <v>27702.690000000002</v>
      </c>
      <c r="V51" s="293"/>
      <c r="W51" s="307">
        <v>1108</v>
      </c>
      <c r="X51" s="307">
        <v>27364.090000000004</v>
      </c>
      <c r="Y51" s="300"/>
      <c r="Z51" s="387">
        <f t="shared" ref="Z51" si="138">SUM(T51-W51)</f>
        <v>38</v>
      </c>
      <c r="AA51" s="387">
        <f t="shared" ref="AA51" si="139">SUM(U51-X51)</f>
        <v>338.59999999999854</v>
      </c>
    </row>
    <row r="52" spans="1:29" s="287" customFormat="1" x14ac:dyDescent="0.25">
      <c r="A52" s="191">
        <v>44348</v>
      </c>
      <c r="B52" s="301">
        <v>1181</v>
      </c>
      <c r="C52" s="295">
        <v>10628.73</v>
      </c>
      <c r="D52" s="292"/>
      <c r="E52" s="296">
        <v>28</v>
      </c>
      <c r="F52" s="297">
        <v>1028.04</v>
      </c>
      <c r="G52" s="296">
        <v>17</v>
      </c>
      <c r="H52" s="297">
        <v>4923.42</v>
      </c>
      <c r="I52" s="296">
        <v>2</v>
      </c>
      <c r="J52" s="297">
        <v>3842.06</v>
      </c>
      <c r="K52" s="294">
        <f t="shared" ref="K52" si="140">SUM(E52+G52+I52)</f>
        <v>47</v>
      </c>
      <c r="L52" s="298">
        <f t="shared" ref="L52" si="141">SUM(F52+H52+J52)</f>
        <v>9793.52</v>
      </c>
      <c r="M52" s="292"/>
      <c r="N52" s="294">
        <v>0</v>
      </c>
      <c r="O52" s="295">
        <v>0</v>
      </c>
      <c r="P52" s="292"/>
      <c r="Q52" s="296">
        <v>0</v>
      </c>
      <c r="R52" s="296">
        <v>0</v>
      </c>
      <c r="S52" s="292"/>
      <c r="T52" s="308">
        <f t="shared" ref="T52" si="142">SUM(B52+K52+N52+Q52)</f>
        <v>1228</v>
      </c>
      <c r="U52" s="304">
        <f t="shared" ref="U52" si="143">SUM(C52+L52+O52+R52)</f>
        <v>20422.25</v>
      </c>
      <c r="V52" s="293"/>
      <c r="W52" s="307">
        <v>1150</v>
      </c>
      <c r="X52" s="307">
        <v>19712.93</v>
      </c>
      <c r="Y52" s="300"/>
      <c r="Z52" s="387">
        <f t="shared" ref="Z52" si="144">SUM(T52-W52)</f>
        <v>78</v>
      </c>
      <c r="AA52" s="387">
        <f t="shared" ref="AA52" si="145">SUM(U52-X52)</f>
        <v>709.31999999999971</v>
      </c>
    </row>
    <row r="53" spans="1:29" s="287" customFormat="1" x14ac:dyDescent="0.25">
      <c r="A53" s="191">
        <v>44378</v>
      </c>
      <c r="B53" s="301">
        <v>991</v>
      </c>
      <c r="C53" s="295">
        <v>9123.3799999999992</v>
      </c>
      <c r="D53" s="292"/>
      <c r="E53" s="296">
        <v>20</v>
      </c>
      <c r="F53" s="297">
        <v>588.26</v>
      </c>
      <c r="G53" s="296">
        <v>17</v>
      </c>
      <c r="H53" s="297">
        <v>5723.57</v>
      </c>
      <c r="I53" s="296">
        <v>3</v>
      </c>
      <c r="J53" s="297">
        <v>3651.84</v>
      </c>
      <c r="K53" s="294">
        <f t="shared" ref="K53:K54" si="146">SUM(E53+G53+I53)</f>
        <v>40</v>
      </c>
      <c r="L53" s="298">
        <f t="shared" ref="L53:L54" si="147">SUM(F53+H53+J53)</f>
        <v>9963.67</v>
      </c>
      <c r="M53" s="292"/>
      <c r="N53" s="294">
        <v>0</v>
      </c>
      <c r="O53" s="295">
        <v>0</v>
      </c>
      <c r="P53" s="292"/>
      <c r="Q53" s="296">
        <v>2</v>
      </c>
      <c r="R53" s="296">
        <v>5524.29</v>
      </c>
      <c r="S53" s="292"/>
      <c r="T53" s="308">
        <f t="shared" ref="T53" si="148">SUM(B53+K53+N53+Q53)</f>
        <v>1033</v>
      </c>
      <c r="U53" s="304">
        <f t="shared" ref="U53" si="149">SUM(C53+L53+O53+R53)</f>
        <v>24611.34</v>
      </c>
      <c r="V53" s="293"/>
      <c r="W53" s="307">
        <v>871</v>
      </c>
      <c r="X53" s="307">
        <v>21641.52</v>
      </c>
      <c r="Y53" s="300"/>
      <c r="Z53" s="387">
        <f t="shared" ref="Z53" si="150">SUM(T53-W53)</f>
        <v>162</v>
      </c>
      <c r="AA53" s="387">
        <f t="shared" ref="AA53" si="151">SUM(U53-X53)</f>
        <v>2969.8199999999997</v>
      </c>
    </row>
    <row r="54" spans="1:29" s="287" customFormat="1" x14ac:dyDescent="0.25">
      <c r="A54" s="191">
        <v>44409</v>
      </c>
      <c r="B54" s="301">
        <v>899</v>
      </c>
      <c r="C54" s="295">
        <v>8539.33</v>
      </c>
      <c r="D54" s="292"/>
      <c r="E54" s="296">
        <v>9</v>
      </c>
      <c r="F54" s="297">
        <v>350.74</v>
      </c>
      <c r="G54" s="296">
        <v>2</v>
      </c>
      <c r="H54" s="297">
        <v>329.6</v>
      </c>
      <c r="I54" s="296">
        <v>0</v>
      </c>
      <c r="J54" s="297">
        <v>0</v>
      </c>
      <c r="K54" s="294">
        <f t="shared" si="146"/>
        <v>11</v>
      </c>
      <c r="L54" s="298">
        <f t="shared" si="147"/>
        <v>680.34</v>
      </c>
      <c r="M54" s="292"/>
      <c r="N54" s="294">
        <v>0</v>
      </c>
      <c r="O54" s="295">
        <v>0</v>
      </c>
      <c r="P54" s="292"/>
      <c r="Q54" s="296">
        <v>0</v>
      </c>
      <c r="R54" s="296">
        <v>0</v>
      </c>
      <c r="S54" s="292"/>
      <c r="T54" s="308">
        <f t="shared" ref="T54" si="152">SUM(B54+K54+N54+Q54)</f>
        <v>910</v>
      </c>
      <c r="U54" s="304">
        <f t="shared" ref="U54" si="153">SUM(C54+L54+O54+R54)</f>
        <v>9219.67</v>
      </c>
      <c r="V54" s="293"/>
      <c r="W54" s="307">
        <v>503</v>
      </c>
      <c r="X54" s="307">
        <v>5006.1099999999997</v>
      </c>
      <c r="Y54" s="300"/>
      <c r="Z54" s="387">
        <f t="shared" ref="Z54" si="154">SUM(T54-W54)</f>
        <v>407</v>
      </c>
      <c r="AA54" s="387">
        <f t="shared" ref="AA54" si="155">SUM(U54-X54)</f>
        <v>4213.5600000000004</v>
      </c>
    </row>
    <row r="55" spans="1:29" s="287" customFormat="1" x14ac:dyDescent="0.25">
      <c r="A55" s="191">
        <v>44440</v>
      </c>
      <c r="B55" s="301">
        <v>503</v>
      </c>
      <c r="C55" s="295">
        <v>4711.7299999999996</v>
      </c>
      <c r="D55" s="292"/>
      <c r="E55" s="296">
        <v>7</v>
      </c>
      <c r="F55" s="297">
        <v>291.26</v>
      </c>
      <c r="G55" s="296">
        <v>8</v>
      </c>
      <c r="H55" s="297">
        <v>2300.92</v>
      </c>
      <c r="I55" s="296">
        <v>0</v>
      </c>
      <c r="J55" s="297">
        <v>0</v>
      </c>
      <c r="K55" s="294">
        <f t="shared" ref="K55" si="156">SUM(E55+G55+I55)</f>
        <v>15</v>
      </c>
      <c r="L55" s="298">
        <f t="shared" ref="L55" si="157">SUM(F55+H55+J55)</f>
        <v>2592.1800000000003</v>
      </c>
      <c r="M55" s="292"/>
      <c r="N55" s="294">
        <v>0</v>
      </c>
      <c r="O55" s="295">
        <v>0</v>
      </c>
      <c r="P55" s="292"/>
      <c r="Q55" s="296">
        <v>0</v>
      </c>
      <c r="R55" s="296">
        <v>0</v>
      </c>
      <c r="S55" s="292"/>
      <c r="T55" s="308">
        <f t="shared" ref="T55" si="158">SUM(B55+K55+N55+Q55)</f>
        <v>518</v>
      </c>
      <c r="U55" s="304">
        <f t="shared" ref="U55" si="159">SUM(C55+L55+O55+R55)</f>
        <v>7303.91</v>
      </c>
      <c r="V55" s="293"/>
      <c r="W55" s="307">
        <v>0</v>
      </c>
      <c r="X55" s="307">
        <v>0</v>
      </c>
      <c r="Y55" s="300"/>
      <c r="Z55" s="387">
        <f t="shared" ref="Z55" si="160">SUM(T55-W55)</f>
        <v>518</v>
      </c>
      <c r="AA55" s="387">
        <f t="shared" ref="AA55" si="161">SUM(U55-X55)</f>
        <v>7303.91</v>
      </c>
    </row>
    <row r="56" spans="1:29" s="287" customFormat="1" ht="5.4" customHeight="1" thickBot="1" x14ac:dyDescent="0.3">
      <c r="A56" s="111"/>
      <c r="B56" s="96"/>
      <c r="C56" s="188"/>
      <c r="D56" s="101"/>
      <c r="E56" s="103"/>
      <c r="F56" s="188"/>
      <c r="G56" s="103"/>
      <c r="H56" s="188"/>
      <c r="I56" s="103"/>
      <c r="J56" s="188"/>
      <c r="K56" s="103"/>
      <c r="L56" s="98"/>
      <c r="M56" s="101"/>
      <c r="N56" s="103"/>
      <c r="O56" s="188"/>
      <c r="P56" s="101"/>
      <c r="Q56" s="103"/>
      <c r="R56" s="188"/>
      <c r="S56" s="101"/>
      <c r="T56" s="96"/>
      <c r="U56" s="98"/>
      <c r="V56" s="93"/>
      <c r="W56" s="109"/>
      <c r="X56" s="99"/>
      <c r="Y56" s="300"/>
      <c r="Z56" s="385"/>
      <c r="AA56" s="386"/>
    </row>
    <row r="57" spans="1:29" s="288" customFormat="1" ht="15" thickTop="1" thickBot="1" x14ac:dyDescent="0.3">
      <c r="A57" s="115" t="s">
        <v>357</v>
      </c>
      <c r="B57" s="302">
        <f>SUM(B47:B55)</f>
        <v>9559</v>
      </c>
      <c r="C57" s="302">
        <f>SUM(C47:C55)</f>
        <v>86545.06</v>
      </c>
      <c r="D57" s="85"/>
      <c r="E57" s="302">
        <f t="shared" ref="E57:L57" si="162">SUM(E47:E55)</f>
        <v>151</v>
      </c>
      <c r="F57" s="302">
        <f t="shared" si="162"/>
        <v>5680.74</v>
      </c>
      <c r="G57" s="302">
        <f t="shared" si="162"/>
        <v>110</v>
      </c>
      <c r="H57" s="302">
        <f t="shared" si="162"/>
        <v>31899.409999999996</v>
      </c>
      <c r="I57" s="302">
        <f t="shared" si="162"/>
        <v>12</v>
      </c>
      <c r="J57" s="302">
        <f t="shared" si="162"/>
        <v>22722.21</v>
      </c>
      <c r="K57" s="302">
        <f t="shared" si="162"/>
        <v>273</v>
      </c>
      <c r="L57" s="302">
        <f t="shared" si="162"/>
        <v>60302.359999999993</v>
      </c>
      <c r="M57" s="85"/>
      <c r="N57" s="302">
        <f t="shared" ref="N57:O57" si="163">SUM(N47:N55)</f>
        <v>1</v>
      </c>
      <c r="O57" s="302">
        <f t="shared" si="163"/>
        <v>27342.12</v>
      </c>
      <c r="P57" s="85"/>
      <c r="Q57" s="302">
        <f t="shared" ref="Q57:R57" si="164">SUM(Q47:Q55)</f>
        <v>9</v>
      </c>
      <c r="R57" s="302">
        <f t="shared" si="164"/>
        <v>20308.98</v>
      </c>
      <c r="S57" s="85"/>
      <c r="T57" s="302">
        <f t="shared" ref="T57:U57" si="165">SUM(T47:T55)</f>
        <v>9842</v>
      </c>
      <c r="U57" s="302">
        <f t="shared" si="165"/>
        <v>194498.52</v>
      </c>
      <c r="V57" s="112"/>
      <c r="W57" s="368">
        <f>SUM(W47:W55)</f>
        <v>8574</v>
      </c>
      <c r="X57" s="368">
        <f>SUM(X47:X55)</f>
        <v>178451.56999999998</v>
      </c>
      <c r="Y57" s="113"/>
      <c r="Z57" s="502">
        <f>SUM(Z47:Z55)</f>
        <v>1268</v>
      </c>
      <c r="AA57" s="502">
        <f>SUM(AA47:AA55)</f>
        <v>16046.949999999997</v>
      </c>
    </row>
    <row r="58" spans="1:29" s="164" customFormat="1" ht="3.6" customHeight="1" thickTop="1" thickBot="1" x14ac:dyDescent="0.35">
      <c r="A58" s="163"/>
      <c r="B58" s="205"/>
      <c r="C58" s="76"/>
      <c r="D58" s="76"/>
      <c r="E58" s="76"/>
      <c r="F58" s="76"/>
      <c r="G58" s="76"/>
      <c r="H58" s="76"/>
      <c r="I58" s="76"/>
      <c r="J58" s="76"/>
      <c r="K58" s="76"/>
      <c r="L58" s="76"/>
      <c r="M58" s="76"/>
      <c r="N58" s="76"/>
      <c r="O58" s="76"/>
      <c r="P58" s="76"/>
      <c r="Q58" s="76"/>
      <c r="R58" s="76"/>
      <c r="S58" s="76"/>
      <c r="T58" s="76"/>
      <c r="U58" s="76"/>
      <c r="V58" s="76"/>
      <c r="W58" s="83"/>
      <c r="X58" s="369"/>
      <c r="Y58" s="370"/>
      <c r="Z58" s="380"/>
      <c r="AA58" s="500"/>
      <c r="AB58" s="204"/>
      <c r="AC58" s="204"/>
    </row>
    <row r="59" spans="1:29" s="288" customFormat="1" ht="15" thickBot="1" x14ac:dyDescent="0.3">
      <c r="A59" s="417" t="s">
        <v>353</v>
      </c>
      <c r="B59" s="495">
        <f>SUM(B45+B57)</f>
        <v>17124</v>
      </c>
      <c r="C59" s="495">
        <f>SUM(C45+C57)</f>
        <v>152323.22</v>
      </c>
      <c r="D59" s="116"/>
      <c r="E59" s="495">
        <f t="shared" ref="E59:L59" si="166">SUM(E45+E57)</f>
        <v>309</v>
      </c>
      <c r="F59" s="495">
        <f t="shared" si="166"/>
        <v>10829.93</v>
      </c>
      <c r="G59" s="495">
        <f t="shared" si="166"/>
        <v>246</v>
      </c>
      <c r="H59" s="495">
        <f t="shared" si="166"/>
        <v>83675.23</v>
      </c>
      <c r="I59" s="495">
        <f t="shared" si="166"/>
        <v>29</v>
      </c>
      <c r="J59" s="495">
        <f t="shared" si="166"/>
        <v>65729.33</v>
      </c>
      <c r="K59" s="495">
        <f t="shared" si="166"/>
        <v>584</v>
      </c>
      <c r="L59" s="495">
        <f t="shared" si="166"/>
        <v>160234.49</v>
      </c>
      <c r="M59" s="116"/>
      <c r="N59" s="495">
        <f t="shared" ref="N59:O59" si="167">SUM(N45+N57)</f>
        <v>6</v>
      </c>
      <c r="O59" s="495">
        <f t="shared" si="167"/>
        <v>48590.76</v>
      </c>
      <c r="P59" s="116"/>
      <c r="Q59" s="495">
        <f t="shared" ref="Q59:R59" si="168">SUM(Q45+Q57)</f>
        <v>9</v>
      </c>
      <c r="R59" s="495">
        <f t="shared" si="168"/>
        <v>20308.98</v>
      </c>
      <c r="S59" s="116"/>
      <c r="T59" s="495">
        <f t="shared" ref="T59:U59" si="169">SUM(T45+T57)</f>
        <v>17723</v>
      </c>
      <c r="U59" s="495">
        <f t="shared" si="169"/>
        <v>381457.44999999995</v>
      </c>
      <c r="V59" s="117"/>
      <c r="W59" s="372">
        <f>SUM(W45+W57)</f>
        <v>16423</v>
      </c>
      <c r="X59" s="372">
        <f>SUM(X45+X57)</f>
        <v>365108.36</v>
      </c>
      <c r="Y59" s="118"/>
      <c r="Z59" s="503">
        <f>SUM(Z45+Z57)</f>
        <v>1300</v>
      </c>
      <c r="AA59" s="503">
        <f>SUM(AA45+AA57)</f>
        <v>16349.090000000011</v>
      </c>
    </row>
    <row r="60" spans="1:29" s="288" customFormat="1" ht="9.6" customHeight="1" x14ac:dyDescent="0.25">
      <c r="A60" s="111"/>
      <c r="B60" s="96"/>
      <c r="C60" s="188"/>
      <c r="D60" s="101"/>
      <c r="E60" s="103"/>
      <c r="F60" s="188"/>
      <c r="G60" s="103"/>
      <c r="H60" s="188"/>
      <c r="I60" s="103"/>
      <c r="J60" s="188"/>
      <c r="K60" s="103"/>
      <c r="L60" s="98"/>
      <c r="M60" s="101"/>
      <c r="N60" s="103"/>
      <c r="O60" s="188"/>
      <c r="P60" s="101"/>
      <c r="Q60" s="103"/>
      <c r="R60" s="188"/>
      <c r="S60" s="101"/>
      <c r="T60" s="96"/>
      <c r="U60" s="98"/>
      <c r="V60" s="93"/>
      <c r="W60" s="109"/>
      <c r="X60" s="99"/>
      <c r="Y60" s="300"/>
      <c r="Z60" s="385"/>
      <c r="AA60" s="386"/>
    </row>
    <row r="61" spans="1:29" s="65" customFormat="1" ht="13.8" x14ac:dyDescent="0.25">
      <c r="A61" s="430" t="s">
        <v>362</v>
      </c>
      <c r="B61" s="81"/>
      <c r="C61" s="184"/>
      <c r="D61" s="81"/>
      <c r="E61" s="81"/>
      <c r="F61" s="81"/>
      <c r="G61" s="81"/>
      <c r="H61" s="81"/>
      <c r="I61" s="81"/>
      <c r="J61" s="81"/>
      <c r="K61" s="81"/>
      <c r="L61" s="81"/>
      <c r="M61" s="291"/>
      <c r="N61" s="291"/>
      <c r="O61" s="291"/>
      <c r="P61" s="291"/>
      <c r="Q61" s="291"/>
      <c r="R61" s="291"/>
      <c r="S61" s="429"/>
      <c r="T61" s="291"/>
      <c r="U61" s="291"/>
      <c r="V61" s="80"/>
      <c r="W61" s="83"/>
      <c r="X61" s="83"/>
      <c r="Y61" s="300"/>
      <c r="Z61" s="380"/>
      <c r="AA61" s="380"/>
    </row>
    <row r="62" spans="1:29" s="287" customFormat="1" x14ac:dyDescent="0.25">
      <c r="A62" s="191">
        <v>44409</v>
      </c>
      <c r="B62" s="301">
        <v>0</v>
      </c>
      <c r="C62" s="295">
        <v>0</v>
      </c>
      <c r="D62" s="292"/>
      <c r="E62" s="296">
        <v>0</v>
      </c>
      <c r="F62" s="297">
        <v>0</v>
      </c>
      <c r="G62" s="296">
        <v>0</v>
      </c>
      <c r="H62" s="297">
        <v>0</v>
      </c>
      <c r="I62" s="296">
        <v>0</v>
      </c>
      <c r="J62" s="297">
        <v>0</v>
      </c>
      <c r="K62" s="294">
        <f t="shared" ref="K62" si="170">SUM(E62+G62+I62)</f>
        <v>0</v>
      </c>
      <c r="L62" s="298">
        <f t="shared" ref="L62" si="171">SUM(F62+H62+J62)</f>
        <v>0</v>
      </c>
      <c r="M62" s="292"/>
      <c r="N62" s="294">
        <v>0</v>
      </c>
      <c r="O62" s="295">
        <v>0</v>
      </c>
      <c r="P62" s="292"/>
      <c r="Q62" s="296">
        <v>0</v>
      </c>
      <c r="R62" s="296">
        <v>0</v>
      </c>
      <c r="S62" s="292"/>
      <c r="T62" s="308">
        <f t="shared" ref="T62" si="172">SUM(B62+K62+N62+Q62)</f>
        <v>0</v>
      </c>
      <c r="U62" s="304">
        <f t="shared" ref="U62" si="173">SUM(C62+L62+O62+R62)</f>
        <v>0</v>
      </c>
      <c r="V62" s="293"/>
      <c r="W62" s="307">
        <v>0</v>
      </c>
      <c r="X62" s="307">
        <v>0</v>
      </c>
      <c r="Y62" s="300"/>
      <c r="Z62" s="387">
        <f t="shared" ref="Z62" si="174">SUM(T62-W62)</f>
        <v>0</v>
      </c>
      <c r="AA62" s="387">
        <f t="shared" ref="AA62" si="175">SUM(U62-X62)</f>
        <v>0</v>
      </c>
    </row>
    <row r="63" spans="1:29" s="287" customFormat="1" x14ac:dyDescent="0.25">
      <c r="A63" s="191">
        <v>44440</v>
      </c>
      <c r="B63" s="301">
        <v>0</v>
      </c>
      <c r="C63" s="295">
        <v>0</v>
      </c>
      <c r="D63" s="292"/>
      <c r="E63" s="296">
        <v>0</v>
      </c>
      <c r="F63" s="297">
        <v>0</v>
      </c>
      <c r="G63" s="296">
        <v>0</v>
      </c>
      <c r="H63" s="297">
        <v>0</v>
      </c>
      <c r="I63" s="296">
        <v>0</v>
      </c>
      <c r="J63" s="297">
        <v>0</v>
      </c>
      <c r="K63" s="294">
        <f t="shared" ref="K63" si="176">SUM(E63+G63+I63)</f>
        <v>0</v>
      </c>
      <c r="L63" s="298">
        <f t="shared" ref="L63" si="177">SUM(F63+H63+J63)</f>
        <v>0</v>
      </c>
      <c r="M63" s="292"/>
      <c r="N63" s="294">
        <v>0</v>
      </c>
      <c r="O63" s="295">
        <v>0</v>
      </c>
      <c r="P63" s="292"/>
      <c r="Q63" s="296">
        <v>0</v>
      </c>
      <c r="R63" s="296">
        <v>0</v>
      </c>
      <c r="S63" s="292"/>
      <c r="T63" s="308">
        <f t="shared" ref="T63" si="178">SUM(B63+K63+N63+Q63)</f>
        <v>0</v>
      </c>
      <c r="U63" s="304">
        <f t="shared" ref="U63" si="179">SUM(C63+L63+O63+R63)</f>
        <v>0</v>
      </c>
      <c r="V63" s="293"/>
      <c r="W63" s="307">
        <v>0</v>
      </c>
      <c r="X63" s="307">
        <v>0</v>
      </c>
      <c r="Y63" s="300"/>
      <c r="Z63" s="387">
        <f t="shared" ref="Z63" si="180">SUM(T63-W63)</f>
        <v>0</v>
      </c>
      <c r="AA63" s="387">
        <f t="shared" ref="AA63" si="181">SUM(U63-X63)</f>
        <v>0</v>
      </c>
    </row>
    <row r="64" spans="1:29" s="287" customFormat="1" ht="5.4" customHeight="1" thickBot="1" x14ac:dyDescent="0.3">
      <c r="A64" s="111"/>
      <c r="B64" s="96"/>
      <c r="C64" s="188"/>
      <c r="D64" s="101"/>
      <c r="E64" s="103"/>
      <c r="F64" s="188"/>
      <c r="G64" s="103"/>
      <c r="H64" s="188"/>
      <c r="I64" s="103"/>
      <c r="J64" s="188"/>
      <c r="K64" s="103"/>
      <c r="L64" s="98"/>
      <c r="M64" s="101"/>
      <c r="N64" s="103"/>
      <c r="O64" s="188"/>
      <c r="P64" s="101"/>
      <c r="Q64" s="103"/>
      <c r="R64" s="188"/>
      <c r="S64" s="101"/>
      <c r="T64" s="96"/>
      <c r="U64" s="98"/>
      <c r="V64" s="93"/>
      <c r="W64" s="109"/>
      <c r="X64" s="99"/>
      <c r="Y64" s="300"/>
      <c r="Z64" s="385"/>
      <c r="AA64" s="386"/>
    </row>
    <row r="65" spans="1:29" s="288" customFormat="1" ht="15" thickTop="1" thickBot="1" x14ac:dyDescent="0.3">
      <c r="A65" s="115" t="s">
        <v>372</v>
      </c>
      <c r="B65" s="302">
        <f>SUM(B62:B63)</f>
        <v>0</v>
      </c>
      <c r="C65" s="302">
        <f>SUM(C62:C63)</f>
        <v>0</v>
      </c>
      <c r="D65" s="85"/>
      <c r="E65" s="302">
        <f t="shared" ref="E65:L65" si="182">SUM(E62:E63)</f>
        <v>0</v>
      </c>
      <c r="F65" s="302">
        <f t="shared" si="182"/>
        <v>0</v>
      </c>
      <c r="G65" s="302">
        <f t="shared" si="182"/>
        <v>0</v>
      </c>
      <c r="H65" s="302">
        <f t="shared" si="182"/>
        <v>0</v>
      </c>
      <c r="I65" s="302">
        <f t="shared" si="182"/>
        <v>0</v>
      </c>
      <c r="J65" s="302">
        <f t="shared" si="182"/>
        <v>0</v>
      </c>
      <c r="K65" s="302">
        <f t="shared" si="182"/>
        <v>0</v>
      </c>
      <c r="L65" s="302">
        <f t="shared" si="182"/>
        <v>0</v>
      </c>
      <c r="M65" s="85"/>
      <c r="N65" s="302">
        <f t="shared" ref="N65:O65" si="183">SUM(N62:N63)</f>
        <v>0</v>
      </c>
      <c r="O65" s="302">
        <f t="shared" si="183"/>
        <v>0</v>
      </c>
      <c r="P65" s="85"/>
      <c r="Q65" s="302">
        <f t="shared" ref="Q65:R65" si="184">SUM(Q62:Q63)</f>
        <v>0</v>
      </c>
      <c r="R65" s="302">
        <f t="shared" si="184"/>
        <v>0</v>
      </c>
      <c r="S65" s="85"/>
      <c r="T65" s="302">
        <f>SUM(T62:T63)</f>
        <v>0</v>
      </c>
      <c r="U65" s="302">
        <f>SUM(U62:U63)</f>
        <v>0</v>
      </c>
      <c r="V65" s="112"/>
      <c r="W65" s="368">
        <f>SUM(W62:W63)</f>
        <v>0</v>
      </c>
      <c r="X65" s="368">
        <f>SUM(X62:X63)</f>
        <v>0</v>
      </c>
      <c r="Y65" s="113"/>
      <c r="Z65" s="502">
        <f>SUM(Z62:Z63)</f>
        <v>0</v>
      </c>
      <c r="AA65" s="502">
        <f>SUM(AA62:AA63)</f>
        <v>0</v>
      </c>
    </row>
    <row r="66" spans="1:29" s="306" customFormat="1" ht="3.6" customHeight="1" thickTop="1" thickBot="1" x14ac:dyDescent="0.35">
      <c r="A66" s="305"/>
      <c r="B66" s="205"/>
      <c r="C66" s="291"/>
      <c r="D66" s="291"/>
      <c r="E66" s="291"/>
      <c r="F66" s="291"/>
      <c r="G66" s="291"/>
      <c r="H66" s="291"/>
      <c r="I66" s="291"/>
      <c r="J66" s="291"/>
      <c r="K66" s="291"/>
      <c r="L66" s="291"/>
      <c r="M66" s="291"/>
      <c r="N66" s="291"/>
      <c r="O66" s="291"/>
      <c r="P66" s="291"/>
      <c r="Q66" s="291"/>
      <c r="R66" s="291"/>
      <c r="S66" s="291"/>
      <c r="T66" s="291"/>
      <c r="U66" s="291"/>
      <c r="V66" s="291"/>
      <c r="W66" s="83"/>
      <c r="X66" s="369"/>
      <c r="Y66" s="370"/>
      <c r="Z66" s="380"/>
      <c r="AA66" s="500"/>
      <c r="AB66" s="204"/>
      <c r="AC66" s="204"/>
    </row>
    <row r="67" spans="1:29" s="288" customFormat="1" ht="15" thickBot="1" x14ac:dyDescent="0.3">
      <c r="A67" s="417" t="s">
        <v>373</v>
      </c>
      <c r="B67" s="495">
        <f>SUM(B65)</f>
        <v>0</v>
      </c>
      <c r="C67" s="231">
        <f>SUM(C65)</f>
        <v>0</v>
      </c>
      <c r="D67" s="116"/>
      <c r="E67" s="231">
        <f t="shared" ref="E67:L67" si="185">SUM(E65)</f>
        <v>0</v>
      </c>
      <c r="F67" s="231">
        <f t="shared" si="185"/>
        <v>0</v>
      </c>
      <c r="G67" s="231">
        <f t="shared" si="185"/>
        <v>0</v>
      </c>
      <c r="H67" s="231">
        <f t="shared" si="185"/>
        <v>0</v>
      </c>
      <c r="I67" s="231">
        <f t="shared" si="185"/>
        <v>0</v>
      </c>
      <c r="J67" s="231">
        <f t="shared" si="185"/>
        <v>0</v>
      </c>
      <c r="K67" s="231">
        <f t="shared" si="185"/>
        <v>0</v>
      </c>
      <c r="L67" s="231">
        <f t="shared" si="185"/>
        <v>0</v>
      </c>
      <c r="M67" s="116"/>
      <c r="N67" s="231">
        <f t="shared" ref="N67:O67" si="186">SUM(N65)</f>
        <v>0</v>
      </c>
      <c r="O67" s="231">
        <f t="shared" si="186"/>
        <v>0</v>
      </c>
      <c r="P67" s="116"/>
      <c r="Q67" s="231">
        <f t="shared" ref="Q67:R67" si="187">SUM(Q65)</f>
        <v>0</v>
      </c>
      <c r="R67" s="231">
        <f t="shared" si="187"/>
        <v>0</v>
      </c>
      <c r="S67" s="116"/>
      <c r="T67" s="231">
        <f t="shared" ref="T67:U67" si="188">SUM(T65)</f>
        <v>0</v>
      </c>
      <c r="U67" s="231">
        <f t="shared" si="188"/>
        <v>0</v>
      </c>
      <c r="V67" s="117"/>
      <c r="W67" s="372">
        <f>SUM(W65)</f>
        <v>0</v>
      </c>
      <c r="X67" s="372">
        <f>SUM(X65)</f>
        <v>0</v>
      </c>
      <c r="Y67" s="118"/>
      <c r="Z67" s="503">
        <f>SUM(Z65)</f>
        <v>0</v>
      </c>
      <c r="AA67" s="503">
        <f>SUM(AA65)</f>
        <v>0</v>
      </c>
    </row>
    <row r="68" spans="1:29" s="306" customFormat="1" ht="14.4" customHeight="1" x14ac:dyDescent="0.3">
      <c r="A68" s="305"/>
      <c r="B68" s="320"/>
      <c r="C68" s="320"/>
      <c r="D68" s="291"/>
      <c r="E68" s="291"/>
      <c r="F68" s="291"/>
      <c r="G68" s="291"/>
      <c r="H68" s="291"/>
      <c r="I68" s="291"/>
      <c r="J68" s="291"/>
      <c r="K68" s="291"/>
      <c r="L68" s="291"/>
      <c r="M68" s="291"/>
      <c r="N68" s="291"/>
      <c r="O68" s="291"/>
      <c r="P68" s="291"/>
      <c r="Q68" s="291"/>
      <c r="R68" s="291"/>
      <c r="S68" s="291"/>
      <c r="T68" s="291"/>
      <c r="U68" s="291"/>
      <c r="V68" s="291"/>
      <c r="W68" s="370"/>
      <c r="X68" s="374"/>
      <c r="Y68" s="370"/>
      <c r="Z68" s="380"/>
      <c r="AA68" s="500"/>
      <c r="AB68" s="204"/>
      <c r="AC68" s="204"/>
    </row>
    <row r="69" spans="1:29" s="164" customFormat="1" ht="14.4" customHeight="1" thickBot="1" x14ac:dyDescent="0.35">
      <c r="A69" s="352" t="s">
        <v>369</v>
      </c>
      <c r="B69" s="415"/>
      <c r="C69" s="353"/>
      <c r="D69" s="76"/>
      <c r="E69" s="353"/>
      <c r="F69" s="353"/>
      <c r="G69" s="353"/>
      <c r="H69" s="353"/>
      <c r="I69" s="353"/>
      <c r="J69" s="353"/>
      <c r="K69" s="353"/>
      <c r="L69" s="353"/>
      <c r="M69" s="76"/>
      <c r="N69" s="353"/>
      <c r="O69" s="353"/>
      <c r="P69" s="76"/>
      <c r="Q69" s="353"/>
      <c r="R69" s="353"/>
      <c r="S69" s="76"/>
      <c r="T69" s="353"/>
      <c r="U69" s="353"/>
      <c r="V69" s="76"/>
      <c r="W69" s="375"/>
      <c r="X69" s="376"/>
      <c r="Y69" s="370"/>
      <c r="Z69" s="504"/>
      <c r="AA69" s="505"/>
      <c r="AB69" s="204"/>
      <c r="AC69" s="204"/>
    </row>
    <row r="70" spans="1:29" s="114" customFormat="1" ht="15" thickTop="1" thickBot="1" x14ac:dyDescent="0.3">
      <c r="A70" s="338" t="s">
        <v>368</v>
      </c>
      <c r="B70" s="405">
        <f>SUM(B20+B45)</f>
        <v>129651</v>
      </c>
      <c r="C70" s="405">
        <f>SUM(C20+C45)</f>
        <v>1088638.6209999998</v>
      </c>
      <c r="D70" s="406"/>
      <c r="E70" s="407">
        <f t="shared" ref="E70:L70" si="189">SUM(E20+E45)</f>
        <v>4542</v>
      </c>
      <c r="F70" s="407">
        <f t="shared" si="189"/>
        <v>145423.49000000002</v>
      </c>
      <c r="G70" s="407">
        <f t="shared" si="189"/>
        <v>2561</v>
      </c>
      <c r="H70" s="407">
        <f t="shared" si="189"/>
        <v>831679.93799999985</v>
      </c>
      <c r="I70" s="407">
        <f t="shared" si="189"/>
        <v>292</v>
      </c>
      <c r="J70" s="407">
        <f t="shared" si="189"/>
        <v>717281.06400000001</v>
      </c>
      <c r="K70" s="405">
        <f t="shared" si="189"/>
        <v>7395</v>
      </c>
      <c r="L70" s="405">
        <f t="shared" si="189"/>
        <v>1694384.4920000001</v>
      </c>
      <c r="M70" s="406"/>
      <c r="N70" s="405">
        <f>SUM(N20+N45)</f>
        <v>184</v>
      </c>
      <c r="O70" s="405">
        <f>SUM(O20+O45)</f>
        <v>735994.125</v>
      </c>
      <c r="P70" s="406"/>
      <c r="Q70" s="408">
        <f>SUM(Q20+Q45)</f>
        <v>0</v>
      </c>
      <c r="R70" s="408">
        <f>SUM(R20+R45)</f>
        <v>0</v>
      </c>
      <c r="S70" s="409"/>
      <c r="T70" s="405">
        <f>SUM(T20+T45)</f>
        <v>137230</v>
      </c>
      <c r="U70" s="405">
        <f>SUM(U20+U45)</f>
        <v>3519017.2380000004</v>
      </c>
      <c r="V70" s="410"/>
      <c r="W70" s="411">
        <f>SUM(W20+W45)</f>
        <v>137199</v>
      </c>
      <c r="X70" s="411">
        <f>SUM(X20+X45)</f>
        <v>3518724.4680000003</v>
      </c>
      <c r="Y70" s="113"/>
      <c r="Z70" s="506">
        <f>SUM(Z20+Z45)</f>
        <v>31</v>
      </c>
      <c r="AA70" s="506">
        <f>SUM(AA20+AA45)</f>
        <v>292.76999999998952</v>
      </c>
    </row>
    <row r="71" spans="1:29" s="64" customFormat="1" ht="5.4" customHeight="1" thickTop="1" x14ac:dyDescent="0.25">
      <c r="A71" s="351"/>
      <c r="B71" s="344"/>
      <c r="C71" s="344"/>
      <c r="D71" s="85"/>
      <c r="E71" s="344"/>
      <c r="F71" s="344"/>
      <c r="G71" s="344"/>
      <c r="H71" s="344"/>
      <c r="I71" s="344"/>
      <c r="J71" s="344"/>
      <c r="K71" s="344"/>
      <c r="L71" s="344"/>
      <c r="M71" s="85"/>
      <c r="N71" s="344"/>
      <c r="O71" s="344"/>
      <c r="P71" s="85"/>
      <c r="Q71" s="344"/>
      <c r="R71" s="344"/>
      <c r="S71" s="85"/>
      <c r="T71" s="344"/>
      <c r="U71" s="345"/>
      <c r="V71" s="112"/>
      <c r="W71" s="349"/>
      <c r="X71" s="350"/>
      <c r="Y71" s="113"/>
      <c r="Z71" s="389"/>
      <c r="AA71" s="390"/>
    </row>
    <row r="72" spans="1:29" s="306" customFormat="1" ht="14.4" customHeight="1" x14ac:dyDescent="0.25">
      <c r="A72" s="327">
        <v>44197</v>
      </c>
      <c r="B72" s="329">
        <f t="shared" ref="B72:C78" si="190">SUM(B22+B47)</f>
        <v>1167</v>
      </c>
      <c r="C72" s="329">
        <f t="shared" si="190"/>
        <v>10345.65</v>
      </c>
      <c r="D72" s="292"/>
      <c r="E72" s="301">
        <f t="shared" ref="E72:J78" si="191">SUM(E22+E47)</f>
        <v>11</v>
      </c>
      <c r="F72" s="301">
        <f t="shared" si="191"/>
        <v>318.14</v>
      </c>
      <c r="G72" s="301">
        <f t="shared" si="191"/>
        <v>14</v>
      </c>
      <c r="H72" s="301">
        <f t="shared" si="191"/>
        <v>3716.9300000000003</v>
      </c>
      <c r="I72" s="301">
        <f t="shared" si="191"/>
        <v>1</v>
      </c>
      <c r="J72" s="301">
        <f t="shared" si="191"/>
        <v>1650.02</v>
      </c>
      <c r="K72" s="331">
        <f t="shared" ref="K72" si="192">SUM(E72+G72+I72)</f>
        <v>26</v>
      </c>
      <c r="L72" s="330">
        <f t="shared" ref="L72" si="193">SUM(F72+H72+J72)</f>
        <v>5685.09</v>
      </c>
      <c r="M72" s="292"/>
      <c r="N72" s="329">
        <f t="shared" ref="N72:O78" si="194">SUM(N22+N47)</f>
        <v>0</v>
      </c>
      <c r="O72" s="329">
        <f t="shared" si="194"/>
        <v>0</v>
      </c>
      <c r="P72" s="292"/>
      <c r="Q72" s="329">
        <f t="shared" ref="Q72:R78" si="195">SUM(Q22+Q47)</f>
        <v>3</v>
      </c>
      <c r="R72" s="329">
        <f t="shared" si="195"/>
        <v>7743.87</v>
      </c>
      <c r="S72" s="292"/>
      <c r="T72" s="332">
        <f t="shared" ref="T72:U78" si="196">SUM(T22+T47)</f>
        <v>1196</v>
      </c>
      <c r="U72" s="332">
        <f t="shared" si="196"/>
        <v>23774.61</v>
      </c>
      <c r="V72" s="293"/>
      <c r="W72" s="377">
        <f t="shared" ref="W72:X78" si="197">W22+W47</f>
        <v>1187</v>
      </c>
      <c r="X72" s="377">
        <f t="shared" si="197"/>
        <v>23708.71</v>
      </c>
      <c r="Y72" s="300"/>
      <c r="Z72" s="391">
        <f t="shared" ref="Z72:AA78" si="198">SUM(Z22+Z47)</f>
        <v>9</v>
      </c>
      <c r="AA72" s="391">
        <f t="shared" si="198"/>
        <v>65.899999999999267</v>
      </c>
      <c r="AB72" s="204"/>
      <c r="AC72" s="204"/>
    </row>
    <row r="73" spans="1:29" s="306" customFormat="1" ht="14.4" customHeight="1" x14ac:dyDescent="0.25">
      <c r="A73" s="327">
        <v>44228</v>
      </c>
      <c r="B73" s="329">
        <f t="shared" si="190"/>
        <v>1019</v>
      </c>
      <c r="C73" s="329">
        <f t="shared" si="190"/>
        <v>9369.2300000000014</v>
      </c>
      <c r="D73" s="292"/>
      <c r="E73" s="301">
        <f t="shared" si="191"/>
        <v>19</v>
      </c>
      <c r="F73" s="301">
        <f t="shared" si="191"/>
        <v>593.80999999999995</v>
      </c>
      <c r="G73" s="301">
        <f t="shared" si="191"/>
        <v>8</v>
      </c>
      <c r="H73" s="301">
        <f t="shared" si="191"/>
        <v>2522.4699999999998</v>
      </c>
      <c r="I73" s="301">
        <f t="shared" si="191"/>
        <v>1</v>
      </c>
      <c r="J73" s="301">
        <f t="shared" si="191"/>
        <v>1944</v>
      </c>
      <c r="K73" s="331">
        <f t="shared" ref="K73" si="199">SUM(E73+G73+I73)</f>
        <v>28</v>
      </c>
      <c r="L73" s="330">
        <f t="shared" ref="L73" si="200">SUM(F73+H73+J73)</f>
        <v>5060.28</v>
      </c>
      <c r="M73" s="292"/>
      <c r="N73" s="329">
        <f t="shared" si="194"/>
        <v>0</v>
      </c>
      <c r="O73" s="329">
        <f t="shared" si="194"/>
        <v>0</v>
      </c>
      <c r="P73" s="292"/>
      <c r="Q73" s="329">
        <f t="shared" si="195"/>
        <v>1</v>
      </c>
      <c r="R73" s="329">
        <f t="shared" si="195"/>
        <v>1339.74</v>
      </c>
      <c r="S73" s="292"/>
      <c r="T73" s="332">
        <f t="shared" si="196"/>
        <v>1048</v>
      </c>
      <c r="U73" s="332">
        <f t="shared" si="196"/>
        <v>15769.250000000002</v>
      </c>
      <c r="V73" s="293"/>
      <c r="W73" s="377">
        <f t="shared" si="197"/>
        <v>1041</v>
      </c>
      <c r="X73" s="377">
        <f t="shared" si="197"/>
        <v>15710.820000000002</v>
      </c>
      <c r="Y73" s="300"/>
      <c r="Z73" s="391">
        <f t="shared" si="198"/>
        <v>7</v>
      </c>
      <c r="AA73" s="391">
        <f t="shared" si="198"/>
        <v>58.430000000000291</v>
      </c>
      <c r="AB73" s="204"/>
      <c r="AC73" s="204"/>
    </row>
    <row r="74" spans="1:29" s="306" customFormat="1" ht="14.4" customHeight="1" x14ac:dyDescent="0.25">
      <c r="A74" s="327">
        <v>44256</v>
      </c>
      <c r="B74" s="329">
        <f t="shared" si="190"/>
        <v>1336</v>
      </c>
      <c r="C74" s="329">
        <f t="shared" si="190"/>
        <v>11943.54</v>
      </c>
      <c r="D74" s="292"/>
      <c r="E74" s="301">
        <f t="shared" si="191"/>
        <v>17</v>
      </c>
      <c r="F74" s="301">
        <f t="shared" si="191"/>
        <v>862.33</v>
      </c>
      <c r="G74" s="301">
        <f t="shared" si="191"/>
        <v>20</v>
      </c>
      <c r="H74" s="301">
        <f t="shared" si="191"/>
        <v>4068.31</v>
      </c>
      <c r="I74" s="301">
        <f t="shared" si="191"/>
        <v>2</v>
      </c>
      <c r="J74" s="301">
        <f t="shared" si="191"/>
        <v>2231.4899999999998</v>
      </c>
      <c r="K74" s="331">
        <f t="shared" ref="K74" si="201">SUM(E74+G74+I74)</f>
        <v>39</v>
      </c>
      <c r="L74" s="330">
        <f t="shared" ref="L74" si="202">SUM(F74+H74+J74)</f>
        <v>7162.13</v>
      </c>
      <c r="M74" s="292"/>
      <c r="N74" s="329">
        <f t="shared" si="194"/>
        <v>1</v>
      </c>
      <c r="O74" s="329">
        <f t="shared" si="194"/>
        <v>27342.12</v>
      </c>
      <c r="P74" s="292"/>
      <c r="Q74" s="329">
        <f t="shared" si="195"/>
        <v>0</v>
      </c>
      <c r="R74" s="329">
        <f t="shared" si="195"/>
        <v>0</v>
      </c>
      <c r="S74" s="292"/>
      <c r="T74" s="332">
        <f t="shared" si="196"/>
        <v>1376</v>
      </c>
      <c r="U74" s="332">
        <f t="shared" si="196"/>
        <v>46447.79</v>
      </c>
      <c r="V74" s="293"/>
      <c r="W74" s="377">
        <f t="shared" si="197"/>
        <v>1358</v>
      </c>
      <c r="X74" s="377">
        <f t="shared" si="197"/>
        <v>46359.41</v>
      </c>
      <c r="Y74" s="300"/>
      <c r="Z74" s="391">
        <f t="shared" si="198"/>
        <v>18</v>
      </c>
      <c r="AA74" s="391">
        <f t="shared" si="198"/>
        <v>88.379999999997381</v>
      </c>
      <c r="AB74" s="204"/>
      <c r="AC74" s="204"/>
    </row>
    <row r="75" spans="1:29" s="306" customFormat="1" ht="14.4" customHeight="1" x14ac:dyDescent="0.25">
      <c r="A75" s="327">
        <v>44287</v>
      </c>
      <c r="B75" s="329">
        <f t="shared" si="190"/>
        <v>1361</v>
      </c>
      <c r="C75" s="329">
        <f t="shared" si="190"/>
        <v>11858.14</v>
      </c>
      <c r="D75" s="292"/>
      <c r="E75" s="301">
        <f t="shared" si="191"/>
        <v>24</v>
      </c>
      <c r="F75" s="301">
        <f t="shared" si="191"/>
        <v>1116.43</v>
      </c>
      <c r="G75" s="301">
        <f t="shared" si="191"/>
        <v>13</v>
      </c>
      <c r="H75" s="301">
        <f t="shared" si="191"/>
        <v>3935.44</v>
      </c>
      <c r="I75" s="301">
        <f t="shared" si="191"/>
        <v>0</v>
      </c>
      <c r="J75" s="301">
        <f t="shared" si="191"/>
        <v>0</v>
      </c>
      <c r="K75" s="331">
        <f t="shared" ref="K75" si="203">SUM(E75+G75+I75)</f>
        <v>37</v>
      </c>
      <c r="L75" s="330">
        <f t="shared" ref="L75" si="204">SUM(F75+H75+J75)</f>
        <v>5051.87</v>
      </c>
      <c r="M75" s="292"/>
      <c r="N75" s="329">
        <f t="shared" si="194"/>
        <v>0</v>
      </c>
      <c r="O75" s="329">
        <f t="shared" si="194"/>
        <v>0</v>
      </c>
      <c r="P75" s="292"/>
      <c r="Q75" s="329">
        <f t="shared" si="195"/>
        <v>2</v>
      </c>
      <c r="R75" s="329">
        <f t="shared" si="195"/>
        <v>2601.3200000000002</v>
      </c>
      <c r="S75" s="292"/>
      <c r="T75" s="332">
        <f t="shared" si="196"/>
        <v>1400</v>
      </c>
      <c r="U75" s="332">
        <f t="shared" si="196"/>
        <v>19511.330000000002</v>
      </c>
      <c r="V75" s="293"/>
      <c r="W75" s="377">
        <f t="shared" si="197"/>
        <v>1367</v>
      </c>
      <c r="X75" s="377">
        <f t="shared" si="197"/>
        <v>19203.45</v>
      </c>
      <c r="Y75" s="300"/>
      <c r="Z75" s="391">
        <f t="shared" si="198"/>
        <v>33</v>
      </c>
      <c r="AA75" s="391">
        <f t="shared" si="198"/>
        <v>307.88000000000102</v>
      </c>
      <c r="AB75" s="204"/>
      <c r="AC75" s="204"/>
    </row>
    <row r="76" spans="1:29" s="306" customFormat="1" ht="14.4" customHeight="1" x14ac:dyDescent="0.25">
      <c r="A76" s="327">
        <v>44317</v>
      </c>
      <c r="B76" s="329">
        <f t="shared" si="190"/>
        <v>1115</v>
      </c>
      <c r="C76" s="329">
        <f t="shared" si="190"/>
        <v>10113.98</v>
      </c>
      <c r="D76" s="292"/>
      <c r="E76" s="301">
        <f t="shared" si="191"/>
        <v>16</v>
      </c>
      <c r="F76" s="301">
        <f t="shared" si="191"/>
        <v>531.73</v>
      </c>
      <c r="G76" s="301">
        <f t="shared" si="191"/>
        <v>12</v>
      </c>
      <c r="H76" s="301">
        <f t="shared" si="191"/>
        <v>4571.51</v>
      </c>
      <c r="I76" s="301">
        <f t="shared" si="191"/>
        <v>3</v>
      </c>
      <c r="J76" s="301">
        <f t="shared" si="191"/>
        <v>9402.7999999999993</v>
      </c>
      <c r="K76" s="331">
        <f t="shared" ref="K76" si="205">SUM(E76+G76+I76)</f>
        <v>31</v>
      </c>
      <c r="L76" s="330">
        <f t="shared" ref="L76" si="206">SUM(F76+H76+J76)</f>
        <v>14506.039999999999</v>
      </c>
      <c r="M76" s="292"/>
      <c r="N76" s="329">
        <f t="shared" si="194"/>
        <v>0</v>
      </c>
      <c r="O76" s="329">
        <f t="shared" si="194"/>
        <v>0</v>
      </c>
      <c r="P76" s="292"/>
      <c r="Q76" s="329">
        <f t="shared" si="195"/>
        <v>1</v>
      </c>
      <c r="R76" s="329">
        <f t="shared" si="195"/>
        <v>3099.76</v>
      </c>
      <c r="S76" s="292"/>
      <c r="T76" s="332">
        <f t="shared" si="196"/>
        <v>1147</v>
      </c>
      <c r="U76" s="332">
        <f t="shared" si="196"/>
        <v>27719.780000000002</v>
      </c>
      <c r="V76" s="293"/>
      <c r="W76" s="377">
        <f t="shared" si="197"/>
        <v>1109</v>
      </c>
      <c r="X76" s="377">
        <f t="shared" si="197"/>
        <v>27381.180000000004</v>
      </c>
      <c r="Y76" s="300"/>
      <c r="Z76" s="391">
        <f t="shared" si="198"/>
        <v>38</v>
      </c>
      <c r="AA76" s="391">
        <f t="shared" si="198"/>
        <v>338.59999999999854</v>
      </c>
      <c r="AB76" s="204"/>
      <c r="AC76" s="204"/>
    </row>
    <row r="77" spans="1:29" s="306" customFormat="1" ht="14.4" customHeight="1" x14ac:dyDescent="0.25">
      <c r="A77" s="327">
        <v>44348</v>
      </c>
      <c r="B77" s="329">
        <f t="shared" si="190"/>
        <v>1182</v>
      </c>
      <c r="C77" s="329">
        <f t="shared" si="190"/>
        <v>10632.83</v>
      </c>
      <c r="D77" s="292"/>
      <c r="E77" s="301">
        <f t="shared" si="191"/>
        <v>28</v>
      </c>
      <c r="F77" s="301">
        <f t="shared" si="191"/>
        <v>1028.04</v>
      </c>
      <c r="G77" s="301">
        <f t="shared" si="191"/>
        <v>17</v>
      </c>
      <c r="H77" s="301">
        <f t="shared" si="191"/>
        <v>4923.42</v>
      </c>
      <c r="I77" s="301">
        <f t="shared" si="191"/>
        <v>2</v>
      </c>
      <c r="J77" s="301">
        <f t="shared" si="191"/>
        <v>3842.06</v>
      </c>
      <c r="K77" s="331">
        <f t="shared" ref="K77" si="207">SUM(E77+G77+I77)</f>
        <v>47</v>
      </c>
      <c r="L77" s="330">
        <f t="shared" ref="L77" si="208">SUM(F77+H77+J77)</f>
        <v>9793.52</v>
      </c>
      <c r="M77" s="292"/>
      <c r="N77" s="329">
        <f t="shared" si="194"/>
        <v>0</v>
      </c>
      <c r="O77" s="329">
        <f t="shared" si="194"/>
        <v>0</v>
      </c>
      <c r="P77" s="292"/>
      <c r="Q77" s="329">
        <f t="shared" si="195"/>
        <v>0</v>
      </c>
      <c r="R77" s="329">
        <f t="shared" si="195"/>
        <v>0</v>
      </c>
      <c r="S77" s="292"/>
      <c r="T77" s="332">
        <f t="shared" si="196"/>
        <v>1229</v>
      </c>
      <c r="U77" s="332">
        <f t="shared" si="196"/>
        <v>20426.349999999999</v>
      </c>
      <c r="V77" s="293"/>
      <c r="W77" s="377">
        <f t="shared" si="197"/>
        <v>1151</v>
      </c>
      <c r="X77" s="377">
        <f t="shared" si="197"/>
        <v>19717.03</v>
      </c>
      <c r="Y77" s="300"/>
      <c r="Z77" s="391">
        <f t="shared" si="198"/>
        <v>78</v>
      </c>
      <c r="AA77" s="391">
        <f t="shared" si="198"/>
        <v>709.31999999999971</v>
      </c>
      <c r="AB77" s="204"/>
      <c r="AC77" s="204"/>
    </row>
    <row r="78" spans="1:29" s="306" customFormat="1" ht="14.4" customHeight="1" x14ac:dyDescent="0.25">
      <c r="A78" s="327">
        <v>44378</v>
      </c>
      <c r="B78" s="329">
        <f t="shared" si="190"/>
        <v>991</v>
      </c>
      <c r="C78" s="329">
        <f t="shared" si="190"/>
        <v>9123.3799999999992</v>
      </c>
      <c r="D78" s="292"/>
      <c r="E78" s="301">
        <f t="shared" si="191"/>
        <v>20</v>
      </c>
      <c r="F78" s="301">
        <f t="shared" si="191"/>
        <v>588.26</v>
      </c>
      <c r="G78" s="301">
        <f t="shared" si="191"/>
        <v>17</v>
      </c>
      <c r="H78" s="301">
        <f t="shared" si="191"/>
        <v>5723.57</v>
      </c>
      <c r="I78" s="301">
        <f t="shared" si="191"/>
        <v>3</v>
      </c>
      <c r="J78" s="301">
        <f t="shared" si="191"/>
        <v>3651.84</v>
      </c>
      <c r="K78" s="331">
        <f t="shared" ref="K78" si="209">SUM(E78+G78+I78)</f>
        <v>40</v>
      </c>
      <c r="L78" s="330">
        <f t="shared" ref="L78" si="210">SUM(F78+H78+J78)</f>
        <v>9963.67</v>
      </c>
      <c r="M78" s="292"/>
      <c r="N78" s="329">
        <f t="shared" si="194"/>
        <v>0</v>
      </c>
      <c r="O78" s="329">
        <f t="shared" si="194"/>
        <v>0</v>
      </c>
      <c r="P78" s="292"/>
      <c r="Q78" s="329">
        <f t="shared" si="195"/>
        <v>2</v>
      </c>
      <c r="R78" s="329">
        <f t="shared" si="195"/>
        <v>5524.29</v>
      </c>
      <c r="S78" s="292"/>
      <c r="T78" s="332">
        <f t="shared" si="196"/>
        <v>1033</v>
      </c>
      <c r="U78" s="332">
        <f t="shared" si="196"/>
        <v>24611.34</v>
      </c>
      <c r="V78" s="293"/>
      <c r="W78" s="377">
        <f t="shared" si="197"/>
        <v>871</v>
      </c>
      <c r="X78" s="377">
        <f t="shared" si="197"/>
        <v>21641.52</v>
      </c>
      <c r="Y78" s="300"/>
      <c r="Z78" s="391">
        <f t="shared" si="198"/>
        <v>162</v>
      </c>
      <c r="AA78" s="391">
        <f t="shared" si="198"/>
        <v>2969.8199999999997</v>
      </c>
      <c r="AB78" s="204"/>
      <c r="AC78" s="204"/>
    </row>
    <row r="79" spans="1:29" s="306" customFormat="1" ht="14.4" customHeight="1" x14ac:dyDescent="0.25">
      <c r="A79" s="327">
        <v>44409</v>
      </c>
      <c r="B79" s="329">
        <f>SUM(B29+B54+B62)</f>
        <v>900</v>
      </c>
      <c r="C79" s="329">
        <f>SUM(C29+C54+C62)</f>
        <v>8545.7099999999991</v>
      </c>
      <c r="D79" s="292"/>
      <c r="E79" s="301">
        <f>SUM(E29+E54+E62)</f>
        <v>9</v>
      </c>
      <c r="F79" s="301">
        <f t="shared" ref="F79:J80" si="211">SUM(F29+F54+F62)</f>
        <v>350.74</v>
      </c>
      <c r="G79" s="301">
        <f t="shared" si="211"/>
        <v>2</v>
      </c>
      <c r="H79" s="301">
        <f t="shared" si="211"/>
        <v>329.6</v>
      </c>
      <c r="I79" s="301">
        <f t="shared" si="211"/>
        <v>0</v>
      </c>
      <c r="J79" s="301">
        <f t="shared" si="211"/>
        <v>0</v>
      </c>
      <c r="K79" s="331">
        <f t="shared" ref="K79" si="212">SUM(E79+G79+I79)</f>
        <v>11</v>
      </c>
      <c r="L79" s="330">
        <f t="shared" ref="L79" si="213">SUM(F79+H79+J79)</f>
        <v>680.34</v>
      </c>
      <c r="M79" s="292"/>
      <c r="N79" s="329">
        <f>SUM(N29+N54+N62)</f>
        <v>0</v>
      </c>
      <c r="O79" s="329">
        <f>SUM(O29+O54+O62)</f>
        <v>0</v>
      </c>
      <c r="P79" s="292"/>
      <c r="Q79" s="329">
        <f t="shared" ref="Q79:R80" si="214">SUM(Q29+Q54+Q62)</f>
        <v>0</v>
      </c>
      <c r="R79" s="329">
        <f t="shared" si="214"/>
        <v>0</v>
      </c>
      <c r="S79" s="292"/>
      <c r="T79" s="332">
        <f>SUM(T29+T54+T62)</f>
        <v>911</v>
      </c>
      <c r="U79" s="332">
        <f>SUM(U29+U54+U62)</f>
        <v>9226.0499999999993</v>
      </c>
      <c r="V79" s="293"/>
      <c r="W79" s="377">
        <f>W29+W54+W62</f>
        <v>504</v>
      </c>
      <c r="X79" s="377">
        <f>X29+X54+X62</f>
        <v>5012.49</v>
      </c>
      <c r="Y79" s="300"/>
      <c r="Z79" s="391">
        <f>SUM(Z29+Z54+Z62)</f>
        <v>407</v>
      </c>
      <c r="AA79" s="391">
        <f>SUM(AA29+AA54+AA62)</f>
        <v>4213.5600000000004</v>
      </c>
      <c r="AB79" s="204"/>
      <c r="AC79" s="204"/>
    </row>
    <row r="80" spans="1:29" s="306" customFormat="1" ht="14.4" customHeight="1" x14ac:dyDescent="0.25">
      <c r="A80" s="327">
        <v>44440</v>
      </c>
      <c r="B80" s="329">
        <f>SUM(B30+B55+B63)</f>
        <v>503</v>
      </c>
      <c r="C80" s="329">
        <f>SUM(C30+C55+C63)</f>
        <v>4711.7299999999996</v>
      </c>
      <c r="D80" s="292"/>
      <c r="E80" s="301">
        <f>SUM(E30+E55+E63)</f>
        <v>7</v>
      </c>
      <c r="F80" s="301">
        <f t="shared" si="211"/>
        <v>291.26</v>
      </c>
      <c r="G80" s="301">
        <f t="shared" si="211"/>
        <v>8</v>
      </c>
      <c r="H80" s="301">
        <f t="shared" si="211"/>
        <v>2300.92</v>
      </c>
      <c r="I80" s="301">
        <f t="shared" si="211"/>
        <v>0</v>
      </c>
      <c r="J80" s="301">
        <f t="shared" si="211"/>
        <v>0</v>
      </c>
      <c r="K80" s="331">
        <f t="shared" ref="K80" si="215">SUM(E80+G80+I80)</f>
        <v>15</v>
      </c>
      <c r="L80" s="330">
        <f t="shared" ref="L80" si="216">SUM(F80+H80+J80)</f>
        <v>2592.1800000000003</v>
      </c>
      <c r="M80" s="292"/>
      <c r="N80" s="329">
        <f>SUM(N30+N55+N63)</f>
        <v>0</v>
      </c>
      <c r="O80" s="329">
        <f>SUM(O30+O55+O63)</f>
        <v>0</v>
      </c>
      <c r="P80" s="292"/>
      <c r="Q80" s="329">
        <f t="shared" si="214"/>
        <v>0</v>
      </c>
      <c r="R80" s="329">
        <f t="shared" si="214"/>
        <v>0</v>
      </c>
      <c r="S80" s="292"/>
      <c r="T80" s="332">
        <f>SUM(T30+T55+T63)</f>
        <v>518</v>
      </c>
      <c r="U80" s="332">
        <f>SUM(U30+U55+U63)</f>
        <v>7303.91</v>
      </c>
      <c r="V80" s="293"/>
      <c r="W80" s="377">
        <f>W30+W55+W63</f>
        <v>0</v>
      </c>
      <c r="X80" s="377">
        <f>X30+X55+X63</f>
        <v>0</v>
      </c>
      <c r="Y80" s="300"/>
      <c r="Z80" s="391">
        <f>SUM(Z30+Z55+Z63)</f>
        <v>518</v>
      </c>
      <c r="AA80" s="391">
        <f>SUM(AA30+AA55+AA63)</f>
        <v>7303.91</v>
      </c>
      <c r="AB80" s="204"/>
      <c r="AC80" s="204"/>
    </row>
    <row r="81" spans="1:29" s="306" customFormat="1" ht="3.6" customHeight="1" thickBot="1" x14ac:dyDescent="0.35">
      <c r="A81" s="333"/>
      <c r="B81" s="336"/>
      <c r="C81" s="337"/>
      <c r="D81" s="291"/>
      <c r="E81" s="291"/>
      <c r="F81" s="291"/>
      <c r="G81" s="291"/>
      <c r="H81" s="291"/>
      <c r="I81" s="291"/>
      <c r="J81" s="291"/>
      <c r="K81" s="337"/>
      <c r="L81" s="337"/>
      <c r="M81" s="291"/>
      <c r="N81" s="337"/>
      <c r="O81" s="337"/>
      <c r="P81" s="291"/>
      <c r="Q81" s="337"/>
      <c r="R81" s="337"/>
      <c r="S81" s="291"/>
      <c r="T81" s="337"/>
      <c r="U81" s="337"/>
      <c r="V81" s="291"/>
      <c r="W81" s="393"/>
      <c r="X81" s="394"/>
      <c r="Y81" s="370"/>
      <c r="Z81" s="507"/>
      <c r="AA81" s="508"/>
      <c r="AB81" s="204"/>
      <c r="AC81" s="204"/>
    </row>
    <row r="82" spans="1:29" s="287" customFormat="1" ht="15" thickTop="1" thickBot="1" x14ac:dyDescent="0.3">
      <c r="A82" s="338" t="s">
        <v>370</v>
      </c>
      <c r="B82" s="421">
        <f>SUM(B72:B80)</f>
        <v>9574</v>
      </c>
      <c r="C82" s="421">
        <f>SUM(C72:C80)</f>
        <v>86644.189999999988</v>
      </c>
      <c r="D82" s="85"/>
      <c r="E82" s="328">
        <f>SUM(E72:E80)</f>
        <v>151</v>
      </c>
      <c r="F82" s="328">
        <f t="shared" ref="F82:J82" si="217">SUM(F72:F80)</f>
        <v>5680.74</v>
      </c>
      <c r="G82" s="328">
        <f t="shared" si="217"/>
        <v>111</v>
      </c>
      <c r="H82" s="328">
        <f t="shared" si="217"/>
        <v>32092.17</v>
      </c>
      <c r="I82" s="328">
        <f t="shared" si="217"/>
        <v>12</v>
      </c>
      <c r="J82" s="328">
        <f t="shared" si="217"/>
        <v>22722.21</v>
      </c>
      <c r="K82" s="421">
        <f t="shared" ref="K82:L82" si="218">SUM(K72:K80)</f>
        <v>274</v>
      </c>
      <c r="L82" s="421">
        <f t="shared" si="218"/>
        <v>60495.119999999988</v>
      </c>
      <c r="M82" s="85"/>
      <c r="N82" s="421">
        <f t="shared" ref="N82:O82" si="219">SUM(N72:N80)</f>
        <v>1</v>
      </c>
      <c r="O82" s="421">
        <f t="shared" si="219"/>
        <v>27342.12</v>
      </c>
      <c r="P82" s="85"/>
      <c r="Q82" s="421">
        <f t="shared" ref="Q82:R82" si="220">SUM(Q72:Q80)</f>
        <v>9</v>
      </c>
      <c r="R82" s="421">
        <f t="shared" si="220"/>
        <v>20308.98</v>
      </c>
      <c r="S82" s="85"/>
      <c r="T82" s="421">
        <f t="shared" ref="T82:U82" si="221">SUM(T72:T80)</f>
        <v>9858</v>
      </c>
      <c r="U82" s="421">
        <f t="shared" si="221"/>
        <v>194790.41</v>
      </c>
      <c r="V82" s="112"/>
      <c r="W82" s="412">
        <f>SUM(W72:W80)</f>
        <v>8588</v>
      </c>
      <c r="X82" s="412">
        <f>SUM(X72:X80)</f>
        <v>178734.61</v>
      </c>
      <c r="Y82" s="113"/>
      <c r="Z82" s="509">
        <f>SUM(Z72:Z80)</f>
        <v>1270</v>
      </c>
      <c r="AA82" s="509">
        <f>SUM(AA72:AA80)</f>
        <v>16055.799999999996</v>
      </c>
      <c r="AB82" s="288"/>
    </row>
    <row r="83" spans="1:29" s="306" customFormat="1" ht="6.6" customHeight="1" thickTop="1" thickBot="1" x14ac:dyDescent="0.35">
      <c r="A83" s="354"/>
      <c r="B83" s="205"/>
      <c r="C83" s="291"/>
      <c r="D83" s="291"/>
      <c r="E83" s="291"/>
      <c r="F83" s="291"/>
      <c r="G83" s="291"/>
      <c r="H83" s="291"/>
      <c r="I83" s="291"/>
      <c r="J83" s="291"/>
      <c r="K83" s="291"/>
      <c r="L83" s="291"/>
      <c r="M83" s="291"/>
      <c r="N83" s="291"/>
      <c r="O83" s="291"/>
      <c r="P83" s="291"/>
      <c r="Q83" s="291"/>
      <c r="R83" s="291"/>
      <c r="S83" s="291"/>
      <c r="T83" s="291"/>
      <c r="U83" s="291"/>
      <c r="V83" s="291"/>
      <c r="W83" s="83"/>
      <c r="X83" s="369"/>
      <c r="Y83" s="370"/>
      <c r="Z83" s="380"/>
      <c r="AA83" s="500"/>
      <c r="AB83" s="204"/>
      <c r="AC83" s="204"/>
    </row>
    <row r="84" spans="1:29" ht="28.2" thickBot="1" x14ac:dyDescent="0.3">
      <c r="A84" s="355" t="s">
        <v>371</v>
      </c>
      <c r="B84" s="356">
        <f>SUM(B70+B82)</f>
        <v>139225</v>
      </c>
      <c r="C84" s="356">
        <f>SUM(C70+C82)</f>
        <v>1175282.8109999998</v>
      </c>
      <c r="D84" s="85"/>
      <c r="E84" s="356">
        <f t="shared" ref="E84:L84" si="222">SUM(E70+E82)</f>
        <v>4693</v>
      </c>
      <c r="F84" s="356">
        <f t="shared" si="222"/>
        <v>151104.23000000001</v>
      </c>
      <c r="G84" s="356">
        <f t="shared" si="222"/>
        <v>2672</v>
      </c>
      <c r="H84" s="356">
        <f t="shared" si="222"/>
        <v>863772.10799999989</v>
      </c>
      <c r="I84" s="356">
        <f t="shared" si="222"/>
        <v>304</v>
      </c>
      <c r="J84" s="356">
        <f t="shared" si="222"/>
        <v>740003.27399999998</v>
      </c>
      <c r="K84" s="356">
        <f t="shared" si="222"/>
        <v>7669</v>
      </c>
      <c r="L84" s="356">
        <f t="shared" si="222"/>
        <v>1754879.612</v>
      </c>
      <c r="M84" s="85"/>
      <c r="N84" s="356">
        <f t="shared" ref="N84:O84" si="223">SUM(N70+N82)</f>
        <v>185</v>
      </c>
      <c r="O84" s="356">
        <f t="shared" si="223"/>
        <v>763336.245</v>
      </c>
      <c r="P84" s="85"/>
      <c r="Q84" s="356">
        <f t="shared" ref="Q84:R84" si="224">SUM(Q70+Q82)</f>
        <v>9</v>
      </c>
      <c r="R84" s="356">
        <f t="shared" si="224"/>
        <v>20308.98</v>
      </c>
      <c r="S84" s="85"/>
      <c r="T84" s="356">
        <f t="shared" ref="T84:U84" si="225">SUM(T70+T82)</f>
        <v>147088</v>
      </c>
      <c r="U84" s="356">
        <f t="shared" si="225"/>
        <v>3713807.6480000005</v>
      </c>
      <c r="V84" s="112"/>
      <c r="W84" s="356">
        <f t="shared" ref="W84:X84" si="226">SUM(W70+W82)</f>
        <v>145787</v>
      </c>
      <c r="X84" s="356">
        <f t="shared" si="226"/>
        <v>3697459.0780000002</v>
      </c>
      <c r="Y84" s="113"/>
      <c r="Z84" s="356">
        <f t="shared" ref="Z84:AA84" si="227">SUM(Z70+Z82)</f>
        <v>1301</v>
      </c>
      <c r="AA84" s="356">
        <f t="shared" si="227"/>
        <v>16348.569999999985</v>
      </c>
    </row>
    <row r="85" spans="1:29" x14ac:dyDescent="0.3">
      <c r="B85" s="1"/>
    </row>
    <row r="86" spans="1:29" x14ac:dyDescent="0.3">
      <c r="A86" s="319"/>
      <c r="B86" s="596"/>
      <c r="C86" s="596"/>
      <c r="D86" s="596"/>
      <c r="E86" s="596"/>
      <c r="F86" s="596"/>
      <c r="G86" s="596"/>
      <c r="H86" s="596"/>
      <c r="I86" s="596"/>
      <c r="J86" s="596"/>
      <c r="K86" s="596"/>
      <c r="L86" s="596"/>
      <c r="N86" s="114"/>
      <c r="O86" s="287"/>
      <c r="P86" s="288"/>
    </row>
    <row r="87" spans="1:29" x14ac:dyDescent="0.3">
      <c r="B87" s="596"/>
      <c r="C87" s="596"/>
      <c r="D87" s="596"/>
      <c r="E87" s="596"/>
      <c r="F87" s="596"/>
      <c r="G87" s="596"/>
      <c r="H87" s="596"/>
      <c r="I87" s="596"/>
      <c r="J87" s="596"/>
      <c r="K87" s="596"/>
      <c r="L87" s="596"/>
    </row>
    <row r="88" spans="1:29" ht="6" customHeight="1" x14ac:dyDescent="0.3">
      <c r="B88" s="596"/>
      <c r="C88" s="596"/>
      <c r="D88" s="596"/>
      <c r="E88" s="596"/>
      <c r="F88" s="596"/>
      <c r="G88" s="596"/>
      <c r="H88" s="596"/>
      <c r="I88" s="596"/>
      <c r="J88" s="596"/>
      <c r="K88" s="596"/>
      <c r="L88" s="596"/>
    </row>
    <row r="89" spans="1:29" x14ac:dyDescent="0.3">
      <c r="B89" s="418"/>
      <c r="C89" s="419"/>
      <c r="D89" s="288"/>
      <c r="E89" s="288"/>
      <c r="F89" s="288"/>
      <c r="G89" s="288"/>
      <c r="H89" s="288"/>
      <c r="I89" s="288"/>
      <c r="J89" s="288"/>
      <c r="K89" s="288"/>
      <c r="L89" s="288"/>
    </row>
    <row r="90" spans="1:29" x14ac:dyDescent="0.3">
      <c r="B90" s="418"/>
      <c r="C90" s="419"/>
      <c r="D90" s="288"/>
      <c r="E90" s="288"/>
      <c r="F90" s="288"/>
      <c r="G90" s="288"/>
      <c r="H90" s="288"/>
      <c r="I90" s="288"/>
      <c r="J90" s="288"/>
      <c r="K90" s="288"/>
      <c r="L90" s="288"/>
    </row>
    <row r="91" spans="1:29" x14ac:dyDescent="0.3">
      <c r="B91" s="418"/>
      <c r="C91" s="419"/>
      <c r="D91" s="288"/>
      <c r="E91" s="288"/>
      <c r="F91" s="288"/>
      <c r="G91" s="288"/>
      <c r="H91" s="288"/>
      <c r="I91" s="288"/>
      <c r="J91" s="288"/>
      <c r="K91" s="288"/>
      <c r="L91" s="288"/>
    </row>
    <row r="92" spans="1:29" x14ac:dyDescent="0.3">
      <c r="B92" s="418"/>
      <c r="C92" s="419"/>
      <c r="D92" s="288"/>
      <c r="E92" s="288"/>
      <c r="F92" s="288"/>
      <c r="G92" s="288"/>
      <c r="H92" s="288"/>
      <c r="I92" s="288"/>
      <c r="J92" s="288"/>
      <c r="K92" s="288"/>
      <c r="L92" s="288"/>
    </row>
    <row r="93" spans="1:29" x14ac:dyDescent="0.3">
      <c r="B93" s="418"/>
      <c r="C93" s="419"/>
      <c r="D93" s="288"/>
      <c r="E93" s="288"/>
      <c r="F93" s="288"/>
      <c r="G93" s="288"/>
      <c r="H93" s="288"/>
      <c r="I93" s="288"/>
      <c r="J93" s="288"/>
      <c r="K93" s="288"/>
      <c r="L93" s="288"/>
    </row>
    <row r="94" spans="1:29" x14ac:dyDescent="0.3">
      <c r="B94" s="418"/>
      <c r="C94" s="419"/>
      <c r="D94" s="288"/>
      <c r="E94" s="288"/>
      <c r="F94" s="288"/>
      <c r="G94" s="288"/>
      <c r="H94" s="288"/>
      <c r="I94" s="288"/>
      <c r="J94" s="288"/>
      <c r="K94" s="288"/>
      <c r="L94" s="288"/>
    </row>
    <row r="95" spans="1:29" x14ac:dyDescent="0.3">
      <c r="B95" s="418"/>
      <c r="C95" s="419"/>
      <c r="D95" s="288"/>
      <c r="E95" s="288"/>
      <c r="F95" s="288"/>
      <c r="G95" s="288"/>
      <c r="H95" s="288"/>
      <c r="I95" s="288"/>
      <c r="J95" s="288"/>
      <c r="K95" s="288"/>
      <c r="L95" s="288"/>
    </row>
  </sheetData>
  <mergeCells count="17">
    <mergeCell ref="E4:F4"/>
    <mergeCell ref="G4:H4"/>
    <mergeCell ref="B86:L88"/>
    <mergeCell ref="A1:F1"/>
    <mergeCell ref="H1:J1"/>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66"/>
  <sheetViews>
    <sheetView showGridLines="0" zoomScale="75" zoomScaleNormal="7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18" t="s">
        <v>388</v>
      </c>
      <c r="B1" s="618"/>
      <c r="C1" s="274">
        <f>'Annual Capacity'!M1</f>
        <v>44469</v>
      </c>
      <c r="D1" s="494"/>
      <c r="E1" s="266"/>
      <c r="F1" s="266"/>
      <c r="G1" s="266"/>
      <c r="H1" s="266"/>
      <c r="I1" s="266"/>
      <c r="J1" s="207"/>
    </row>
    <row r="2" spans="1:15" ht="21" x14ac:dyDescent="0.25">
      <c r="A2" s="687" t="s">
        <v>389</v>
      </c>
      <c r="B2" s="687"/>
      <c r="C2" s="278"/>
      <c r="D2" s="278"/>
      <c r="E2" s="181"/>
      <c r="F2" s="181"/>
      <c r="G2" s="189"/>
      <c r="I2" s="181"/>
    </row>
    <row r="3" spans="1:15" s="65" customFormat="1" ht="4.8" customHeight="1" x14ac:dyDescent="0.25">
      <c r="A3" s="277"/>
      <c r="B3" s="277"/>
      <c r="C3" s="277"/>
      <c r="D3" s="277"/>
      <c r="E3" s="266"/>
      <c r="F3" s="266"/>
      <c r="G3" s="277"/>
      <c r="I3" s="266"/>
    </row>
    <row r="4" spans="1:15" ht="28.2" customHeight="1" x14ac:dyDescent="0.25">
      <c r="A4" s="73" t="s">
        <v>31</v>
      </c>
      <c r="B4" s="72" t="s">
        <v>32</v>
      </c>
      <c r="C4" s="71" t="s">
        <v>69</v>
      </c>
      <c r="D4" s="71" t="s">
        <v>26</v>
      </c>
    </row>
    <row r="5" spans="1:15" x14ac:dyDescent="0.25">
      <c r="A5" s="27" t="s">
        <v>174</v>
      </c>
      <c r="B5" s="107">
        <f>SUM('Annual Capacity'!D60+'Annual Capacity'!M60)</f>
        <v>146894</v>
      </c>
      <c r="C5" s="104">
        <f>SUM('Annual Capacity'!E60+'Annual Capacity'!N60)</f>
        <v>2930162.423</v>
      </c>
      <c r="D5" s="58">
        <f>C5/$C$8</f>
        <v>0.78899143432427976</v>
      </c>
    </row>
    <row r="6" spans="1:15" x14ac:dyDescent="0.25">
      <c r="A6" s="27" t="s">
        <v>30</v>
      </c>
      <c r="B6" s="107">
        <f>SUM('Annual Capacity'!P60)</f>
        <v>185</v>
      </c>
      <c r="C6" s="104">
        <f>SUM('Annual Capacity'!Q60)</f>
        <v>763336.245</v>
      </c>
      <c r="D6" s="58">
        <f>C6/$C$8</f>
        <v>0.20554005951575874</v>
      </c>
    </row>
    <row r="7" spans="1:15" s="199" customFormat="1" x14ac:dyDescent="0.25">
      <c r="A7" s="27" t="s">
        <v>314</v>
      </c>
      <c r="B7" s="107">
        <f>SUM('Annual Capacity'!S60)</f>
        <v>9</v>
      </c>
      <c r="C7" s="104">
        <f>SUM('Annual Capacity'!T60)</f>
        <v>20308.98</v>
      </c>
      <c r="D7" s="58">
        <f>C7/$C$8</f>
        <v>5.4685061599614648E-3</v>
      </c>
    </row>
    <row r="8" spans="1:15" x14ac:dyDescent="0.25">
      <c r="A8" s="5" t="s">
        <v>0</v>
      </c>
      <c r="B8" s="108">
        <f>SUM(B5:B7)</f>
        <v>147088</v>
      </c>
      <c r="C8" s="105">
        <f>SUM(C5:C7)</f>
        <v>3713807.648</v>
      </c>
      <c r="D8" s="106">
        <f>SUM(D5:D7)</f>
        <v>0.99999999999999989</v>
      </c>
    </row>
    <row r="9" spans="1:15" ht="17.399999999999999" x14ac:dyDescent="0.25">
      <c r="E9" s="181"/>
      <c r="F9" s="181"/>
      <c r="G9" s="181"/>
      <c r="H9" s="181"/>
      <c r="I9" s="181"/>
      <c r="J9" s="181"/>
      <c r="K9" s="181"/>
    </row>
    <row r="10" spans="1:15" ht="24" customHeight="1" x14ac:dyDescent="0.25">
      <c r="A10" s="618" t="s">
        <v>309</v>
      </c>
      <c r="B10" s="618"/>
      <c r="C10" s="618"/>
      <c r="D10" s="618"/>
    </row>
    <row r="11" spans="1:15" ht="6" customHeight="1" x14ac:dyDescent="0.3">
      <c r="A11" s="26"/>
    </row>
    <row r="12" spans="1:15" s="199" customFormat="1" ht="15.6" x14ac:dyDescent="0.3">
      <c r="A12" s="26"/>
      <c r="B12" s="625" t="s">
        <v>330</v>
      </c>
      <c r="C12" s="625"/>
      <c r="D12" s="625"/>
      <c r="F12" s="615" t="s">
        <v>331</v>
      </c>
      <c r="G12" s="616"/>
      <c r="H12" s="617"/>
      <c r="I12" s="534"/>
      <c r="J12" s="615" t="s">
        <v>377</v>
      </c>
      <c r="K12" s="616"/>
      <c r="L12" s="617"/>
      <c r="M12" s="619" t="s">
        <v>387</v>
      </c>
      <c r="N12" s="620"/>
      <c r="O12" s="621"/>
    </row>
    <row r="13" spans="1:15" ht="41.4" x14ac:dyDescent="0.25">
      <c r="A13" s="74" t="s">
        <v>73</v>
      </c>
      <c r="B13" s="72" t="s">
        <v>32</v>
      </c>
      <c r="C13" s="71" t="s">
        <v>69</v>
      </c>
      <c r="D13" s="71" t="s">
        <v>26</v>
      </c>
      <c r="F13" s="72" t="s">
        <v>32</v>
      </c>
      <c r="G13" s="71" t="s">
        <v>69</v>
      </c>
      <c r="H13" s="71" t="s">
        <v>26</v>
      </c>
      <c r="I13" s="535"/>
      <c r="J13" s="72" t="s">
        <v>32</v>
      </c>
      <c r="K13" s="71" t="s">
        <v>69</v>
      </c>
      <c r="L13" s="71" t="s">
        <v>26</v>
      </c>
      <c r="M13" s="72" t="s">
        <v>32</v>
      </c>
      <c r="N13" s="71" t="s">
        <v>69</v>
      </c>
      <c r="O13" s="71" t="s">
        <v>26</v>
      </c>
    </row>
    <row r="14" spans="1:15" x14ac:dyDescent="0.25">
      <c r="A14" s="27" t="s">
        <v>3</v>
      </c>
      <c r="B14" s="195">
        <v>4952</v>
      </c>
      <c r="C14" s="196">
        <v>1201425.183</v>
      </c>
      <c r="D14" s="58">
        <f t="shared" ref="D14:D25" si="0">C14/$C$26</f>
        <v>0.45897879054833551</v>
      </c>
      <c r="F14" s="195">
        <v>417</v>
      </c>
      <c r="G14" s="196">
        <v>116298.5</v>
      </c>
      <c r="H14" s="58">
        <f t="shared" ref="H14:H25" si="1">G14/$G$26</f>
        <v>0.37208648604444911</v>
      </c>
      <c r="I14" s="536"/>
      <c r="J14" s="195">
        <v>0</v>
      </c>
      <c r="K14" s="196">
        <v>0</v>
      </c>
      <c r="L14" s="58">
        <f t="shared" ref="L14:L25" si="2">K14/$G$26</f>
        <v>0</v>
      </c>
      <c r="M14" s="232">
        <f>SUM(B14+F14+J14)</f>
        <v>5369</v>
      </c>
      <c r="N14" s="232">
        <f>SUM(C14+G14+K14)</f>
        <v>1317723.683</v>
      </c>
      <c r="O14" s="233">
        <f t="shared" ref="O14:O25" si="3">N14/$N$26</f>
        <v>0.44971006990726775</v>
      </c>
    </row>
    <row r="15" spans="1:15" x14ac:dyDescent="0.25">
      <c r="A15" s="27" t="s">
        <v>1</v>
      </c>
      <c r="B15" s="197">
        <v>187</v>
      </c>
      <c r="C15" s="196">
        <v>9919.0310000000009</v>
      </c>
      <c r="D15" s="58">
        <f t="shared" si="0"/>
        <v>3.7893536078737644E-3</v>
      </c>
      <c r="F15" s="195">
        <v>11</v>
      </c>
      <c r="G15" s="196">
        <v>383.74</v>
      </c>
      <c r="H15" s="58">
        <f t="shared" si="1"/>
        <v>1.2277412705640821E-3</v>
      </c>
      <c r="I15" s="536"/>
      <c r="J15" s="195">
        <v>0</v>
      </c>
      <c r="K15" s="196">
        <v>0</v>
      </c>
      <c r="L15" s="58">
        <f t="shared" si="2"/>
        <v>0</v>
      </c>
      <c r="M15" s="232">
        <f t="shared" ref="M15:M25" si="4">SUM(B15+F15+J15)</f>
        <v>198</v>
      </c>
      <c r="N15" s="232">
        <f t="shared" ref="N15:N25" si="5">SUM(C15+G15+K15)</f>
        <v>10302.771000000001</v>
      </c>
      <c r="O15" s="233">
        <f t="shared" si="3"/>
        <v>3.5161088219195129E-3</v>
      </c>
    </row>
    <row r="16" spans="1:15" x14ac:dyDescent="0.25">
      <c r="A16" s="27" t="s">
        <v>71</v>
      </c>
      <c r="B16" s="197">
        <v>100</v>
      </c>
      <c r="C16" s="196">
        <v>29250.197</v>
      </c>
      <c r="D16" s="58">
        <f t="shared" si="0"/>
        <v>1.1174412050226313E-2</v>
      </c>
      <c r="F16" s="195">
        <v>6</v>
      </c>
      <c r="G16" s="196">
        <v>7427.69</v>
      </c>
      <c r="H16" s="58">
        <f t="shared" si="1"/>
        <v>2.3764219414072356E-2</v>
      </c>
      <c r="I16" s="536"/>
      <c r="J16" s="195">
        <v>0</v>
      </c>
      <c r="K16" s="196">
        <v>0</v>
      </c>
      <c r="L16" s="58">
        <f t="shared" si="2"/>
        <v>0</v>
      </c>
      <c r="M16" s="232">
        <f t="shared" si="4"/>
        <v>106</v>
      </c>
      <c r="N16" s="232">
        <f t="shared" si="5"/>
        <v>36677.887000000002</v>
      </c>
      <c r="O16" s="233">
        <f t="shared" si="3"/>
        <v>1.2517354996055625E-2</v>
      </c>
    </row>
    <row r="17" spans="1:15" x14ac:dyDescent="0.25">
      <c r="A17" s="27" t="s">
        <v>33</v>
      </c>
      <c r="B17" s="197">
        <v>274</v>
      </c>
      <c r="C17" s="196">
        <v>56241.112999999998</v>
      </c>
      <c r="D17" s="58">
        <f t="shared" si="0"/>
        <v>2.1485714124432724E-2</v>
      </c>
      <c r="F17" s="195">
        <v>20</v>
      </c>
      <c r="G17" s="196">
        <v>4200.7700000000004</v>
      </c>
      <c r="H17" s="58">
        <f t="shared" si="1"/>
        <v>1.3439982011641944E-2</v>
      </c>
      <c r="I17" s="536"/>
      <c r="J17" s="195">
        <v>0</v>
      </c>
      <c r="K17" s="196">
        <v>0</v>
      </c>
      <c r="L17" s="58">
        <f t="shared" si="2"/>
        <v>0</v>
      </c>
      <c r="M17" s="232">
        <f t="shared" si="4"/>
        <v>294</v>
      </c>
      <c r="N17" s="232">
        <f t="shared" si="5"/>
        <v>60441.883000000002</v>
      </c>
      <c r="O17" s="233">
        <f t="shared" si="3"/>
        <v>2.0627483424578399E-2</v>
      </c>
    </row>
    <row r="18" spans="1:15" x14ac:dyDescent="0.25">
      <c r="A18" s="27" t="s">
        <v>2</v>
      </c>
      <c r="B18" s="197">
        <v>702</v>
      </c>
      <c r="C18" s="196">
        <v>54018.459000000003</v>
      </c>
      <c r="D18" s="58">
        <f t="shared" si="0"/>
        <v>2.0636596710246292E-2</v>
      </c>
      <c r="F18" s="195">
        <v>57</v>
      </c>
      <c r="G18" s="196">
        <v>3429.14</v>
      </c>
      <c r="H18" s="58">
        <f t="shared" si="1"/>
        <v>1.0971221922505124E-2</v>
      </c>
      <c r="I18" s="536"/>
      <c r="J18" s="195">
        <v>0</v>
      </c>
      <c r="K18" s="196">
        <v>0</v>
      </c>
      <c r="L18" s="58">
        <f t="shared" si="2"/>
        <v>0</v>
      </c>
      <c r="M18" s="232">
        <f t="shared" si="4"/>
        <v>759</v>
      </c>
      <c r="N18" s="232">
        <f t="shared" si="5"/>
        <v>57447.599000000002</v>
      </c>
      <c r="O18" s="233">
        <f t="shared" si="3"/>
        <v>1.9605600245020935E-2</v>
      </c>
    </row>
    <row r="19" spans="1:15" ht="13.8" customHeight="1" x14ac:dyDescent="0.25">
      <c r="A19" s="27" t="s">
        <v>304</v>
      </c>
      <c r="B19" s="197">
        <v>13</v>
      </c>
      <c r="C19" s="196">
        <v>1229.587</v>
      </c>
      <c r="D19" s="58">
        <f t="shared" si="0"/>
        <v>4.6973741030194158E-4</v>
      </c>
      <c r="F19" s="195">
        <v>0</v>
      </c>
      <c r="G19" s="196">
        <v>0</v>
      </c>
      <c r="H19" s="58">
        <f t="shared" si="1"/>
        <v>0</v>
      </c>
      <c r="I19" s="536"/>
      <c r="J19" s="195">
        <v>0</v>
      </c>
      <c r="K19" s="196">
        <v>0</v>
      </c>
      <c r="L19" s="58">
        <f t="shared" si="2"/>
        <v>0</v>
      </c>
      <c r="M19" s="232">
        <f t="shared" si="4"/>
        <v>13</v>
      </c>
      <c r="N19" s="232">
        <f t="shared" si="5"/>
        <v>1229.587</v>
      </c>
      <c r="O19" s="233">
        <f t="shared" si="3"/>
        <v>4.1963096122563023E-4</v>
      </c>
    </row>
    <row r="20" spans="1:15" ht="13.8" customHeight="1" x14ac:dyDescent="0.25">
      <c r="A20" s="27" t="s">
        <v>305</v>
      </c>
      <c r="B20" s="197">
        <v>52</v>
      </c>
      <c r="C20" s="196">
        <v>28850.492999999999</v>
      </c>
      <c r="D20" s="58">
        <f t="shared" si="0"/>
        <v>1.1021713687404219E-2</v>
      </c>
      <c r="F20" s="195">
        <v>0</v>
      </c>
      <c r="G20" s="196">
        <v>0</v>
      </c>
      <c r="H20" s="58">
        <f t="shared" si="1"/>
        <v>0</v>
      </c>
      <c r="I20" s="536"/>
      <c r="J20" s="195">
        <v>0</v>
      </c>
      <c r="K20" s="196">
        <v>0</v>
      </c>
      <c r="L20" s="58">
        <f t="shared" si="2"/>
        <v>0</v>
      </c>
      <c r="M20" s="232">
        <f t="shared" si="4"/>
        <v>52</v>
      </c>
      <c r="N20" s="232">
        <f t="shared" si="5"/>
        <v>28850.492999999999</v>
      </c>
      <c r="O20" s="233">
        <f t="shared" si="3"/>
        <v>9.8460378236133895E-3</v>
      </c>
    </row>
    <row r="21" spans="1:15" x14ac:dyDescent="0.25">
      <c r="A21" s="27" t="s">
        <v>4</v>
      </c>
      <c r="B21" s="197">
        <v>122101</v>
      </c>
      <c r="C21" s="196">
        <v>1022959.8909999999</v>
      </c>
      <c r="D21" s="58">
        <f t="shared" si="0"/>
        <v>0.39079994342905089</v>
      </c>
      <c r="F21" s="195">
        <v>17124</v>
      </c>
      <c r="G21" s="196">
        <v>152323.22</v>
      </c>
      <c r="H21" s="58">
        <f t="shared" si="1"/>
        <v>0.48734430515247879</v>
      </c>
      <c r="I21" s="536"/>
      <c r="J21" s="195">
        <v>0</v>
      </c>
      <c r="K21" s="196">
        <v>0</v>
      </c>
      <c r="L21" s="58">
        <f t="shared" si="2"/>
        <v>0</v>
      </c>
      <c r="M21" s="232">
        <f t="shared" si="4"/>
        <v>139225</v>
      </c>
      <c r="N21" s="232">
        <f t="shared" si="5"/>
        <v>1175283.111</v>
      </c>
      <c r="O21" s="233">
        <f t="shared" si="3"/>
        <v>0.40109823996283228</v>
      </c>
    </row>
    <row r="22" spans="1:15" x14ac:dyDescent="0.25">
      <c r="A22" s="27" t="s">
        <v>311</v>
      </c>
      <c r="B22" s="197">
        <v>1</v>
      </c>
      <c r="C22" s="196">
        <v>209.3</v>
      </c>
      <c r="D22" s="58">
        <f t="shared" si="0"/>
        <v>7.9958587701558638E-5</v>
      </c>
      <c r="F22" s="195">
        <v>1</v>
      </c>
      <c r="G22" s="196">
        <v>139.84</v>
      </c>
      <c r="H22" s="58">
        <f t="shared" si="1"/>
        <v>4.4740537675426391E-4</v>
      </c>
      <c r="I22" s="536"/>
      <c r="J22" s="195">
        <v>0</v>
      </c>
      <c r="K22" s="196">
        <v>0</v>
      </c>
      <c r="L22" s="58">
        <f t="shared" si="2"/>
        <v>0</v>
      </c>
      <c r="M22" s="232">
        <f t="shared" si="4"/>
        <v>2</v>
      </c>
      <c r="N22" s="232">
        <f t="shared" si="5"/>
        <v>349.14</v>
      </c>
      <c r="O22" s="233">
        <f t="shared" si="3"/>
        <v>1.1915379212883394E-4</v>
      </c>
    </row>
    <row r="23" spans="1:15" x14ac:dyDescent="0.25">
      <c r="A23" s="27" t="s">
        <v>6</v>
      </c>
      <c r="B23" s="197">
        <v>116</v>
      </c>
      <c r="C23" s="196">
        <v>37475.487000000001</v>
      </c>
      <c r="D23" s="58">
        <f t="shared" si="0"/>
        <v>1.4316708141175921E-2</v>
      </c>
      <c r="F23" s="195">
        <v>7</v>
      </c>
      <c r="G23" s="196">
        <v>2185.06</v>
      </c>
      <c r="H23" s="58">
        <f t="shared" si="1"/>
        <v>6.9909009763348962E-3</v>
      </c>
      <c r="I23" s="536"/>
      <c r="J23" s="195">
        <v>0</v>
      </c>
      <c r="K23" s="196">
        <v>0</v>
      </c>
      <c r="L23" s="58">
        <f t="shared" si="2"/>
        <v>0</v>
      </c>
      <c r="M23" s="232">
        <f t="shared" si="4"/>
        <v>123</v>
      </c>
      <c r="N23" s="232">
        <f t="shared" si="5"/>
        <v>39660.546999999999</v>
      </c>
      <c r="O23" s="233">
        <f t="shared" si="3"/>
        <v>1.3535271160433775E-2</v>
      </c>
    </row>
    <row r="24" spans="1:15" x14ac:dyDescent="0.25">
      <c r="A24" s="27" t="s">
        <v>5</v>
      </c>
      <c r="B24" s="197">
        <v>629</v>
      </c>
      <c r="C24" s="196">
        <v>174502.91099999999</v>
      </c>
      <c r="D24" s="58">
        <f t="shared" si="0"/>
        <v>6.6665104220596169E-2</v>
      </c>
      <c r="F24" s="195">
        <v>65</v>
      </c>
      <c r="G24" s="196">
        <v>26169.75</v>
      </c>
      <c r="H24" s="58">
        <f t="shared" si="1"/>
        <v>8.3727737831199217E-2</v>
      </c>
      <c r="I24" s="536"/>
      <c r="J24" s="195">
        <v>0</v>
      </c>
      <c r="K24" s="196">
        <v>0</v>
      </c>
      <c r="L24" s="58">
        <f t="shared" si="2"/>
        <v>0</v>
      </c>
      <c r="M24" s="232">
        <f t="shared" si="4"/>
        <v>694</v>
      </c>
      <c r="N24" s="232">
        <f t="shared" si="5"/>
        <v>200672.66099999999</v>
      </c>
      <c r="O24" s="233">
        <f t="shared" si="3"/>
        <v>6.8485159347923361E-2</v>
      </c>
    </row>
    <row r="25" spans="1:15" x14ac:dyDescent="0.25">
      <c r="A25" s="27" t="s">
        <v>72</v>
      </c>
      <c r="B25" s="197">
        <v>59</v>
      </c>
      <c r="C25" s="196">
        <v>1523.3610000000001</v>
      </c>
      <c r="D25" s="58">
        <f t="shared" si="0"/>
        <v>5.8196748265472561E-4</v>
      </c>
      <c r="F25" s="195">
        <v>0</v>
      </c>
      <c r="G25" s="196">
        <v>0</v>
      </c>
      <c r="H25" s="58">
        <f t="shared" si="1"/>
        <v>0</v>
      </c>
      <c r="I25" s="536"/>
      <c r="J25" s="195">
        <v>0</v>
      </c>
      <c r="K25" s="196">
        <v>0</v>
      </c>
      <c r="L25" s="58">
        <f t="shared" si="2"/>
        <v>0</v>
      </c>
      <c r="M25" s="232">
        <f t="shared" si="4"/>
        <v>59</v>
      </c>
      <c r="N25" s="232">
        <f t="shared" si="5"/>
        <v>1523.3610000000001</v>
      </c>
      <c r="O25" s="233">
        <f t="shared" si="3"/>
        <v>5.1988955700055163E-4</v>
      </c>
    </row>
    <row r="26" spans="1:15" ht="13.8" customHeight="1" x14ac:dyDescent="0.25">
      <c r="A26" s="213" t="s">
        <v>0</v>
      </c>
      <c r="B26" s="214">
        <f>SUM(B14:B25)</f>
        <v>129186</v>
      </c>
      <c r="C26" s="214">
        <f>SUM(C14:C25)</f>
        <v>2617605.0129999998</v>
      </c>
      <c r="D26" s="215">
        <f>SUM(D14:D25)</f>
        <v>1</v>
      </c>
      <c r="F26" s="214">
        <f>SUM(F14:F25)</f>
        <v>17708</v>
      </c>
      <c r="G26" s="214">
        <f>SUM(G14:G25)</f>
        <v>312557.71000000008</v>
      </c>
      <c r="H26" s="215">
        <f>SUM(H14:H25)</f>
        <v>0.99999999999999978</v>
      </c>
      <c r="I26" s="537"/>
      <c r="J26" s="214">
        <f t="shared" ref="J26:O26" si="6">SUM(J14:J25)</f>
        <v>0</v>
      </c>
      <c r="K26" s="214">
        <f t="shared" si="6"/>
        <v>0</v>
      </c>
      <c r="L26" s="215">
        <f t="shared" si="6"/>
        <v>0</v>
      </c>
      <c r="M26" s="268">
        <f t="shared" si="6"/>
        <v>146894</v>
      </c>
      <c r="N26" s="268">
        <f t="shared" si="6"/>
        <v>2930162.7229999998</v>
      </c>
      <c r="O26" s="269">
        <f t="shared" si="6"/>
        <v>0.99999999999999978</v>
      </c>
    </row>
    <row r="27" spans="1:15" s="199" customFormat="1" ht="17.399999999999999" x14ac:dyDescent="0.25">
      <c r="C27" s="45"/>
      <c r="E27" s="181"/>
      <c r="F27" s="181"/>
      <c r="G27" s="181"/>
      <c r="H27" s="181"/>
      <c r="I27" s="181"/>
      <c r="J27" s="181"/>
      <c r="K27" s="181"/>
    </row>
    <row r="28" spans="1:15" s="65" customFormat="1" ht="24.6" customHeight="1" x14ac:dyDescent="0.25">
      <c r="A28" s="612" t="s">
        <v>359</v>
      </c>
      <c r="B28" s="612"/>
      <c r="C28" s="612"/>
      <c r="D28" s="612"/>
      <c r="F28" s="211"/>
      <c r="G28" s="211"/>
      <c r="H28" s="212"/>
      <c r="J28" s="211"/>
      <c r="K28" s="211"/>
      <c r="L28" s="212"/>
    </row>
    <row r="29" spans="1:15" s="65" customFormat="1" ht="5.4" customHeight="1" x14ac:dyDescent="0.25">
      <c r="A29" s="279"/>
      <c r="B29" s="279"/>
      <c r="C29" s="279"/>
      <c r="D29" s="279"/>
      <c r="F29" s="211"/>
      <c r="G29" s="211"/>
      <c r="H29" s="212"/>
      <c r="J29" s="211"/>
    </row>
    <row r="30" spans="1:15" s="199" customFormat="1" ht="17.399999999999999" x14ac:dyDescent="0.25">
      <c r="A30" s="539"/>
      <c r="B30" s="614" t="s">
        <v>330</v>
      </c>
      <c r="C30" s="614"/>
      <c r="D30" s="614"/>
      <c r="F30" s="615" t="s">
        <v>331</v>
      </c>
      <c r="G30" s="616"/>
      <c r="H30" s="617"/>
      <c r="I30" s="534"/>
      <c r="J30" s="615" t="s">
        <v>377</v>
      </c>
      <c r="K30" s="616"/>
      <c r="L30" s="617"/>
      <c r="M30" s="619" t="s">
        <v>387</v>
      </c>
      <c r="N30" s="620"/>
      <c r="O30" s="621"/>
    </row>
    <row r="31" spans="1:15" s="199" customFormat="1" ht="41.4" x14ac:dyDescent="0.25">
      <c r="A31" s="74" t="s">
        <v>73</v>
      </c>
      <c r="B31" s="545" t="s">
        <v>32</v>
      </c>
      <c r="C31" s="546" t="s">
        <v>69</v>
      </c>
      <c r="D31" s="546"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40"/>
      <c r="C32" s="541"/>
      <c r="D32" s="542"/>
      <c r="F32" s="195">
        <v>9</v>
      </c>
      <c r="G32" s="196">
        <v>20308.98</v>
      </c>
      <c r="H32" s="58">
        <f>G32/$C$26</f>
        <v>7.7586113638757771E-3</v>
      </c>
      <c r="J32" s="195">
        <v>0</v>
      </c>
      <c r="K32" s="196">
        <v>0</v>
      </c>
      <c r="L32" s="58">
        <f>K32/$C$26</f>
        <v>0</v>
      </c>
      <c r="M32" s="195">
        <f>SUM(B32+F32+J32)</f>
        <v>9</v>
      </c>
      <c r="N32" s="195">
        <f>SUM(C32+G32+K32)</f>
        <v>20308.98</v>
      </c>
      <c r="O32" s="58">
        <f>N32/$N$33</f>
        <v>1</v>
      </c>
    </row>
    <row r="33" spans="1:15" s="199" customFormat="1" ht="13.8" customHeight="1" x14ac:dyDescent="0.25">
      <c r="A33" s="420" t="s">
        <v>0</v>
      </c>
      <c r="B33" s="543"/>
      <c r="C33" s="543"/>
      <c r="D33" s="544"/>
      <c r="F33" s="214">
        <f>SUM(F32:F32)</f>
        <v>9</v>
      </c>
      <c r="G33" s="214">
        <f>SUM(G32:G32)</f>
        <v>20308.98</v>
      </c>
      <c r="H33" s="215">
        <f>SUM(H32:H32)</f>
        <v>7.7586113638757771E-3</v>
      </c>
      <c r="J33" s="214">
        <f t="shared" ref="J33:O33" si="7">SUM(J32:J32)</f>
        <v>0</v>
      </c>
      <c r="K33" s="214">
        <f t="shared" si="7"/>
        <v>0</v>
      </c>
      <c r="L33" s="215">
        <f t="shared" si="7"/>
        <v>0</v>
      </c>
      <c r="M33" s="214">
        <f t="shared" si="7"/>
        <v>9</v>
      </c>
      <c r="N33" s="214">
        <f t="shared" si="7"/>
        <v>20308.98</v>
      </c>
      <c r="O33" s="215">
        <f t="shared" si="7"/>
        <v>1</v>
      </c>
    </row>
    <row r="34" spans="1:15" s="199" customFormat="1" ht="17.399999999999999" x14ac:dyDescent="0.25">
      <c r="C34" s="45"/>
      <c r="E34" s="181"/>
      <c r="F34" s="266"/>
      <c r="G34" s="266"/>
      <c r="H34" s="266"/>
      <c r="I34" s="266"/>
      <c r="J34" s="181"/>
      <c r="K34" s="181"/>
    </row>
    <row r="35" spans="1:15" ht="26.4" customHeight="1" x14ac:dyDescent="0.25">
      <c r="A35" s="612" t="s">
        <v>310</v>
      </c>
      <c r="B35" s="612"/>
      <c r="C35" s="612"/>
      <c r="D35" s="612"/>
      <c r="F35" s="623" t="str">
        <f>'Annual Capacity'!Y2</f>
        <v>Previously Reported through 08/31/2021</v>
      </c>
      <c r="G35" s="623"/>
      <c r="H35" s="624" t="str">
        <f>'Annual Capacity'!AB2</f>
        <v>Difference between 08/31/2021 and 09/30/2021</v>
      </c>
      <c r="I35" s="624"/>
      <c r="J35" s="624"/>
    </row>
    <row r="36" spans="1:15" s="65" customFormat="1" ht="5.4" customHeight="1" x14ac:dyDescent="0.25">
      <c r="A36" s="279"/>
      <c r="B36" s="279"/>
      <c r="C36" s="279"/>
      <c r="D36" s="279"/>
      <c r="F36" s="623"/>
      <c r="G36" s="623"/>
      <c r="H36" s="624"/>
      <c r="I36" s="624"/>
      <c r="J36" s="624"/>
    </row>
    <row r="37" spans="1:15" ht="17.399999999999999" x14ac:dyDescent="0.25">
      <c r="A37" s="276" t="s">
        <v>330</v>
      </c>
      <c r="B37" s="86"/>
      <c r="C37" s="86"/>
      <c r="D37" s="86"/>
      <c r="E37" s="86"/>
      <c r="F37" s="622"/>
      <c r="G37" s="622"/>
      <c r="H37" s="622"/>
      <c r="I37" s="622"/>
      <c r="J37" s="622"/>
    </row>
    <row r="38" spans="1:15" ht="27.6" customHeight="1" x14ac:dyDescent="0.25">
      <c r="A38" s="75" t="s">
        <v>380</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26"/>
      <c r="B46" s="88"/>
      <c r="C46" s="89"/>
      <c r="D46" s="90"/>
    </row>
    <row r="47" spans="1:15" s="199" customFormat="1" ht="17.399999999999999" x14ac:dyDescent="0.25">
      <c r="A47" s="276" t="s">
        <v>331</v>
      </c>
      <c r="B47" s="86"/>
      <c r="C47" s="86"/>
      <c r="D47" s="86"/>
      <c r="E47" s="86"/>
      <c r="F47" s="622"/>
      <c r="G47" s="622"/>
      <c r="H47" s="622"/>
      <c r="I47" s="622"/>
      <c r="J47" s="622"/>
    </row>
    <row r="48" spans="1:15" s="199" customFormat="1" ht="27.6" customHeight="1" x14ac:dyDescent="0.25">
      <c r="A48" s="75" t="s">
        <v>380</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9.8352032361708266E-2</v>
      </c>
      <c r="F49" s="218">
        <v>1</v>
      </c>
      <c r="G49" s="218">
        <v>4779</v>
      </c>
      <c r="H49" s="219">
        <f>B49-F49</f>
        <v>0</v>
      </c>
      <c r="J49" s="220">
        <f>C49-G49</f>
        <v>0</v>
      </c>
    </row>
    <row r="50" spans="1:11" s="199" customFormat="1" ht="14.4" x14ac:dyDescent="0.3">
      <c r="A50" s="49" t="s">
        <v>24</v>
      </c>
      <c r="B50" s="50">
        <v>5</v>
      </c>
      <c r="C50" s="50">
        <v>43811.76</v>
      </c>
      <c r="D50" s="48">
        <f>C50/$C$51</f>
        <v>0.90164796763829169</v>
      </c>
      <c r="F50" s="221">
        <v>5</v>
      </c>
      <c r="G50" s="221">
        <v>43890.02</v>
      </c>
      <c r="H50" s="219">
        <f>B50-F50</f>
        <v>0</v>
      </c>
      <c r="J50" s="220">
        <f>C50-G50</f>
        <v>-78.259999999994761</v>
      </c>
      <c r="K50" s="87"/>
    </row>
    <row r="51" spans="1:11" s="199" customFormat="1" x14ac:dyDescent="0.25">
      <c r="A51" s="51" t="s">
        <v>25</v>
      </c>
      <c r="B51" s="52">
        <f>SUM(B49:B50)</f>
        <v>6</v>
      </c>
      <c r="C51" s="52">
        <f>SUM(C49:C50)</f>
        <v>48590.76</v>
      </c>
      <c r="D51" s="53">
        <f>SUM(D49:D50)</f>
        <v>1</v>
      </c>
      <c r="F51" s="222">
        <f>SUM(F49:F50)</f>
        <v>6</v>
      </c>
      <c r="G51" s="223">
        <f>SUM(G49:G50)</f>
        <v>48669.02</v>
      </c>
      <c r="H51" s="223">
        <f>SUM(H49:H50)</f>
        <v>0</v>
      </c>
      <c r="J51" s="224">
        <f>SUM(J49:J50)</f>
        <v>-78.259999999994761</v>
      </c>
      <c r="K51" s="87"/>
    </row>
    <row r="53" spans="1:11" s="199" customFormat="1" x14ac:dyDescent="0.25">
      <c r="A53" s="199" t="s">
        <v>411</v>
      </c>
      <c r="C53" s="45"/>
    </row>
    <row r="54" spans="1:11" s="199" customFormat="1" ht="4.8" customHeight="1" x14ac:dyDescent="0.25">
      <c r="C54" s="45"/>
    </row>
    <row r="55" spans="1:11" s="199" customFormat="1" ht="27.6" x14ac:dyDescent="0.25">
      <c r="A55" s="680" t="s">
        <v>405</v>
      </c>
      <c r="B55" s="680" t="s">
        <v>91</v>
      </c>
      <c r="C55" s="681" t="s">
        <v>409</v>
      </c>
      <c r="D55" s="680" t="s">
        <v>406</v>
      </c>
      <c r="E55" s="679"/>
      <c r="F55" s="680" t="s">
        <v>407</v>
      </c>
      <c r="G55" s="680" t="s">
        <v>408</v>
      </c>
    </row>
    <row r="56" spans="1:11" s="199" customFormat="1" x14ac:dyDescent="0.25">
      <c r="A56" s="682" t="s">
        <v>404</v>
      </c>
      <c r="B56" s="682" t="s">
        <v>410</v>
      </c>
      <c r="C56" s="683">
        <v>44271</v>
      </c>
      <c r="D56" s="684">
        <v>27420.38</v>
      </c>
      <c r="E56" s="87"/>
      <c r="F56" s="684">
        <v>27342.12</v>
      </c>
      <c r="G56" s="686">
        <f>SUM(D56-F56)</f>
        <v>78.260000000002037</v>
      </c>
    </row>
    <row r="57" spans="1:11" s="199" customFormat="1" x14ac:dyDescent="0.25">
      <c r="C57" s="45"/>
    </row>
    <row r="58" spans="1:11" s="199" customFormat="1" ht="17.399999999999999" x14ac:dyDescent="0.25">
      <c r="A58" s="276" t="s">
        <v>377</v>
      </c>
      <c r="B58" s="86"/>
      <c r="C58" s="86"/>
      <c r="D58" s="86"/>
      <c r="E58" s="86"/>
      <c r="F58" s="622">
        <f>F42</f>
        <v>12</v>
      </c>
      <c r="G58" s="622"/>
      <c r="H58" s="622"/>
      <c r="I58" s="622"/>
      <c r="J58" s="622"/>
    </row>
    <row r="59" spans="1:11" s="199" customFormat="1" ht="27.6" customHeight="1" x14ac:dyDescent="0.25">
      <c r="A59" s="75" t="s">
        <v>380</v>
      </c>
      <c r="B59" s="202" t="s">
        <v>21</v>
      </c>
      <c r="C59" s="51" t="s">
        <v>69</v>
      </c>
      <c r="D59" s="51" t="s">
        <v>26</v>
      </c>
      <c r="F59" s="216" t="s">
        <v>7</v>
      </c>
      <c r="G59" s="217" t="s">
        <v>27</v>
      </c>
      <c r="H59" s="216" t="s">
        <v>7</v>
      </c>
      <c r="J59" s="216" t="s">
        <v>27</v>
      </c>
    </row>
    <row r="60" spans="1:11" s="199" customFormat="1" ht="14.4" x14ac:dyDescent="0.3">
      <c r="A60" s="49" t="s">
        <v>392</v>
      </c>
      <c r="B60" s="50">
        <v>0</v>
      </c>
      <c r="C60" s="50">
        <v>0</v>
      </c>
      <c r="D60" s="48">
        <f>C60/$C$51</f>
        <v>0</v>
      </c>
      <c r="F60" s="221">
        <v>0</v>
      </c>
      <c r="G60" s="221">
        <v>0</v>
      </c>
      <c r="H60" s="219">
        <f>B60-F60</f>
        <v>0</v>
      </c>
      <c r="J60" s="220">
        <f>C60-G60</f>
        <v>0</v>
      </c>
      <c r="K60" s="87"/>
    </row>
    <row r="61" spans="1:11" s="199" customFormat="1" x14ac:dyDescent="0.25">
      <c r="A61" s="51" t="s">
        <v>25</v>
      </c>
      <c r="B61" s="52">
        <f>SUM(B60:B60)</f>
        <v>0</v>
      </c>
      <c r="C61" s="52">
        <f>SUM(C60:C60)</f>
        <v>0</v>
      </c>
      <c r="D61" s="53">
        <f>SUM(D60:D60)</f>
        <v>0</v>
      </c>
      <c r="F61" s="222">
        <f>SUM(F60:F60)</f>
        <v>0</v>
      </c>
      <c r="G61" s="223">
        <f>SUM(G60:G60)</f>
        <v>0</v>
      </c>
      <c r="H61" s="223">
        <f>SUM(H60:H60)</f>
        <v>0</v>
      </c>
      <c r="J61" s="224">
        <f>SUM(J60:J60)</f>
        <v>0</v>
      </c>
      <c r="K61" s="87"/>
    </row>
    <row r="63" spans="1:11" s="199" customFormat="1" ht="21" x14ac:dyDescent="0.25">
      <c r="A63" s="612" t="s">
        <v>403</v>
      </c>
      <c r="B63" s="612"/>
      <c r="C63" s="612"/>
      <c r="D63" s="612"/>
    </row>
    <row r="64" spans="1:11" s="65" customFormat="1" ht="6" customHeight="1" x14ac:dyDescent="0.25">
      <c r="A64" s="685"/>
      <c r="B64" s="685"/>
      <c r="C64" s="685"/>
      <c r="D64" s="685"/>
    </row>
    <row r="65" spans="1:3" s="199" customFormat="1" ht="27.6" x14ac:dyDescent="0.25">
      <c r="B65" s="562" t="s">
        <v>21</v>
      </c>
      <c r="C65" s="563" t="s">
        <v>69</v>
      </c>
    </row>
    <row r="66" spans="1:3" ht="25.2" customHeight="1" x14ac:dyDescent="0.25">
      <c r="A66" s="561" t="s">
        <v>398</v>
      </c>
      <c r="B66" s="303">
        <f>SUM(B45+B51+B61)</f>
        <v>185</v>
      </c>
      <c r="C66" s="303">
        <f>SUM(C45+C51+C61)</f>
        <v>763336.245</v>
      </c>
    </row>
  </sheetData>
  <mergeCells count="20">
    <mergeCell ref="J30:L30"/>
    <mergeCell ref="A10:D10"/>
    <mergeCell ref="M30:O30"/>
    <mergeCell ref="F58:G58"/>
    <mergeCell ref="H58:J58"/>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63:D6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26" t="s">
        <v>329</v>
      </c>
      <c r="B1" s="626"/>
      <c r="C1" s="626"/>
      <c r="D1" s="275">
        <f>'Annual Capacity'!M1</f>
        <v>44469</v>
      </c>
    </row>
    <row r="2" spans="1:16" s="199" customFormat="1" ht="6" customHeight="1" x14ac:dyDescent="0.3">
      <c r="A2" s="26"/>
      <c r="C2" s="45"/>
    </row>
    <row r="3" spans="1:16" ht="27.6" x14ac:dyDescent="0.25">
      <c r="A3" s="235" t="s">
        <v>317</v>
      </c>
      <c r="B3" s="247" t="s">
        <v>318</v>
      </c>
      <c r="C3" s="72" t="s">
        <v>32</v>
      </c>
      <c r="D3" s="71" t="s">
        <v>69</v>
      </c>
      <c r="E3" s="71" t="s">
        <v>26</v>
      </c>
    </row>
    <row r="4" spans="1:16" ht="27.6" customHeight="1" x14ac:dyDescent="0.25">
      <c r="A4" s="234" t="s">
        <v>333</v>
      </c>
      <c r="B4" s="247">
        <v>1</v>
      </c>
      <c r="C4" s="342">
        <v>5</v>
      </c>
      <c r="D4" s="343">
        <v>43811.76</v>
      </c>
      <c r="E4" s="238">
        <f>D4/$D$13</f>
        <v>0.11485359638407899</v>
      </c>
    </row>
    <row r="5" spans="1:16" s="198" customFormat="1" ht="27.6" customHeight="1" x14ac:dyDescent="0.25">
      <c r="A5" s="234" t="s">
        <v>319</v>
      </c>
      <c r="B5" s="247">
        <v>1</v>
      </c>
      <c r="C5" s="342">
        <v>1</v>
      </c>
      <c r="D5" s="343">
        <v>4779</v>
      </c>
      <c r="E5" s="238">
        <f t="shared" ref="E5:E12" si="0">D5/$D$13</f>
        <v>1.2528264948030244E-2</v>
      </c>
    </row>
    <row r="6" spans="1:16" s="198" customFormat="1" ht="26.4" x14ac:dyDescent="0.25">
      <c r="A6" s="234" t="s">
        <v>320</v>
      </c>
      <c r="B6" s="247">
        <v>1</v>
      </c>
      <c r="C6" s="236">
        <v>555</v>
      </c>
      <c r="D6" s="237">
        <v>150104.81</v>
      </c>
      <c r="E6" s="238">
        <f t="shared" si="0"/>
        <v>0.39350341696039748</v>
      </c>
    </row>
    <row r="7" spans="1:16" s="198" customFormat="1" ht="28.8" customHeight="1" x14ac:dyDescent="0.25">
      <c r="A7" s="234" t="s">
        <v>314</v>
      </c>
      <c r="B7" s="247">
        <v>0.85</v>
      </c>
      <c r="C7" s="342">
        <v>9</v>
      </c>
      <c r="D7" s="343">
        <v>20308.98</v>
      </c>
      <c r="E7" s="238">
        <f t="shared" si="0"/>
        <v>5.3240485930999636E-2</v>
      </c>
    </row>
    <row r="8" spans="1:16" s="198" customFormat="1" ht="27.6" customHeight="1" x14ac:dyDescent="0.25">
      <c r="A8" s="234" t="s">
        <v>355</v>
      </c>
      <c r="B8" s="247">
        <v>0.6</v>
      </c>
      <c r="C8" s="340"/>
      <c r="D8" s="341"/>
      <c r="E8" s="238">
        <f t="shared" si="0"/>
        <v>0</v>
      </c>
    </row>
    <row r="9" spans="1:16" s="198" customFormat="1" ht="27.6" customHeight="1" x14ac:dyDescent="0.25">
      <c r="A9" s="234" t="s">
        <v>321</v>
      </c>
      <c r="B9" s="247">
        <v>0.6</v>
      </c>
      <c r="C9" s="340"/>
      <c r="D9" s="341"/>
      <c r="E9" s="238">
        <f t="shared" si="0"/>
        <v>0</v>
      </c>
    </row>
    <row r="10" spans="1:16" s="198" customFormat="1" ht="23.4" customHeight="1" x14ac:dyDescent="0.25">
      <c r="A10" s="234" t="s">
        <v>322</v>
      </c>
      <c r="B10" s="247">
        <v>0.6</v>
      </c>
      <c r="C10" s="236">
        <v>191</v>
      </c>
      <c r="D10" s="237">
        <v>2866.37</v>
      </c>
      <c r="E10" s="238">
        <f t="shared" si="0"/>
        <v>7.514258798720537E-3</v>
      </c>
    </row>
    <row r="11" spans="1:16" s="198" customFormat="1" ht="27.6" customHeight="1" x14ac:dyDescent="0.25">
      <c r="A11" s="234" t="s">
        <v>323</v>
      </c>
      <c r="B11" s="247">
        <v>0.6</v>
      </c>
      <c r="C11" s="236">
        <v>16944</v>
      </c>
      <c r="D11" s="237">
        <v>149180.25</v>
      </c>
      <c r="E11" s="238">
        <f t="shared" si="0"/>
        <v>0.39107966039200431</v>
      </c>
      <c r="I11" s="322"/>
    </row>
    <row r="12" spans="1:16" s="198" customFormat="1" ht="27.6" customHeight="1" x14ac:dyDescent="0.25">
      <c r="A12" s="234" t="s">
        <v>324</v>
      </c>
      <c r="B12" s="247">
        <v>0.6</v>
      </c>
      <c r="C12" s="236">
        <v>18</v>
      </c>
      <c r="D12" s="237">
        <v>10406.280000000001</v>
      </c>
      <c r="E12" s="238">
        <f t="shared" si="0"/>
        <v>2.7280316585768606E-2</v>
      </c>
    </row>
    <row r="13" spans="1:16" ht="27" customHeight="1" x14ac:dyDescent="0.25">
      <c r="A13" s="198"/>
      <c r="B13" s="239"/>
      <c r="C13" s="240">
        <f>SUM(C4:C12)</f>
        <v>17723</v>
      </c>
      <c r="D13" s="241">
        <f>SUM(D4:D12)</f>
        <v>381457.45000000007</v>
      </c>
      <c r="E13" s="242">
        <f>SUM(E4:E12)</f>
        <v>0.99999999999999989</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27" t="s">
        <v>386</v>
      </c>
      <c r="B16" s="627"/>
      <c r="C16" s="627"/>
      <c r="D16" s="627"/>
      <c r="E16" s="199"/>
      <c r="F16" s="199"/>
      <c r="G16" s="199"/>
      <c r="H16" s="199"/>
      <c r="I16" s="199"/>
      <c r="J16" s="65"/>
      <c r="K16" s="65"/>
      <c r="M16" s="65"/>
      <c r="P16" s="65"/>
    </row>
    <row r="17" spans="1:18" s="199" customFormat="1" ht="6" customHeight="1" x14ac:dyDescent="0.3">
      <c r="A17" s="26"/>
      <c r="C17" s="45"/>
    </row>
    <row r="18" spans="1:18" ht="15.6" x14ac:dyDescent="0.3">
      <c r="A18" s="26"/>
      <c r="B18" s="615" t="s">
        <v>377</v>
      </c>
      <c r="C18" s="616"/>
      <c r="D18" s="616"/>
      <c r="E18" s="616"/>
      <c r="F18" s="616"/>
      <c r="G18" s="616"/>
      <c r="H18" s="616"/>
      <c r="I18" s="616"/>
      <c r="J18" s="616"/>
      <c r="K18" s="616"/>
      <c r="L18" s="616"/>
      <c r="M18" s="616"/>
      <c r="N18" s="616"/>
      <c r="O18" s="616"/>
      <c r="P18" s="616"/>
      <c r="Q18" s="616"/>
      <c r="R18" s="617"/>
    </row>
    <row r="19" spans="1:18" ht="13.8" customHeight="1" x14ac:dyDescent="0.25">
      <c r="A19" s="630" t="s">
        <v>379</v>
      </c>
      <c r="B19" s="633" t="s">
        <v>82</v>
      </c>
      <c r="C19" s="633"/>
      <c r="D19" s="637" t="s">
        <v>381</v>
      </c>
      <c r="E19" s="638"/>
      <c r="F19" s="641" t="s">
        <v>382</v>
      </c>
      <c r="G19" s="642"/>
      <c r="H19" s="635" t="s">
        <v>9</v>
      </c>
      <c r="I19" s="636"/>
      <c r="K19" s="635" t="s">
        <v>30</v>
      </c>
      <c r="L19" s="636"/>
      <c r="N19" s="635" t="s">
        <v>314</v>
      </c>
      <c r="O19" s="636"/>
      <c r="Q19" s="643" t="s">
        <v>393</v>
      </c>
      <c r="R19" s="644"/>
    </row>
    <row r="20" spans="1:18" ht="13.8" x14ac:dyDescent="0.25">
      <c r="A20" s="631"/>
      <c r="B20" s="634"/>
      <c r="C20" s="634"/>
      <c r="D20" s="639" t="s">
        <v>383</v>
      </c>
      <c r="E20" s="640"/>
      <c r="F20" s="639" t="s">
        <v>384</v>
      </c>
      <c r="G20" s="640"/>
      <c r="H20" s="628" t="s">
        <v>76</v>
      </c>
      <c r="I20" s="629"/>
      <c r="K20" s="628" t="s">
        <v>76</v>
      </c>
      <c r="L20" s="629"/>
      <c r="N20" s="628" t="s">
        <v>76</v>
      </c>
      <c r="O20" s="629"/>
      <c r="Q20" s="645"/>
      <c r="R20" s="646"/>
    </row>
    <row r="21" spans="1:18" ht="13.8" x14ac:dyDescent="0.25">
      <c r="A21" s="632"/>
      <c r="B21" s="516" t="s">
        <v>8</v>
      </c>
      <c r="C21" s="517" t="s">
        <v>70</v>
      </c>
      <c r="D21" s="78" t="s">
        <v>8</v>
      </c>
      <c r="E21" s="78" t="s">
        <v>70</v>
      </c>
      <c r="F21" s="77" t="s">
        <v>8</v>
      </c>
      <c r="G21" s="77" t="s">
        <v>70</v>
      </c>
      <c r="H21" s="516" t="s">
        <v>8</v>
      </c>
      <c r="I21" s="516" t="s">
        <v>70</v>
      </c>
      <c r="K21" s="538" t="s">
        <v>8</v>
      </c>
      <c r="L21" s="538" t="s">
        <v>70</v>
      </c>
      <c r="N21" s="538" t="s">
        <v>8</v>
      </c>
      <c r="O21" s="538" t="s">
        <v>70</v>
      </c>
      <c r="Q21" s="518" t="s">
        <v>8</v>
      </c>
      <c r="R21" s="518" t="s">
        <v>10</v>
      </c>
    </row>
    <row r="22" spans="1:18" ht="13.8" x14ac:dyDescent="0.25">
      <c r="A22" s="514" t="s">
        <v>385</v>
      </c>
      <c r="B22" s="513"/>
      <c r="C22" s="92"/>
      <c r="D22" s="92"/>
      <c r="E22" s="92"/>
      <c r="F22" s="92"/>
      <c r="G22" s="92"/>
      <c r="H22" s="92"/>
      <c r="I22" s="92"/>
      <c r="K22" s="92"/>
      <c r="L22" s="92"/>
      <c r="N22" s="92"/>
      <c r="O22" s="92"/>
      <c r="Q22" s="92"/>
      <c r="R22" s="92"/>
    </row>
    <row r="23" spans="1:18" ht="13.8" x14ac:dyDescent="0.25">
      <c r="A23" s="515" t="s">
        <v>4</v>
      </c>
      <c r="B23" s="521">
        <v>0</v>
      </c>
      <c r="C23" s="524">
        <v>0</v>
      </c>
      <c r="D23" s="521">
        <v>0</v>
      </c>
      <c r="E23" s="524">
        <v>0</v>
      </c>
      <c r="F23" s="521">
        <v>0</v>
      </c>
      <c r="G23" s="524">
        <v>0</v>
      </c>
      <c r="H23" s="530">
        <f>SUM(D23+F23)</f>
        <v>0</v>
      </c>
      <c r="I23" s="531">
        <f>SUM(E23+G23)</f>
        <v>0</v>
      </c>
      <c r="K23" s="530">
        <v>0</v>
      </c>
      <c r="L23" s="531">
        <v>0</v>
      </c>
      <c r="N23" s="530">
        <v>0</v>
      </c>
      <c r="O23" s="531">
        <v>0</v>
      </c>
      <c r="Q23" s="519">
        <f>SUM(B23+H23+K23+N23)</f>
        <v>0</v>
      </c>
      <c r="R23" s="553">
        <f>SUM(C23+I23+L23+O23)</f>
        <v>0</v>
      </c>
    </row>
    <row r="24" spans="1:18" ht="6" customHeight="1" x14ac:dyDescent="0.25">
      <c r="A24" s="512"/>
      <c r="B24" s="522"/>
      <c r="C24" s="525"/>
      <c r="D24" s="528"/>
      <c r="E24" s="525"/>
      <c r="F24" s="528"/>
      <c r="G24" s="525"/>
      <c r="H24" s="528"/>
      <c r="I24" s="525"/>
      <c r="K24" s="528"/>
      <c r="L24" s="525"/>
      <c r="N24" s="528"/>
      <c r="O24" s="525"/>
      <c r="Q24" s="520"/>
      <c r="R24" s="92"/>
    </row>
    <row r="25" spans="1:18" ht="13.8" x14ac:dyDescent="0.25">
      <c r="A25" s="514" t="s">
        <v>376</v>
      </c>
      <c r="B25" s="522"/>
      <c r="C25" s="525"/>
      <c r="D25" s="528"/>
      <c r="E25" s="525"/>
      <c r="F25" s="528"/>
      <c r="G25" s="525"/>
      <c r="H25" s="528"/>
      <c r="I25" s="525"/>
      <c r="K25" s="528"/>
      <c r="L25" s="525"/>
      <c r="N25" s="528"/>
      <c r="O25" s="525"/>
      <c r="Q25" s="520"/>
      <c r="R25" s="92"/>
    </row>
    <row r="26" spans="1:18" ht="13.8" x14ac:dyDescent="0.25">
      <c r="A26" s="510" t="s">
        <v>374</v>
      </c>
      <c r="B26" s="521">
        <v>0</v>
      </c>
      <c r="C26" s="524">
        <v>0</v>
      </c>
      <c r="D26" s="527">
        <v>0</v>
      </c>
      <c r="E26" s="524">
        <v>0</v>
      </c>
      <c r="F26" s="527">
        <v>0</v>
      </c>
      <c r="G26" s="524">
        <v>0</v>
      </c>
      <c r="H26" s="530">
        <f t="shared" ref="H26:H29" si="1">SUM(D26+F26)</f>
        <v>0</v>
      </c>
      <c r="I26" s="531">
        <f t="shared" ref="I26:I36" si="2">SUM(E26+G26)</f>
        <v>0</v>
      </c>
      <c r="K26" s="530">
        <v>0</v>
      </c>
      <c r="L26" s="531">
        <v>0</v>
      </c>
      <c r="N26" s="530">
        <v>0</v>
      </c>
      <c r="O26" s="531">
        <v>0</v>
      </c>
      <c r="Q26" s="519">
        <f>SUM(B26+H26+K26+N26)</f>
        <v>0</v>
      </c>
      <c r="R26" s="553">
        <f>SUM(C26+I26+L26+O26)</f>
        <v>0</v>
      </c>
    </row>
    <row r="27" spans="1:18" ht="13.8" x14ac:dyDescent="0.25">
      <c r="A27" s="510" t="s">
        <v>375</v>
      </c>
      <c r="B27" s="521">
        <v>0</v>
      </c>
      <c r="C27" s="524">
        <v>0</v>
      </c>
      <c r="D27" s="527">
        <v>0</v>
      </c>
      <c r="E27" s="524">
        <v>0</v>
      </c>
      <c r="F27" s="527">
        <v>0</v>
      </c>
      <c r="G27" s="524">
        <v>0</v>
      </c>
      <c r="H27" s="530">
        <f t="shared" si="1"/>
        <v>0</v>
      </c>
      <c r="I27" s="531">
        <f t="shared" si="2"/>
        <v>0</v>
      </c>
      <c r="K27" s="530">
        <v>0</v>
      </c>
      <c r="L27" s="531">
        <v>0</v>
      </c>
      <c r="N27" s="530">
        <v>0</v>
      </c>
      <c r="O27" s="531">
        <v>0</v>
      </c>
      <c r="Q27" s="519">
        <f t="shared" ref="Q27:Q29" si="3">SUM(B27+H27+K27+N27)</f>
        <v>0</v>
      </c>
      <c r="R27" s="553">
        <f t="shared" ref="R27:R29" si="4">SUM(C27+I27+L27+O27)</f>
        <v>0</v>
      </c>
    </row>
    <row r="28" spans="1:18" ht="13.8" x14ac:dyDescent="0.25">
      <c r="A28" s="511" t="s">
        <v>355</v>
      </c>
      <c r="B28" s="523">
        <v>0</v>
      </c>
      <c r="C28" s="526">
        <v>0</v>
      </c>
      <c r="D28" s="529">
        <v>0</v>
      </c>
      <c r="E28" s="526">
        <v>0</v>
      </c>
      <c r="F28" s="529">
        <v>0</v>
      </c>
      <c r="G28" s="526">
        <v>0</v>
      </c>
      <c r="H28" s="530">
        <f t="shared" si="1"/>
        <v>0</v>
      </c>
      <c r="I28" s="531">
        <f t="shared" si="2"/>
        <v>0</v>
      </c>
      <c r="K28" s="530">
        <v>0</v>
      </c>
      <c r="L28" s="531">
        <v>0</v>
      </c>
      <c r="N28" s="530">
        <v>0</v>
      </c>
      <c r="O28" s="531">
        <v>0</v>
      </c>
      <c r="Q28" s="519">
        <f t="shared" si="3"/>
        <v>0</v>
      </c>
      <c r="R28" s="553">
        <f t="shared" si="4"/>
        <v>0</v>
      </c>
    </row>
    <row r="29" spans="1:18" ht="13.8" x14ac:dyDescent="0.25">
      <c r="A29" s="510" t="s">
        <v>378</v>
      </c>
      <c r="B29" s="521">
        <v>0</v>
      </c>
      <c r="C29" s="524">
        <v>0</v>
      </c>
      <c r="D29" s="527">
        <v>0</v>
      </c>
      <c r="E29" s="524">
        <v>0</v>
      </c>
      <c r="F29" s="527">
        <v>0</v>
      </c>
      <c r="G29" s="524">
        <v>0</v>
      </c>
      <c r="H29" s="530">
        <f t="shared" si="1"/>
        <v>0</v>
      </c>
      <c r="I29" s="531">
        <f t="shared" si="2"/>
        <v>0</v>
      </c>
      <c r="K29" s="530">
        <v>0</v>
      </c>
      <c r="L29" s="531">
        <v>0</v>
      </c>
      <c r="N29" s="530">
        <v>0</v>
      </c>
      <c r="O29" s="531">
        <v>0</v>
      </c>
      <c r="Q29" s="519">
        <f t="shared" si="3"/>
        <v>0</v>
      </c>
      <c r="R29" s="553">
        <f t="shared" si="4"/>
        <v>0</v>
      </c>
    </row>
    <row r="30" spans="1:18" s="198" customFormat="1" ht="6" customHeight="1" x14ac:dyDescent="0.25">
      <c r="A30" s="512"/>
      <c r="B30" s="522"/>
      <c r="C30" s="525"/>
      <c r="D30" s="528"/>
      <c r="E30" s="525"/>
      <c r="F30" s="528"/>
      <c r="G30" s="525"/>
      <c r="H30" s="528"/>
      <c r="I30" s="525"/>
      <c r="K30" s="528"/>
      <c r="L30" s="525"/>
      <c r="N30" s="528"/>
      <c r="O30" s="525"/>
      <c r="Q30" s="520"/>
      <c r="R30" s="92"/>
    </row>
    <row r="31" spans="1:18" ht="13.8" x14ac:dyDescent="0.25">
      <c r="A31" s="514" t="s">
        <v>314</v>
      </c>
      <c r="B31" s="522"/>
      <c r="C31" s="525"/>
      <c r="D31" s="528"/>
      <c r="E31" s="525"/>
      <c r="F31" s="528"/>
      <c r="G31" s="525"/>
      <c r="H31" s="528"/>
      <c r="I31" s="525"/>
      <c r="J31" s="198"/>
      <c r="K31" s="528"/>
      <c r="L31" s="525"/>
      <c r="N31" s="528"/>
      <c r="O31" s="525"/>
      <c r="Q31" s="520"/>
      <c r="R31" s="92"/>
    </row>
    <row r="32" spans="1:18" s="198" customFormat="1" ht="13.8" x14ac:dyDescent="0.25">
      <c r="A32" s="510" t="s">
        <v>394</v>
      </c>
      <c r="B32" s="521">
        <v>0</v>
      </c>
      <c r="C32" s="524">
        <v>0</v>
      </c>
      <c r="D32" s="527">
        <v>0</v>
      </c>
      <c r="E32" s="524">
        <v>0</v>
      </c>
      <c r="F32" s="527">
        <v>0</v>
      </c>
      <c r="G32" s="524">
        <v>0</v>
      </c>
      <c r="H32" s="530">
        <f t="shared" ref="H32:H33" si="5">SUM(D32+F32)</f>
        <v>0</v>
      </c>
      <c r="I32" s="531">
        <f t="shared" ref="I32:I33" si="6">SUM(E32+G32)</f>
        <v>0</v>
      </c>
      <c r="K32" s="530">
        <v>0</v>
      </c>
      <c r="L32" s="531">
        <v>0</v>
      </c>
      <c r="N32" s="530">
        <v>0</v>
      </c>
      <c r="O32" s="531">
        <v>0</v>
      </c>
      <c r="Q32" s="519">
        <f t="shared" ref="Q32:Q33" si="7">SUM(B32+H32+K32+N32)</f>
        <v>0</v>
      </c>
      <c r="R32" s="553">
        <f t="shared" ref="R32:R33" si="8">SUM(C32+I32+L32+O32)</f>
        <v>0</v>
      </c>
    </row>
    <row r="33" spans="1:18" s="198" customFormat="1" ht="13.8" x14ac:dyDescent="0.25">
      <c r="A33" s="510" t="s">
        <v>395</v>
      </c>
      <c r="B33" s="521">
        <v>0</v>
      </c>
      <c r="C33" s="524">
        <v>0</v>
      </c>
      <c r="D33" s="527">
        <v>0</v>
      </c>
      <c r="E33" s="524">
        <v>0</v>
      </c>
      <c r="F33" s="527">
        <v>0</v>
      </c>
      <c r="G33" s="524">
        <v>0</v>
      </c>
      <c r="H33" s="530">
        <f t="shared" si="5"/>
        <v>0</v>
      </c>
      <c r="I33" s="531">
        <f t="shared" si="6"/>
        <v>0</v>
      </c>
      <c r="K33" s="530">
        <v>0</v>
      </c>
      <c r="L33" s="531">
        <v>0</v>
      </c>
      <c r="N33" s="530">
        <v>0</v>
      </c>
      <c r="O33" s="531">
        <v>0</v>
      </c>
      <c r="Q33" s="519">
        <f t="shared" si="7"/>
        <v>0</v>
      </c>
      <c r="R33" s="553">
        <f t="shared" si="8"/>
        <v>0</v>
      </c>
    </row>
    <row r="34" spans="1:18" s="198" customFormat="1" ht="6" customHeight="1" x14ac:dyDescent="0.25">
      <c r="A34" s="512"/>
      <c r="B34" s="522"/>
      <c r="C34" s="525"/>
      <c r="D34" s="528"/>
      <c r="E34" s="525"/>
      <c r="F34" s="528"/>
      <c r="G34" s="525"/>
      <c r="H34" s="528"/>
      <c r="I34" s="525"/>
      <c r="K34" s="528"/>
      <c r="L34" s="525"/>
      <c r="N34" s="528"/>
      <c r="O34" s="525"/>
      <c r="Q34" s="520"/>
      <c r="R34" s="92"/>
    </row>
    <row r="35" spans="1:18" ht="13.8" x14ac:dyDescent="0.25">
      <c r="A35" s="514" t="s">
        <v>30</v>
      </c>
      <c r="B35" s="522"/>
      <c r="C35" s="525"/>
      <c r="D35" s="528"/>
      <c r="E35" s="525"/>
      <c r="F35" s="528"/>
      <c r="G35" s="525"/>
      <c r="H35" s="528"/>
      <c r="I35" s="525"/>
      <c r="J35" s="198"/>
      <c r="K35" s="528"/>
      <c r="L35" s="525"/>
      <c r="N35" s="528"/>
      <c r="O35" s="525"/>
      <c r="Q35" s="520"/>
      <c r="R35" s="92"/>
    </row>
    <row r="36" spans="1:18" s="198" customFormat="1" ht="13.8" x14ac:dyDescent="0.25">
      <c r="A36" s="510" t="s">
        <v>392</v>
      </c>
      <c r="B36" s="521">
        <v>0</v>
      </c>
      <c r="C36" s="524">
        <v>0</v>
      </c>
      <c r="D36" s="527">
        <v>0</v>
      </c>
      <c r="E36" s="524">
        <v>0</v>
      </c>
      <c r="F36" s="527">
        <v>0</v>
      </c>
      <c r="G36" s="524">
        <v>0</v>
      </c>
      <c r="H36" s="530">
        <f t="shared" ref="H36" si="9">SUM(D36+F36)</f>
        <v>0</v>
      </c>
      <c r="I36" s="531">
        <f t="shared" si="2"/>
        <v>0</v>
      </c>
      <c r="K36" s="530">
        <v>0</v>
      </c>
      <c r="L36" s="531">
        <v>0</v>
      </c>
      <c r="N36" s="530">
        <v>0</v>
      </c>
      <c r="O36" s="531">
        <v>0</v>
      </c>
      <c r="Q36" s="519">
        <f t="shared" ref="Q36" si="10">SUM(B36+H36+K36+N36)</f>
        <v>0</v>
      </c>
      <c r="R36" s="553">
        <f t="shared" ref="R36" si="11">SUM(C36+I36+L36+O36)</f>
        <v>0</v>
      </c>
    </row>
    <row r="37" spans="1:18" s="198" customFormat="1" ht="6" customHeight="1" x14ac:dyDescent="0.25">
      <c r="A37" s="512"/>
      <c r="B37" s="522"/>
      <c r="C37" s="525"/>
      <c r="D37" s="528"/>
      <c r="E37" s="525"/>
      <c r="F37" s="528"/>
      <c r="G37" s="525"/>
      <c r="H37" s="528"/>
      <c r="I37" s="525"/>
      <c r="K37" s="528"/>
      <c r="L37" s="525"/>
      <c r="N37" s="528"/>
      <c r="O37" s="525"/>
      <c r="Q37" s="520"/>
      <c r="R37" s="92"/>
    </row>
    <row r="38" spans="1:18" ht="13.8" x14ac:dyDescent="0.25">
      <c r="A38" s="431" t="s">
        <v>0</v>
      </c>
      <c r="B38" s="547">
        <f t="shared" ref="B38:I38" si="12">SUM(B23+B26+B27+B28+B29+B32+B33+B36)</f>
        <v>0</v>
      </c>
      <c r="C38" s="548">
        <f t="shared" si="12"/>
        <v>0</v>
      </c>
      <c r="D38" s="549">
        <f t="shared" si="12"/>
        <v>0</v>
      </c>
      <c r="E38" s="550">
        <f t="shared" si="12"/>
        <v>0</v>
      </c>
      <c r="F38" s="549">
        <f t="shared" si="12"/>
        <v>0</v>
      </c>
      <c r="G38" s="550">
        <f t="shared" si="12"/>
        <v>0</v>
      </c>
      <c r="H38" s="547">
        <f t="shared" si="12"/>
        <v>0</v>
      </c>
      <c r="I38" s="548">
        <f t="shared" si="12"/>
        <v>0</v>
      </c>
      <c r="K38" s="547">
        <f>SUM(K23+K26+K27+K28+K29+K32+K33+K36)</f>
        <v>0</v>
      </c>
      <c r="L38" s="548">
        <f>SUM(L23+L26+L27+L28+L29+L32+L33+L36)</f>
        <v>0</v>
      </c>
      <c r="N38" s="547">
        <f>SUM(N23+N26+N27+N28+N29+N32+N33+N36)</f>
        <v>0</v>
      </c>
      <c r="O38" s="548">
        <f>SUM(O23+O26+O27+O28+O29+O32+O33+O36)</f>
        <v>0</v>
      </c>
      <c r="Q38" s="551">
        <f>SUM(B38+H38+K38+N38)</f>
        <v>0</v>
      </c>
      <c r="R38" s="554">
        <f>SUM(C38+I38+L38+O38)</f>
        <v>0</v>
      </c>
    </row>
  </sheetData>
  <mergeCells count="16">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1"/>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9" customWidth="1"/>
    <col min="5" max="5" width="8.6640625" style="39" customWidth="1"/>
    <col min="6" max="6" width="19" style="39" customWidth="1"/>
    <col min="7" max="7" width="14.77734375" style="39" bestFit="1" customWidth="1"/>
    <col min="8" max="8" width="3.5546875" style="259" customWidth="1"/>
    <col min="9" max="9" width="12.6640625" style="39" customWidth="1"/>
    <col min="10" max="10" width="14.88671875" style="39" bestFit="1" customWidth="1"/>
    <col min="11" max="11" width="13" style="39" customWidth="1"/>
    <col min="12" max="12" width="3.21875" style="259" customWidth="1"/>
    <col min="13" max="13" width="12.6640625" style="39" customWidth="1"/>
    <col min="14" max="14" width="14.88671875" style="39" bestFit="1" customWidth="1"/>
    <col min="15" max="15" width="13" style="39" customWidth="1"/>
    <col min="16" max="16" width="3.21875" style="259" customWidth="1"/>
    <col min="17" max="17" width="13.77734375" style="39" customWidth="1"/>
    <col min="18" max="18" width="13.33203125" style="39" customWidth="1"/>
    <col min="19" max="19" width="12.33203125" style="39" customWidth="1"/>
    <col min="20" max="16384" width="9.109375" style="39"/>
  </cols>
  <sheetData>
    <row r="1" spans="1:22" ht="21" x14ac:dyDescent="0.25">
      <c r="A1" s="647" t="s">
        <v>388</v>
      </c>
      <c r="B1" s="647"/>
      <c r="C1" s="647"/>
      <c r="D1" s="647"/>
      <c r="E1" s="647"/>
      <c r="F1" s="647"/>
      <c r="G1" s="532">
        <f>'Annual Capacity'!M1</f>
        <v>44469</v>
      </c>
      <c r="H1" s="552"/>
      <c r="J1" s="267"/>
      <c r="K1" s="209"/>
      <c r="L1" s="257"/>
      <c r="N1" s="267"/>
      <c r="O1" s="209"/>
      <c r="P1" s="257"/>
      <c r="Q1" s="208"/>
      <c r="R1" s="208"/>
      <c r="S1" s="209"/>
    </row>
    <row r="2" spans="1:22" ht="21" x14ac:dyDescent="0.25">
      <c r="A2" s="663" t="s">
        <v>390</v>
      </c>
      <c r="B2" s="663"/>
      <c r="C2" s="663"/>
      <c r="D2" s="663"/>
      <c r="E2" s="663"/>
      <c r="F2" s="663"/>
      <c r="G2" s="663"/>
      <c r="H2" s="183"/>
      <c r="I2" s="650"/>
      <c r="J2" s="650"/>
      <c r="K2" s="650"/>
      <c r="L2" s="183"/>
      <c r="M2" s="650"/>
      <c r="N2" s="650"/>
      <c r="O2" s="650"/>
      <c r="P2" s="183"/>
      <c r="Q2" s="650"/>
      <c r="R2" s="650"/>
      <c r="S2" s="650"/>
    </row>
    <row r="3" spans="1:22" ht="21" x14ac:dyDescent="0.25">
      <c r="A3" s="664" t="s">
        <v>391</v>
      </c>
      <c r="B3" s="664"/>
      <c r="C3" s="664"/>
      <c r="D3" s="664"/>
      <c r="E3" s="664"/>
      <c r="F3" s="664"/>
      <c r="G3" s="664"/>
      <c r="H3" s="183"/>
      <c r="I3" s="650"/>
      <c r="J3" s="650"/>
      <c r="K3" s="650"/>
      <c r="L3" s="183"/>
      <c r="M3" s="650"/>
      <c r="N3" s="650"/>
      <c r="O3" s="650"/>
      <c r="P3" s="183"/>
      <c r="Q3" s="650"/>
      <c r="R3" s="650"/>
      <c r="S3" s="650"/>
    </row>
    <row r="4" spans="1:22" ht="18.600000000000001" customHeight="1" x14ac:dyDescent="0.25">
      <c r="A4" s="201"/>
      <c r="B4" s="201"/>
      <c r="C4" s="201"/>
      <c r="D4" s="258"/>
      <c r="E4" s="201"/>
      <c r="F4" s="201"/>
      <c r="G4" s="201"/>
      <c r="H4" s="258"/>
      <c r="I4" s="201"/>
      <c r="J4" s="201"/>
      <c r="K4" s="201"/>
      <c r="L4" s="258"/>
      <c r="M4" s="533"/>
      <c r="N4" s="533"/>
      <c r="O4" s="533"/>
      <c r="P4" s="258"/>
      <c r="Q4" s="229"/>
      <c r="R4" s="229"/>
      <c r="S4" s="229"/>
    </row>
    <row r="5" spans="1:22" x14ac:dyDescent="0.25">
      <c r="A5" s="248"/>
      <c r="B5" s="248"/>
      <c r="C5" s="248"/>
      <c r="D5" s="248"/>
      <c r="E5" s="652" t="s">
        <v>330</v>
      </c>
      <c r="F5" s="653"/>
      <c r="G5" s="654"/>
      <c r="H5" s="248"/>
      <c r="I5" s="658" t="s">
        <v>331</v>
      </c>
      <c r="J5" s="658"/>
      <c r="K5" s="658"/>
      <c r="L5" s="248"/>
      <c r="M5" s="658" t="s">
        <v>377</v>
      </c>
      <c r="N5" s="658"/>
      <c r="O5" s="658"/>
      <c r="P5" s="248"/>
      <c r="Q5" s="661" t="s">
        <v>364</v>
      </c>
      <c r="R5" s="661"/>
      <c r="S5" s="661"/>
    </row>
    <row r="6" spans="1:22" s="54" customFormat="1" ht="17.399999999999999" customHeight="1" x14ac:dyDescent="0.25">
      <c r="A6" s="249"/>
      <c r="B6" s="249"/>
      <c r="C6" s="249"/>
      <c r="D6" s="249"/>
      <c r="E6" s="655" t="s">
        <v>74</v>
      </c>
      <c r="F6" s="656"/>
      <c r="G6" s="657"/>
      <c r="H6" s="249"/>
      <c r="I6" s="651" t="s">
        <v>74</v>
      </c>
      <c r="J6" s="651"/>
      <c r="K6" s="651"/>
      <c r="L6" s="249"/>
      <c r="M6" s="651" t="s">
        <v>74</v>
      </c>
      <c r="N6" s="651"/>
      <c r="O6" s="651"/>
      <c r="P6" s="249"/>
      <c r="Q6" s="660" t="s">
        <v>74</v>
      </c>
      <c r="R6" s="660"/>
      <c r="S6" s="660"/>
    </row>
    <row r="7" spans="1:22" s="54" customFormat="1" ht="41.4" x14ac:dyDescent="0.25">
      <c r="A7" s="243" t="s">
        <v>34</v>
      </c>
      <c r="B7" s="55" t="s">
        <v>20</v>
      </c>
      <c r="C7" s="55"/>
      <c r="D7" s="256"/>
      <c r="E7" s="210" t="s">
        <v>315</v>
      </c>
      <c r="F7" s="210" t="s">
        <v>27</v>
      </c>
      <c r="G7" s="210" t="s">
        <v>35</v>
      </c>
      <c r="H7" s="256"/>
      <c r="I7" s="210" t="s">
        <v>315</v>
      </c>
      <c r="J7" s="210" t="s">
        <v>27</v>
      </c>
      <c r="K7" s="210" t="s">
        <v>35</v>
      </c>
      <c r="L7" s="256"/>
      <c r="M7" s="210" t="s">
        <v>315</v>
      </c>
      <c r="N7" s="210" t="s">
        <v>27</v>
      </c>
      <c r="O7" s="210" t="s">
        <v>35</v>
      </c>
      <c r="P7" s="256"/>
      <c r="Q7" s="210" t="s">
        <v>315</v>
      </c>
      <c r="R7" s="210" t="s">
        <v>27</v>
      </c>
      <c r="S7" s="210" t="s">
        <v>35</v>
      </c>
    </row>
    <row r="8" spans="1:22" s="263" customFormat="1" ht="7.2" customHeight="1" x14ac:dyDescent="0.25">
      <c r="A8" s="252"/>
      <c r="B8" s="253"/>
      <c r="C8" s="253"/>
      <c r="D8" s="256"/>
      <c r="E8" s="262"/>
      <c r="F8" s="262"/>
      <c r="G8" s="262"/>
      <c r="H8" s="256"/>
      <c r="I8" s="262"/>
      <c r="J8" s="262"/>
      <c r="K8" s="262"/>
      <c r="L8" s="256"/>
      <c r="M8" s="262"/>
      <c r="N8" s="262"/>
      <c r="O8" s="262"/>
      <c r="P8" s="256"/>
      <c r="Q8" s="262"/>
      <c r="R8" s="262"/>
      <c r="S8" s="262"/>
    </row>
    <row r="9" spans="1:22" s="54" customFormat="1" ht="14.4" x14ac:dyDescent="0.3">
      <c r="A9" s="70" t="s">
        <v>13</v>
      </c>
      <c r="B9" s="56" t="s">
        <v>36</v>
      </c>
      <c r="C9" s="56"/>
      <c r="D9" s="228"/>
      <c r="E9" s="57">
        <v>36359</v>
      </c>
      <c r="F9" s="57">
        <v>983657.44400000002</v>
      </c>
      <c r="G9" s="58">
        <f>F9/$F$11</f>
        <v>0.3757852843017917</v>
      </c>
      <c r="H9" s="228"/>
      <c r="I9" s="57">
        <v>7359</v>
      </c>
      <c r="J9" s="57">
        <v>141154.62</v>
      </c>
      <c r="K9" s="58">
        <f>J9/$J$11</f>
        <v>0.45161138402248985</v>
      </c>
      <c r="L9" s="228"/>
      <c r="M9" s="57">
        <v>0</v>
      </c>
      <c r="N9" s="57">
        <v>0</v>
      </c>
      <c r="O9" s="564" t="s">
        <v>399</v>
      </c>
      <c r="P9" s="228"/>
      <c r="Q9" s="57">
        <f>SUM(E9+I9+M9)</f>
        <v>43718</v>
      </c>
      <c r="R9" s="57">
        <f>SUM(F9+J9+N9)</f>
        <v>1124812.064</v>
      </c>
      <c r="S9" s="58">
        <f>R9/$R$11</f>
        <v>0.38387358325560128</v>
      </c>
    </row>
    <row r="10" spans="1:22" s="54" customFormat="1" ht="14.4" x14ac:dyDescent="0.3">
      <c r="A10" s="250" t="s">
        <v>68</v>
      </c>
      <c r="B10" s="251" t="s">
        <v>37</v>
      </c>
      <c r="C10" s="251"/>
      <c r="D10" s="228"/>
      <c r="E10" s="260">
        <v>92827</v>
      </c>
      <c r="F10" s="260">
        <v>1633947.5689999999</v>
      </c>
      <c r="G10" s="261">
        <f>F10/$F$11</f>
        <v>0.62421471569820841</v>
      </c>
      <c r="H10" s="228"/>
      <c r="I10" s="260">
        <v>10349</v>
      </c>
      <c r="J10" s="260">
        <v>171403.09</v>
      </c>
      <c r="K10" s="58">
        <f>J10/$J$11</f>
        <v>0.54838861597751021</v>
      </c>
      <c r="L10" s="228"/>
      <c r="M10" s="260">
        <v>0</v>
      </c>
      <c r="N10" s="260">
        <v>0</v>
      </c>
      <c r="O10" s="564" t="s">
        <v>399</v>
      </c>
      <c r="P10" s="228"/>
      <c r="Q10" s="57">
        <f>SUM(E10+I10+M10)</f>
        <v>103176</v>
      </c>
      <c r="R10" s="57">
        <f>SUM(F10+J10+N10)</f>
        <v>1805350.659</v>
      </c>
      <c r="S10" s="58">
        <f>R10/$R$11</f>
        <v>0.61612641674439861</v>
      </c>
      <c r="V10" s="323"/>
    </row>
    <row r="11" spans="1:22" s="61" customFormat="1" ht="13.8" x14ac:dyDescent="0.25">
      <c r="A11" s="662" t="s">
        <v>25</v>
      </c>
      <c r="B11" s="662"/>
      <c r="C11" s="662"/>
      <c r="D11" s="254"/>
      <c r="E11" s="59">
        <f>SUM(E9:E10)</f>
        <v>129186</v>
      </c>
      <c r="F11" s="59">
        <f>SUM(F9:F10)</f>
        <v>2617605.0129999998</v>
      </c>
      <c r="G11" s="60">
        <f>SUM(G9:G10)</f>
        <v>1</v>
      </c>
      <c r="H11" s="254"/>
      <c r="I11" s="59">
        <f>SUM(I9:I10)</f>
        <v>17708</v>
      </c>
      <c r="J11" s="59">
        <f>SUM(J9:J10)</f>
        <v>312557.70999999996</v>
      </c>
      <c r="K11" s="60">
        <f>SUM(K9:K10)</f>
        <v>1</v>
      </c>
      <c r="L11" s="254"/>
      <c r="M11" s="59">
        <f>SUM(M9:M10)</f>
        <v>0</v>
      </c>
      <c r="N11" s="59">
        <f>SUM(N9:N10)</f>
        <v>0</v>
      </c>
      <c r="O11" s="60">
        <f>SUM(O9:O10)</f>
        <v>0</v>
      </c>
      <c r="P11" s="254"/>
      <c r="Q11" s="270">
        <f>SUM(Q9:Q10)</f>
        <v>146894</v>
      </c>
      <c r="R11" s="270">
        <f>SUM(R9:R10)</f>
        <v>2930162.7230000002</v>
      </c>
      <c r="S11" s="271">
        <f>SUM(S9:S10)</f>
        <v>0.99999999999999989</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9"/>
      <c r="B14" s="249"/>
      <c r="C14" s="249"/>
      <c r="D14" s="249"/>
      <c r="E14" s="651" t="s">
        <v>77</v>
      </c>
      <c r="F14" s="651"/>
      <c r="G14" s="651"/>
      <c r="H14" s="249"/>
      <c r="I14" s="648" t="s">
        <v>77</v>
      </c>
      <c r="J14" s="648"/>
      <c r="K14" s="649"/>
      <c r="L14" s="249"/>
      <c r="M14" s="648" t="s">
        <v>77</v>
      </c>
      <c r="N14" s="648"/>
      <c r="O14" s="649"/>
      <c r="P14" s="249"/>
      <c r="Q14" s="660" t="s">
        <v>77</v>
      </c>
      <c r="R14" s="660"/>
      <c r="S14" s="660"/>
    </row>
    <row r="15" spans="1:22" s="54" customFormat="1" ht="41.4" x14ac:dyDescent="0.25">
      <c r="A15" s="243" t="s">
        <v>34</v>
      </c>
      <c r="B15" s="55" t="s">
        <v>20</v>
      </c>
      <c r="C15" s="55"/>
      <c r="D15" s="256"/>
      <c r="E15" s="210" t="s">
        <v>316</v>
      </c>
      <c r="F15" s="210" t="s">
        <v>27</v>
      </c>
      <c r="G15" s="210" t="s">
        <v>35</v>
      </c>
      <c r="H15" s="256"/>
      <c r="I15" s="210" t="s">
        <v>316</v>
      </c>
      <c r="J15" s="210" t="s">
        <v>27</v>
      </c>
      <c r="K15" s="210" t="s">
        <v>35</v>
      </c>
      <c r="L15" s="256"/>
      <c r="M15" s="210" t="s">
        <v>316</v>
      </c>
      <c r="N15" s="210" t="s">
        <v>27</v>
      </c>
      <c r="O15" s="210" t="s">
        <v>35</v>
      </c>
      <c r="P15" s="256"/>
      <c r="Q15" s="210" t="s">
        <v>316</v>
      </c>
      <c r="R15" s="210" t="s">
        <v>27</v>
      </c>
      <c r="S15" s="210" t="s">
        <v>35</v>
      </c>
    </row>
    <row r="16" spans="1:22" s="54" customFormat="1" ht="14.4" x14ac:dyDescent="0.3">
      <c r="A16" s="70" t="s">
        <v>13</v>
      </c>
      <c r="B16" s="56" t="s">
        <v>36</v>
      </c>
      <c r="C16" s="56"/>
      <c r="D16" s="228"/>
      <c r="E16" s="57">
        <v>31917</v>
      </c>
      <c r="F16" s="57">
        <v>287288.72600000002</v>
      </c>
      <c r="G16" s="58">
        <f>F16/F18</f>
        <v>0.28084065516895229</v>
      </c>
      <c r="H16" s="228"/>
      <c r="I16" s="57">
        <v>7074</v>
      </c>
      <c r="J16" s="57">
        <v>69031.899999999994</v>
      </c>
      <c r="K16" s="58">
        <f>J16/$J$18</f>
        <v>0.45319354462175887</v>
      </c>
      <c r="L16" s="228"/>
      <c r="M16" s="57">
        <v>0</v>
      </c>
      <c r="N16" s="57">
        <v>0</v>
      </c>
      <c r="O16" s="564" t="s">
        <v>399</v>
      </c>
      <c r="P16" s="228"/>
      <c r="Q16" s="57">
        <f t="shared" ref="Q16:Q17" si="0">SUM(E16+I16+M16)</f>
        <v>38991</v>
      </c>
      <c r="R16" s="57">
        <f t="shared" ref="R16:R17" si="1">SUM(F16+J16+N16)</f>
        <v>356320.62600000005</v>
      </c>
      <c r="S16" s="58">
        <f>R16/$R$18</f>
        <v>0.30317854707945346</v>
      </c>
      <c r="V16" s="323"/>
    </row>
    <row r="17" spans="1:19" s="54" customFormat="1" ht="14.4" x14ac:dyDescent="0.3">
      <c r="A17" s="70" t="s">
        <v>68</v>
      </c>
      <c r="B17" s="56" t="s">
        <v>37</v>
      </c>
      <c r="C17" s="56"/>
      <c r="D17" s="228"/>
      <c r="E17" s="57">
        <v>90184</v>
      </c>
      <c r="F17" s="57">
        <v>735671.16500000004</v>
      </c>
      <c r="G17" s="58">
        <f>F17/F18</f>
        <v>0.71915934483104771</v>
      </c>
      <c r="H17" s="228"/>
      <c r="I17" s="57">
        <v>10050</v>
      </c>
      <c r="J17" s="57">
        <v>83291.320000000007</v>
      </c>
      <c r="K17" s="58">
        <f>J17/$J$18</f>
        <v>0.54680645537824113</v>
      </c>
      <c r="L17" s="228"/>
      <c r="M17" s="57">
        <v>0</v>
      </c>
      <c r="N17" s="57">
        <v>0</v>
      </c>
      <c r="O17" s="564" t="s">
        <v>399</v>
      </c>
      <c r="P17" s="228"/>
      <c r="Q17" s="57">
        <f t="shared" si="0"/>
        <v>100234</v>
      </c>
      <c r="R17" s="57">
        <f t="shared" si="1"/>
        <v>818962.4850000001</v>
      </c>
      <c r="S17" s="58">
        <f>R17/$R$18</f>
        <v>0.69682145292054665</v>
      </c>
    </row>
    <row r="18" spans="1:19" s="61" customFormat="1" ht="13.8" x14ac:dyDescent="0.25">
      <c r="A18" s="662" t="s">
        <v>25</v>
      </c>
      <c r="B18" s="662"/>
      <c r="C18" s="662"/>
      <c r="D18" s="254"/>
      <c r="E18" s="59">
        <f>SUM(E16:E17)</f>
        <v>122101</v>
      </c>
      <c r="F18" s="59">
        <f>SUM(F16:F17)</f>
        <v>1022959.8910000001</v>
      </c>
      <c r="G18" s="60">
        <f>SUM(G16:G17)</f>
        <v>1</v>
      </c>
      <c r="H18" s="254"/>
      <c r="I18" s="59">
        <f>SUM(I16:I17)</f>
        <v>17124</v>
      </c>
      <c r="J18" s="59">
        <f>SUM(J16:J17)</f>
        <v>152323.22</v>
      </c>
      <c r="K18" s="60">
        <f>SUM(K16:K17)</f>
        <v>1</v>
      </c>
      <c r="L18" s="254"/>
      <c r="M18" s="59">
        <f>SUM(M16:M17)</f>
        <v>0</v>
      </c>
      <c r="N18" s="59">
        <f>SUM(N16:N17)</f>
        <v>0</v>
      </c>
      <c r="O18" s="60">
        <f>SUM(O16:O17)</f>
        <v>0</v>
      </c>
      <c r="P18" s="254"/>
      <c r="Q18" s="270">
        <f>SUM(Q16:Q17)</f>
        <v>139225</v>
      </c>
      <c r="R18" s="270">
        <f>SUM(R16:R17)</f>
        <v>1175283.111</v>
      </c>
      <c r="S18" s="271">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5" customFormat="1" ht="13.8" customHeight="1" x14ac:dyDescent="0.25">
      <c r="A20" s="228"/>
      <c r="B20" s="228"/>
      <c r="C20" s="228"/>
      <c r="D20" s="228"/>
      <c r="E20" s="264"/>
      <c r="F20" s="264"/>
      <c r="G20" s="228"/>
      <c r="H20" s="228"/>
      <c r="I20" s="264"/>
      <c r="J20" s="264"/>
      <c r="K20" s="228"/>
      <c r="L20" s="228"/>
      <c r="M20" s="264"/>
      <c r="N20" s="264"/>
      <c r="O20" s="228"/>
      <c r="P20" s="228"/>
      <c r="Q20" s="264"/>
      <c r="R20" s="264"/>
      <c r="S20" s="228"/>
    </row>
    <row r="21" spans="1:19" ht="33" customHeight="1" x14ac:dyDescent="0.25">
      <c r="A21" s="659" t="s">
        <v>306</v>
      </c>
      <c r="B21" s="659"/>
      <c r="C21" s="659"/>
      <c r="D21" s="659"/>
      <c r="E21" s="659"/>
      <c r="F21" s="659"/>
      <c r="G21" s="659"/>
      <c r="H21" s="659"/>
      <c r="I21" s="659"/>
      <c r="J21" s="659"/>
      <c r="K21" s="659"/>
      <c r="L21" s="659"/>
      <c r="M21" s="659"/>
      <c r="N21" s="659"/>
      <c r="O21" s="659"/>
      <c r="P21" s="659"/>
      <c r="Q21" s="659"/>
      <c r="R21" s="659"/>
      <c r="S21" s="659"/>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customWidth="1"/>
    <col min="3" max="3" width="17.44140625" style="44" bestFit="1" customWidth="1"/>
    <col min="4" max="4" width="0.88671875" style="92" customWidth="1"/>
    <col min="5" max="5" width="11.77734375" style="65" customWidth="1"/>
    <col min="6" max="6" width="12.6640625" style="422" customWidth="1"/>
    <col min="7" max="7" width="0.88671875" style="92" customWidth="1"/>
    <col min="8" max="8" width="14.109375" style="65" customWidth="1"/>
    <col min="9" max="9" width="15.6640625" style="65" customWidth="1"/>
    <col min="10" max="10" width="0.88671875" style="92" customWidth="1"/>
    <col min="11" max="11" width="14" style="65" customWidth="1"/>
    <col min="12" max="12" width="13.554687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7"/>
      <c r="B1" s="265"/>
      <c r="C1" s="613" t="s">
        <v>352</v>
      </c>
      <c r="D1" s="613"/>
      <c r="E1" s="613"/>
      <c r="F1" s="613"/>
      <c r="G1" s="613"/>
      <c r="H1" s="613"/>
      <c r="I1" s="613"/>
      <c r="J1" s="665">
        <f>'Annual Capacity'!M1</f>
        <v>44469</v>
      </c>
      <c r="K1" s="665"/>
      <c r="L1" s="265"/>
      <c r="M1" s="265"/>
      <c r="N1" s="265"/>
      <c r="O1" s="265"/>
      <c r="P1" s="265"/>
      <c r="Q1" s="265"/>
      <c r="R1" s="265"/>
      <c r="S1" s="265"/>
      <c r="T1" s="265"/>
      <c r="U1" s="265"/>
      <c r="V1" s="265"/>
      <c r="X1" s="309"/>
      <c r="Z1" s="226"/>
      <c r="AC1" s="190"/>
    </row>
    <row r="2" spans="1:29" ht="27" customHeight="1" x14ac:dyDescent="0.3">
      <c r="B2" s="286"/>
      <c r="C2" s="618" t="s">
        <v>397</v>
      </c>
      <c r="D2" s="618"/>
      <c r="E2" s="618"/>
      <c r="F2" s="618"/>
      <c r="G2" s="618"/>
      <c r="H2" s="618"/>
      <c r="I2" s="618"/>
      <c r="J2" s="618"/>
      <c r="K2" s="618"/>
      <c r="L2" s="265"/>
      <c r="M2" s="265"/>
      <c r="N2" s="265"/>
      <c r="O2" s="265"/>
      <c r="P2" s="265"/>
      <c r="Q2" s="265"/>
      <c r="R2" s="265"/>
      <c r="S2" s="265"/>
      <c r="T2" s="265"/>
      <c r="U2" s="265"/>
      <c r="V2" s="265"/>
      <c r="W2" s="244"/>
      <c r="X2" s="244"/>
      <c r="Y2" s="244"/>
      <c r="Z2" s="244"/>
    </row>
    <row r="3" spans="1:29" s="158" customFormat="1" ht="12" customHeight="1" x14ac:dyDescent="0.3">
      <c r="B3" s="286"/>
      <c r="C3" s="403"/>
      <c r="D3" s="403"/>
      <c r="E3" s="403"/>
      <c r="F3" s="424"/>
      <c r="G3" s="403"/>
      <c r="H3" s="403"/>
      <c r="I3" s="403"/>
      <c r="J3" s="403"/>
      <c r="K3" s="403"/>
      <c r="L3" s="403"/>
      <c r="M3" s="403"/>
      <c r="N3" s="403"/>
      <c r="O3" s="403"/>
      <c r="P3" s="403"/>
      <c r="Q3" s="403"/>
      <c r="R3" s="403"/>
      <c r="S3" s="403"/>
      <c r="T3" s="403"/>
      <c r="U3" s="403"/>
      <c r="V3" s="403"/>
      <c r="W3" s="244"/>
      <c r="X3" s="244"/>
      <c r="Y3" s="244"/>
      <c r="Z3" s="244"/>
    </row>
    <row r="4" spans="1:29" s="133" customFormat="1" ht="43.2" customHeight="1" x14ac:dyDescent="0.25">
      <c r="A4" s="159"/>
      <c r="B4" s="159"/>
      <c r="C4" s="225"/>
      <c r="D4" s="21"/>
      <c r="E4" s="568" t="s">
        <v>4</v>
      </c>
      <c r="F4" s="568"/>
      <c r="G4" s="21"/>
      <c r="H4" s="567" t="s">
        <v>396</v>
      </c>
      <c r="I4" s="567"/>
      <c r="J4" s="21"/>
      <c r="K4" s="568" t="s">
        <v>30</v>
      </c>
      <c r="L4" s="568"/>
      <c r="M4" s="21"/>
      <c r="N4" s="568" t="s">
        <v>314</v>
      </c>
      <c r="O4" s="568"/>
      <c r="P4" s="21"/>
      <c r="Q4" s="667" t="str">
        <f>'Annual Capacity'!V4</f>
        <v>Total of All Projects               as of 09/30/2021 (kW)</v>
      </c>
      <c r="R4" s="668"/>
      <c r="U4" s="44"/>
      <c r="V4" s="669" t="str">
        <f>'Annual Capacity'!Y2</f>
        <v>Previously Reported through 08/31/2021</v>
      </c>
      <c r="W4" s="669"/>
      <c r="X4" s="182"/>
      <c r="Y4" s="670" t="str">
        <f>'Annual Capacity'!AB2</f>
        <v>Difference between 08/31/2021 and 09/30/2021</v>
      </c>
      <c r="Z4" s="670"/>
    </row>
    <row r="5" spans="1:29" s="134" customFormat="1" ht="41.4" x14ac:dyDescent="0.3">
      <c r="B5" s="160"/>
      <c r="C5" s="315" t="s">
        <v>42</v>
      </c>
      <c r="D5" s="76"/>
      <c r="E5" s="129" t="s">
        <v>8</v>
      </c>
      <c r="F5" s="185" t="s">
        <v>10</v>
      </c>
      <c r="G5" s="76"/>
      <c r="H5" s="129" t="s">
        <v>8</v>
      </c>
      <c r="I5" s="129" t="s">
        <v>10</v>
      </c>
      <c r="J5" s="76"/>
      <c r="K5" s="129" t="s">
        <v>8</v>
      </c>
      <c r="L5" s="129" t="s">
        <v>10</v>
      </c>
      <c r="M5" s="291"/>
      <c r="N5" s="326" t="s">
        <v>8</v>
      </c>
      <c r="O5" s="326" t="s">
        <v>10</v>
      </c>
      <c r="P5" s="291"/>
      <c r="Q5" s="310" t="s">
        <v>7</v>
      </c>
      <c r="R5" s="310" t="s">
        <v>11</v>
      </c>
      <c r="T5" s="316" t="s">
        <v>66</v>
      </c>
      <c r="U5" s="44"/>
      <c r="V5" s="68" t="s">
        <v>32</v>
      </c>
      <c r="W5" s="69" t="s">
        <v>65</v>
      </c>
      <c r="X5" s="149"/>
      <c r="Y5" s="68" t="s">
        <v>32</v>
      </c>
      <c r="Z5" s="69" t="s">
        <v>65</v>
      </c>
    </row>
    <row r="6" spans="1:29" s="134" customFormat="1" x14ac:dyDescent="0.3">
      <c r="B6" s="160">
        <v>1</v>
      </c>
      <c r="C6" s="313" t="s">
        <v>43</v>
      </c>
      <c r="D6" s="139"/>
      <c r="E6" s="555">
        <v>1308</v>
      </c>
      <c r="F6" s="555">
        <v>13015.707</v>
      </c>
      <c r="G6" s="142"/>
      <c r="H6" s="555">
        <v>157</v>
      </c>
      <c r="I6" s="555">
        <v>30608.359</v>
      </c>
      <c r="J6" s="142"/>
      <c r="K6" s="556">
        <v>5</v>
      </c>
      <c r="L6" s="555">
        <v>33383.089999999997</v>
      </c>
      <c r="M6" s="142"/>
      <c r="N6" s="556">
        <v>0</v>
      </c>
      <c r="O6" s="555">
        <v>0</v>
      </c>
      <c r="P6" s="139"/>
      <c r="Q6" s="311">
        <f t="shared" ref="Q6:Q26" si="0">SUM(E6+H6+K6+N6)</f>
        <v>1470</v>
      </c>
      <c r="R6" s="311">
        <f t="shared" ref="R6:R26" si="1">SUM(F6+I6+L6+O6)</f>
        <v>77007.155999999988</v>
      </c>
      <c r="T6" s="58">
        <f>R6/$R$28</f>
        <v>2.0735363023139285E-2</v>
      </c>
      <c r="U6" s="44"/>
      <c r="V6" s="303">
        <v>1463</v>
      </c>
      <c r="W6" s="303">
        <v>76941.535999999993</v>
      </c>
      <c r="X6" s="150"/>
      <c r="Y6" s="147">
        <f>SUM(Q6-V6)</f>
        <v>7</v>
      </c>
      <c r="Z6" s="147">
        <f>SUM(R6-W6)</f>
        <v>65.619999999995343</v>
      </c>
    </row>
    <row r="7" spans="1:29" s="134" customFormat="1" x14ac:dyDescent="0.3">
      <c r="B7" s="160">
        <v>2</v>
      </c>
      <c r="C7" s="313" t="s">
        <v>44</v>
      </c>
      <c r="D7" s="139"/>
      <c r="E7" s="555">
        <v>1235</v>
      </c>
      <c r="F7" s="555">
        <v>11630.116</v>
      </c>
      <c r="G7" s="142"/>
      <c r="H7" s="555">
        <v>131</v>
      </c>
      <c r="I7" s="555">
        <v>48489.396999999997</v>
      </c>
      <c r="J7" s="142"/>
      <c r="K7" s="556">
        <v>8</v>
      </c>
      <c r="L7" s="555">
        <v>53167.504000000001</v>
      </c>
      <c r="M7" s="142"/>
      <c r="N7" s="556">
        <v>0</v>
      </c>
      <c r="O7" s="555">
        <v>0</v>
      </c>
      <c r="P7" s="139"/>
      <c r="Q7" s="311">
        <f t="shared" si="0"/>
        <v>1374</v>
      </c>
      <c r="R7" s="311">
        <f t="shared" si="1"/>
        <v>113287.01699999999</v>
      </c>
      <c r="T7" s="58">
        <f t="shared" ref="T7:T26" si="2">R7/$R$28</f>
        <v>3.0504274476823322E-2</v>
      </c>
      <c r="U7" s="44"/>
      <c r="V7" s="303">
        <v>1366</v>
      </c>
      <c r="W7" s="303">
        <v>113019.967</v>
      </c>
      <c r="X7" s="150"/>
      <c r="Y7" s="147">
        <f t="shared" ref="Y7:Y26" si="3">SUM(Q7-V7)</f>
        <v>8</v>
      </c>
      <c r="Z7" s="147">
        <f t="shared" ref="Z7:Z26" si="4">SUM(R7-W7)</f>
        <v>267.04999999998836</v>
      </c>
    </row>
    <row r="8" spans="1:29" s="135" customFormat="1" ht="18" x14ac:dyDescent="0.3">
      <c r="B8" s="160">
        <v>3</v>
      </c>
      <c r="C8" s="313" t="s">
        <v>45</v>
      </c>
      <c r="D8" s="140"/>
      <c r="E8" s="555">
        <v>3546</v>
      </c>
      <c r="F8" s="555">
        <v>29608.501</v>
      </c>
      <c r="G8" s="557"/>
      <c r="H8" s="555">
        <v>320</v>
      </c>
      <c r="I8" s="555">
        <v>88527.936000000002</v>
      </c>
      <c r="J8" s="142"/>
      <c r="K8" s="556">
        <v>1</v>
      </c>
      <c r="L8" s="555">
        <v>2936.64</v>
      </c>
      <c r="M8" s="142"/>
      <c r="N8" s="556">
        <v>0</v>
      </c>
      <c r="O8" s="555">
        <v>0</v>
      </c>
      <c r="P8" s="139"/>
      <c r="Q8" s="311">
        <f t="shared" si="0"/>
        <v>3867</v>
      </c>
      <c r="R8" s="311">
        <f t="shared" si="1"/>
        <v>121073.077</v>
      </c>
      <c r="T8" s="58">
        <f t="shared" si="2"/>
        <v>3.2600791073539921E-2</v>
      </c>
      <c r="U8" s="44"/>
      <c r="V8" s="303">
        <v>3844</v>
      </c>
      <c r="W8" s="303">
        <v>120856.537</v>
      </c>
      <c r="X8" s="150"/>
      <c r="Y8" s="147">
        <f t="shared" si="3"/>
        <v>23</v>
      </c>
      <c r="Z8" s="147">
        <f t="shared" si="4"/>
        <v>216.54000000000815</v>
      </c>
    </row>
    <row r="9" spans="1:29" s="135" customFormat="1" ht="18" x14ac:dyDescent="0.3">
      <c r="B9" s="160">
        <v>4</v>
      </c>
      <c r="C9" s="313" t="s">
        <v>46</v>
      </c>
      <c r="D9" s="140"/>
      <c r="E9" s="555">
        <v>1850</v>
      </c>
      <c r="F9" s="555">
        <v>19773.010999999999</v>
      </c>
      <c r="G9" s="557"/>
      <c r="H9" s="555">
        <v>177</v>
      </c>
      <c r="I9" s="555">
        <v>20311.891</v>
      </c>
      <c r="J9" s="142"/>
      <c r="K9" s="556">
        <v>12</v>
      </c>
      <c r="L9" s="555">
        <v>72299.074999999997</v>
      </c>
      <c r="M9" s="142"/>
      <c r="N9" s="556">
        <v>0</v>
      </c>
      <c r="O9" s="555">
        <v>0</v>
      </c>
      <c r="P9" s="139"/>
      <c r="Q9" s="311">
        <f t="shared" si="0"/>
        <v>2039</v>
      </c>
      <c r="R9" s="311">
        <f t="shared" si="1"/>
        <v>112383.977</v>
      </c>
      <c r="T9" s="58">
        <f t="shared" si="2"/>
        <v>3.0261117045786452E-2</v>
      </c>
      <c r="U9" s="44"/>
      <c r="V9" s="303">
        <v>2016</v>
      </c>
      <c r="W9" s="303">
        <v>112079.18700000001</v>
      </c>
      <c r="X9" s="150"/>
      <c r="Y9" s="147">
        <f t="shared" si="3"/>
        <v>23</v>
      </c>
      <c r="Z9" s="147">
        <f t="shared" si="4"/>
        <v>304.7899999999936</v>
      </c>
    </row>
    <row r="10" spans="1:29" s="134" customFormat="1" x14ac:dyDescent="0.3">
      <c r="B10" s="160">
        <v>5</v>
      </c>
      <c r="C10" s="313" t="s">
        <v>47</v>
      </c>
      <c r="D10" s="139"/>
      <c r="E10" s="555">
        <v>4525</v>
      </c>
      <c r="F10" s="555">
        <v>39068.889000000003</v>
      </c>
      <c r="G10" s="142"/>
      <c r="H10" s="555">
        <v>373</v>
      </c>
      <c r="I10" s="555">
        <v>112641.48699999999</v>
      </c>
      <c r="J10" s="142"/>
      <c r="K10" s="556">
        <v>3</v>
      </c>
      <c r="L10" s="555">
        <v>5755.86</v>
      </c>
      <c r="M10" s="142"/>
      <c r="N10" s="556">
        <v>0</v>
      </c>
      <c r="O10" s="555">
        <v>0</v>
      </c>
      <c r="P10" s="139"/>
      <c r="Q10" s="311">
        <f t="shared" si="0"/>
        <v>4901</v>
      </c>
      <c r="R10" s="311">
        <f t="shared" si="1"/>
        <v>157466.23599999998</v>
      </c>
      <c r="T10" s="58">
        <f t="shared" si="2"/>
        <v>4.2400209759042712E-2</v>
      </c>
      <c r="U10" s="44"/>
      <c r="V10" s="303">
        <v>4866</v>
      </c>
      <c r="W10" s="303">
        <v>156323.67599999998</v>
      </c>
      <c r="X10" s="150"/>
      <c r="Y10" s="147">
        <f t="shared" si="3"/>
        <v>35</v>
      </c>
      <c r="Z10" s="147">
        <f t="shared" si="4"/>
        <v>1142.5599999999977</v>
      </c>
    </row>
    <row r="11" spans="1:29" s="134" customFormat="1" x14ac:dyDescent="0.3">
      <c r="B11" s="160">
        <v>6</v>
      </c>
      <c r="C11" s="313" t="s">
        <v>49</v>
      </c>
      <c r="D11" s="139"/>
      <c r="E11" s="555">
        <v>3735</v>
      </c>
      <c r="F11" s="555">
        <v>27910.69</v>
      </c>
      <c r="G11" s="142"/>
      <c r="H11" s="555">
        <v>272</v>
      </c>
      <c r="I11" s="555">
        <v>53487.417999999998</v>
      </c>
      <c r="J11" s="142"/>
      <c r="K11" s="556">
        <v>5</v>
      </c>
      <c r="L11" s="555">
        <v>3514.01</v>
      </c>
      <c r="M11" s="142"/>
      <c r="N11" s="556">
        <v>0</v>
      </c>
      <c r="O11" s="555">
        <v>0</v>
      </c>
      <c r="P11" s="139"/>
      <c r="Q11" s="311">
        <f t="shared" si="0"/>
        <v>4012</v>
      </c>
      <c r="R11" s="311">
        <f t="shared" si="1"/>
        <v>84912.117999999988</v>
      </c>
      <c r="T11" s="58">
        <f t="shared" si="2"/>
        <v>2.2863895815002439E-2</v>
      </c>
      <c r="U11" s="44"/>
      <c r="V11" s="303">
        <v>3976</v>
      </c>
      <c r="W11" s="303">
        <v>84645.517999999996</v>
      </c>
      <c r="X11" s="150"/>
      <c r="Y11" s="147">
        <f t="shared" si="3"/>
        <v>36</v>
      </c>
      <c r="Z11" s="147">
        <f t="shared" si="4"/>
        <v>266.59999999999127</v>
      </c>
    </row>
    <row r="12" spans="1:29" s="134" customFormat="1" x14ac:dyDescent="0.3">
      <c r="B12" s="160">
        <v>7</v>
      </c>
      <c r="C12" s="313" t="s">
        <v>50</v>
      </c>
      <c r="D12" s="139"/>
      <c r="E12" s="555">
        <v>6658</v>
      </c>
      <c r="F12" s="555">
        <v>49114.021000000001</v>
      </c>
      <c r="G12" s="142"/>
      <c r="H12" s="555">
        <v>549</v>
      </c>
      <c r="I12" s="555">
        <v>99467.631999999998</v>
      </c>
      <c r="J12" s="142"/>
      <c r="K12" s="556">
        <v>2</v>
      </c>
      <c r="L12" s="555">
        <v>2688.92</v>
      </c>
      <c r="M12" s="142"/>
      <c r="N12" s="556">
        <v>2</v>
      </c>
      <c r="O12" s="555">
        <v>3990.89</v>
      </c>
      <c r="P12" s="139"/>
      <c r="Q12" s="311">
        <f t="shared" si="0"/>
        <v>7211</v>
      </c>
      <c r="R12" s="311">
        <f t="shared" si="1"/>
        <v>155261.46300000002</v>
      </c>
      <c r="T12" s="58">
        <f t="shared" si="2"/>
        <v>4.1806540664983259E-2</v>
      </c>
      <c r="U12" s="44"/>
      <c r="V12" s="303">
        <v>7132</v>
      </c>
      <c r="W12" s="303">
        <v>154543.82300000003</v>
      </c>
      <c r="X12" s="150"/>
      <c r="Y12" s="147">
        <f t="shared" si="3"/>
        <v>79</v>
      </c>
      <c r="Z12" s="147">
        <f t="shared" si="4"/>
        <v>717.63999999998487</v>
      </c>
    </row>
    <row r="13" spans="1:29" s="134" customFormat="1" x14ac:dyDescent="0.3">
      <c r="B13" s="160">
        <v>8</v>
      </c>
      <c r="C13" s="313" t="s">
        <v>51</v>
      </c>
      <c r="D13" s="139"/>
      <c r="E13" s="555">
        <v>1796</v>
      </c>
      <c r="F13" s="555">
        <v>11411.441000000001</v>
      </c>
      <c r="G13" s="142"/>
      <c r="H13" s="555">
        <v>290</v>
      </c>
      <c r="I13" s="555">
        <v>90341.695000000007</v>
      </c>
      <c r="J13" s="142"/>
      <c r="K13" s="556">
        <v>7</v>
      </c>
      <c r="L13" s="555">
        <v>9077.125</v>
      </c>
      <c r="M13" s="142"/>
      <c r="N13" s="556">
        <v>2</v>
      </c>
      <c r="O13" s="555">
        <v>2285.42</v>
      </c>
      <c r="P13" s="139"/>
      <c r="Q13" s="311">
        <f t="shared" si="0"/>
        <v>2095</v>
      </c>
      <c r="R13" s="311">
        <f t="shared" si="1"/>
        <v>113115.68100000001</v>
      </c>
      <c r="T13" s="58">
        <f t="shared" si="2"/>
        <v>3.0458139619448092E-2</v>
      </c>
      <c r="U13" s="44"/>
      <c r="V13" s="303">
        <v>2074</v>
      </c>
      <c r="W13" s="303">
        <v>112524.071</v>
      </c>
      <c r="X13" s="150"/>
      <c r="Y13" s="147">
        <f t="shared" si="3"/>
        <v>21</v>
      </c>
      <c r="Z13" s="147">
        <f t="shared" si="4"/>
        <v>591.61000000001513</v>
      </c>
    </row>
    <row r="14" spans="1:29" s="136" customFormat="1" x14ac:dyDescent="0.3">
      <c r="B14" s="160">
        <v>9</v>
      </c>
      <c r="C14" s="313" t="s">
        <v>52</v>
      </c>
      <c r="D14" s="141"/>
      <c r="E14" s="555">
        <v>4697</v>
      </c>
      <c r="F14" s="555">
        <v>31688.795999999998</v>
      </c>
      <c r="G14" s="558"/>
      <c r="H14" s="555">
        <v>316</v>
      </c>
      <c r="I14" s="555">
        <v>60541.610999999997</v>
      </c>
      <c r="J14" s="558"/>
      <c r="K14" s="556">
        <v>15</v>
      </c>
      <c r="L14" s="555">
        <v>12831.09</v>
      </c>
      <c r="M14" s="558"/>
      <c r="N14" s="556">
        <v>0</v>
      </c>
      <c r="O14" s="555">
        <v>0</v>
      </c>
      <c r="P14" s="141"/>
      <c r="Q14" s="311">
        <f t="shared" si="0"/>
        <v>5028</v>
      </c>
      <c r="R14" s="311">
        <f t="shared" si="1"/>
        <v>105061.49699999999</v>
      </c>
      <c r="T14" s="58">
        <f t="shared" si="2"/>
        <v>2.828942650536866E-2</v>
      </c>
      <c r="U14" s="44"/>
      <c r="V14" s="303">
        <v>4975</v>
      </c>
      <c r="W14" s="303">
        <v>104663.76699999999</v>
      </c>
      <c r="X14" s="150"/>
      <c r="Y14" s="147">
        <f t="shared" si="3"/>
        <v>53</v>
      </c>
      <c r="Z14" s="147">
        <f t="shared" si="4"/>
        <v>397.72999999999593</v>
      </c>
    </row>
    <row r="15" spans="1:29" x14ac:dyDescent="0.3">
      <c r="B15" s="160">
        <v>10</v>
      </c>
      <c r="C15" s="313" t="s">
        <v>53</v>
      </c>
      <c r="D15" s="142"/>
      <c r="E15" s="555">
        <v>6341</v>
      </c>
      <c r="F15" s="555">
        <v>43765.008999999998</v>
      </c>
      <c r="G15" s="142"/>
      <c r="H15" s="555">
        <v>327</v>
      </c>
      <c r="I15" s="555">
        <v>74143.289999999994</v>
      </c>
      <c r="J15" s="142"/>
      <c r="K15" s="556">
        <v>10</v>
      </c>
      <c r="L15" s="555">
        <v>6375.6949999999997</v>
      </c>
      <c r="M15" s="142"/>
      <c r="N15" s="556">
        <v>0</v>
      </c>
      <c r="O15" s="555">
        <v>0</v>
      </c>
      <c r="P15" s="142"/>
      <c r="Q15" s="311">
        <f t="shared" si="0"/>
        <v>6678</v>
      </c>
      <c r="R15" s="311">
        <f t="shared" si="1"/>
        <v>124283.99400000001</v>
      </c>
      <c r="T15" s="58">
        <f t="shared" si="2"/>
        <v>3.3465379938919772E-2</v>
      </c>
      <c r="U15" s="44"/>
      <c r="V15" s="303">
        <v>6603</v>
      </c>
      <c r="W15" s="303">
        <v>123709.764</v>
      </c>
      <c r="X15" s="150"/>
      <c r="Y15" s="147">
        <f t="shared" si="3"/>
        <v>75</v>
      </c>
      <c r="Z15" s="147">
        <f t="shared" si="4"/>
        <v>574.23000000001048</v>
      </c>
    </row>
    <row r="16" spans="1:29" s="132" customFormat="1" x14ac:dyDescent="0.3">
      <c r="B16" s="160">
        <v>11</v>
      </c>
      <c r="C16" s="313" t="s">
        <v>54</v>
      </c>
      <c r="D16" s="139"/>
      <c r="E16" s="555">
        <v>12338</v>
      </c>
      <c r="F16" s="555">
        <v>97016.989000000001</v>
      </c>
      <c r="G16" s="142"/>
      <c r="H16" s="555">
        <v>646</v>
      </c>
      <c r="I16" s="555">
        <v>275915.33100000001</v>
      </c>
      <c r="J16" s="142"/>
      <c r="K16" s="556">
        <v>31</v>
      </c>
      <c r="L16" s="555">
        <v>80328.971000000005</v>
      </c>
      <c r="M16" s="142"/>
      <c r="N16" s="556">
        <v>3</v>
      </c>
      <c r="O16" s="555">
        <v>10141.27</v>
      </c>
      <c r="P16" s="139"/>
      <c r="Q16" s="311">
        <f t="shared" si="0"/>
        <v>13018</v>
      </c>
      <c r="R16" s="311">
        <f t="shared" si="1"/>
        <v>463402.56100000005</v>
      </c>
      <c r="T16" s="58">
        <f t="shared" si="2"/>
        <v>0.12477827811466574</v>
      </c>
      <c r="U16" s="44"/>
      <c r="V16" s="303">
        <v>12914</v>
      </c>
      <c r="W16" s="303">
        <v>461671.48100000003</v>
      </c>
      <c r="X16" s="150"/>
      <c r="Y16" s="147">
        <f t="shared" si="3"/>
        <v>104</v>
      </c>
      <c r="Z16" s="147">
        <f t="shared" si="4"/>
        <v>1731.0800000000163</v>
      </c>
    </row>
    <row r="17" spans="2:31" x14ac:dyDescent="0.3">
      <c r="B17" s="160">
        <v>12</v>
      </c>
      <c r="C17" s="313" t="s">
        <v>55</v>
      </c>
      <c r="D17" s="142"/>
      <c r="E17" s="555">
        <v>4995</v>
      </c>
      <c r="F17" s="555">
        <v>42177.408000000003</v>
      </c>
      <c r="G17" s="142"/>
      <c r="H17" s="555">
        <v>414</v>
      </c>
      <c r="I17" s="555">
        <v>128001.69500000001</v>
      </c>
      <c r="J17" s="142"/>
      <c r="K17" s="556">
        <v>14</v>
      </c>
      <c r="L17" s="555">
        <v>32943.985000000001</v>
      </c>
      <c r="M17" s="142"/>
      <c r="N17" s="556">
        <v>0</v>
      </c>
      <c r="O17" s="555">
        <v>0</v>
      </c>
      <c r="P17" s="142"/>
      <c r="Q17" s="311">
        <f t="shared" si="0"/>
        <v>5423</v>
      </c>
      <c r="R17" s="311">
        <f t="shared" si="1"/>
        <v>203123.08799999999</v>
      </c>
      <c r="T17" s="58">
        <f t="shared" si="2"/>
        <v>5.469402048896687E-2</v>
      </c>
      <c r="U17" s="44"/>
      <c r="V17" s="303">
        <v>5361</v>
      </c>
      <c r="W17" s="303">
        <v>202259.36800000002</v>
      </c>
      <c r="X17" s="150"/>
      <c r="Y17" s="147">
        <f t="shared" si="3"/>
        <v>62</v>
      </c>
      <c r="Z17" s="147">
        <f t="shared" si="4"/>
        <v>863.71999999997206</v>
      </c>
    </row>
    <row r="18" spans="2:31" x14ac:dyDescent="0.3">
      <c r="B18" s="160">
        <v>13</v>
      </c>
      <c r="C18" s="313" t="s">
        <v>56</v>
      </c>
      <c r="D18" s="142"/>
      <c r="E18" s="555">
        <v>11710</v>
      </c>
      <c r="F18" s="555">
        <v>103433.57</v>
      </c>
      <c r="G18" s="142"/>
      <c r="H18" s="555">
        <v>558</v>
      </c>
      <c r="I18" s="555">
        <v>130294.485</v>
      </c>
      <c r="J18" s="142"/>
      <c r="K18" s="556">
        <v>21</v>
      </c>
      <c r="L18" s="555">
        <v>160337.495</v>
      </c>
      <c r="M18" s="142"/>
      <c r="N18" s="556">
        <v>1</v>
      </c>
      <c r="O18" s="555">
        <v>3099.76</v>
      </c>
      <c r="P18" s="142"/>
      <c r="Q18" s="311">
        <f t="shared" si="0"/>
        <v>12290</v>
      </c>
      <c r="R18" s="311">
        <f t="shared" si="1"/>
        <v>397165.31</v>
      </c>
      <c r="T18" s="58">
        <f t="shared" si="2"/>
        <v>0.10694287791965273</v>
      </c>
      <c r="U18" s="44"/>
      <c r="V18" s="303">
        <v>12130</v>
      </c>
      <c r="W18" s="303">
        <v>395494.63</v>
      </c>
      <c r="X18" s="150"/>
      <c r="Y18" s="147">
        <f t="shared" si="3"/>
        <v>160</v>
      </c>
      <c r="Z18" s="147">
        <f t="shared" si="4"/>
        <v>1670.679999999993</v>
      </c>
    </row>
    <row r="19" spans="2:31" x14ac:dyDescent="0.3">
      <c r="B19" s="160">
        <v>14</v>
      </c>
      <c r="C19" s="313" t="s">
        <v>57</v>
      </c>
      <c r="D19" s="142"/>
      <c r="E19" s="555">
        <v>11155</v>
      </c>
      <c r="F19" s="555">
        <v>93073.684999999998</v>
      </c>
      <c r="G19" s="142"/>
      <c r="H19" s="555">
        <v>416</v>
      </c>
      <c r="I19" s="555">
        <v>101337.053</v>
      </c>
      <c r="J19" s="142"/>
      <c r="K19" s="556">
        <v>14</v>
      </c>
      <c r="L19" s="555">
        <v>27684.154999999999</v>
      </c>
      <c r="M19" s="142"/>
      <c r="N19" s="556">
        <v>1</v>
      </c>
      <c r="O19" s="555">
        <v>791.64</v>
      </c>
      <c r="P19" s="142"/>
      <c r="Q19" s="311">
        <f t="shared" si="0"/>
        <v>11586</v>
      </c>
      <c r="R19" s="311">
        <f t="shared" si="1"/>
        <v>222886.53300000002</v>
      </c>
      <c r="T19" s="58">
        <f t="shared" si="2"/>
        <v>6.0015632504645616E-2</v>
      </c>
      <c r="U19" s="44"/>
      <c r="V19" s="303">
        <v>11437</v>
      </c>
      <c r="W19" s="303">
        <v>221518.26300000001</v>
      </c>
      <c r="X19" s="150"/>
      <c r="Y19" s="147">
        <f t="shared" si="3"/>
        <v>149</v>
      </c>
      <c r="Z19" s="147">
        <f t="shared" si="4"/>
        <v>1368.2700000000186</v>
      </c>
    </row>
    <row r="20" spans="2:31" x14ac:dyDescent="0.3">
      <c r="B20" s="160">
        <v>15</v>
      </c>
      <c r="C20" s="313" t="s">
        <v>58</v>
      </c>
      <c r="D20" s="142"/>
      <c r="E20" s="555">
        <v>9680</v>
      </c>
      <c r="F20" s="555">
        <v>89996.789000000004</v>
      </c>
      <c r="G20" s="142"/>
      <c r="H20" s="555">
        <v>313</v>
      </c>
      <c r="I20" s="555">
        <v>82426.918999999994</v>
      </c>
      <c r="J20" s="142"/>
      <c r="K20" s="556">
        <v>5</v>
      </c>
      <c r="L20" s="555">
        <v>24438.275000000001</v>
      </c>
      <c r="M20" s="142"/>
      <c r="N20" s="556">
        <v>0</v>
      </c>
      <c r="O20" s="555">
        <v>0</v>
      </c>
      <c r="P20" s="142"/>
      <c r="Q20" s="311">
        <f t="shared" si="0"/>
        <v>9998</v>
      </c>
      <c r="R20" s="311">
        <f t="shared" si="1"/>
        <v>196861.98299999998</v>
      </c>
      <c r="T20" s="58">
        <f t="shared" si="2"/>
        <v>5.3008121517435017E-2</v>
      </c>
      <c r="U20" s="44"/>
      <c r="V20" s="303">
        <v>9914</v>
      </c>
      <c r="W20" s="303">
        <v>195677.96299999999</v>
      </c>
      <c r="X20" s="150"/>
      <c r="Y20" s="147">
        <f t="shared" si="3"/>
        <v>84</v>
      </c>
      <c r="Z20" s="147">
        <f t="shared" si="4"/>
        <v>1184.0199999999895</v>
      </c>
    </row>
    <row r="21" spans="2:31" x14ac:dyDescent="0.3">
      <c r="B21" s="160">
        <v>16</v>
      </c>
      <c r="C21" s="313" t="s">
        <v>59</v>
      </c>
      <c r="D21" s="142"/>
      <c r="E21" s="555">
        <v>2770</v>
      </c>
      <c r="F21" s="555">
        <v>29881.884999999998</v>
      </c>
      <c r="G21" s="142"/>
      <c r="H21" s="555">
        <v>179</v>
      </c>
      <c r="I21" s="555">
        <v>13503.066000000001</v>
      </c>
      <c r="J21" s="142"/>
      <c r="K21" s="556">
        <v>3</v>
      </c>
      <c r="L21" s="555">
        <v>22196.884999999998</v>
      </c>
      <c r="M21" s="142"/>
      <c r="N21" s="556">
        <v>0</v>
      </c>
      <c r="O21" s="555">
        <v>0</v>
      </c>
      <c r="P21" s="142"/>
      <c r="Q21" s="311">
        <f t="shared" si="0"/>
        <v>2952</v>
      </c>
      <c r="R21" s="311">
        <f t="shared" si="1"/>
        <v>65581.835999999996</v>
      </c>
      <c r="T21" s="58">
        <f t="shared" si="2"/>
        <v>1.7658919609808536E-2</v>
      </c>
      <c r="U21" s="44"/>
      <c r="V21" s="303">
        <v>2921</v>
      </c>
      <c r="W21" s="303">
        <v>65207.025999999998</v>
      </c>
      <c r="X21" s="150"/>
      <c r="Y21" s="147">
        <f t="shared" si="3"/>
        <v>31</v>
      </c>
      <c r="Z21" s="147">
        <f t="shared" si="4"/>
        <v>374.80999999999767</v>
      </c>
    </row>
    <row r="22" spans="2:31" x14ac:dyDescent="0.3">
      <c r="B22" s="160">
        <v>17</v>
      </c>
      <c r="C22" s="313" t="s">
        <v>60</v>
      </c>
      <c r="D22" s="142"/>
      <c r="E22" s="555">
        <v>11437</v>
      </c>
      <c r="F22" s="555">
        <v>99365.903000000006</v>
      </c>
      <c r="G22" s="142"/>
      <c r="H22" s="555">
        <v>698</v>
      </c>
      <c r="I22" s="555">
        <v>108225.307</v>
      </c>
      <c r="J22" s="142"/>
      <c r="K22" s="556">
        <v>13</v>
      </c>
      <c r="L22" s="555">
        <v>106655.39</v>
      </c>
      <c r="M22" s="142"/>
      <c r="N22" s="556">
        <v>0</v>
      </c>
      <c r="O22" s="555">
        <v>0</v>
      </c>
      <c r="P22" s="142"/>
      <c r="Q22" s="311">
        <f t="shared" si="0"/>
        <v>12148</v>
      </c>
      <c r="R22" s="311">
        <f t="shared" si="1"/>
        <v>314246.60000000003</v>
      </c>
      <c r="T22" s="58">
        <f t="shared" si="2"/>
        <v>8.4615737916450828E-2</v>
      </c>
      <c r="U22" s="44"/>
      <c r="V22" s="303">
        <v>12103</v>
      </c>
      <c r="W22" s="303">
        <v>313379.99</v>
      </c>
      <c r="X22" s="150"/>
      <c r="Y22" s="147">
        <f t="shared" si="3"/>
        <v>45</v>
      </c>
      <c r="Z22" s="147">
        <f t="shared" si="4"/>
        <v>866.61000000004424</v>
      </c>
    </row>
    <row r="23" spans="2:31" x14ac:dyDescent="0.3">
      <c r="B23" s="160">
        <v>18</v>
      </c>
      <c r="C23" s="313" t="s">
        <v>61</v>
      </c>
      <c r="D23" s="142"/>
      <c r="E23" s="555">
        <v>19673</v>
      </c>
      <c r="F23" s="555">
        <v>167797.785</v>
      </c>
      <c r="G23" s="142"/>
      <c r="H23" s="555">
        <v>578</v>
      </c>
      <c r="I23" s="555">
        <v>108462.598</v>
      </c>
      <c r="J23" s="142"/>
      <c r="K23" s="556">
        <v>3</v>
      </c>
      <c r="L23" s="555">
        <v>47843.37</v>
      </c>
      <c r="M23" s="142"/>
      <c r="N23" s="556">
        <v>0</v>
      </c>
      <c r="O23" s="555">
        <v>0</v>
      </c>
      <c r="P23" s="142"/>
      <c r="Q23" s="311">
        <f t="shared" si="0"/>
        <v>20254</v>
      </c>
      <c r="R23" s="311">
        <f t="shared" si="1"/>
        <v>324103.75300000003</v>
      </c>
      <c r="T23" s="58">
        <f t="shared" si="2"/>
        <v>8.7269928207930059E-2</v>
      </c>
      <c r="U23" s="44"/>
      <c r="V23" s="303">
        <v>20136</v>
      </c>
      <c r="W23" s="303">
        <v>322678.84299999999</v>
      </c>
      <c r="X23" s="150"/>
      <c r="Y23" s="147">
        <f t="shared" si="3"/>
        <v>118</v>
      </c>
      <c r="Z23" s="147">
        <f t="shared" si="4"/>
        <v>1424.9100000000326</v>
      </c>
    </row>
    <row r="24" spans="2:31" x14ac:dyDescent="0.3">
      <c r="B24" s="160">
        <v>19</v>
      </c>
      <c r="C24" s="313" t="s">
        <v>62</v>
      </c>
      <c r="D24" s="142"/>
      <c r="E24" s="555">
        <v>11138</v>
      </c>
      <c r="F24" s="555">
        <v>99101.87</v>
      </c>
      <c r="G24" s="142"/>
      <c r="H24" s="555">
        <v>487</v>
      </c>
      <c r="I24" s="555">
        <v>59587.214999999997</v>
      </c>
      <c r="J24" s="142"/>
      <c r="K24" s="556">
        <v>4</v>
      </c>
      <c r="L24" s="555">
        <v>19549.580000000002</v>
      </c>
      <c r="M24" s="142"/>
      <c r="N24" s="556">
        <v>0</v>
      </c>
      <c r="O24" s="555">
        <v>0</v>
      </c>
      <c r="P24" s="142"/>
      <c r="Q24" s="311">
        <f t="shared" si="0"/>
        <v>11629</v>
      </c>
      <c r="R24" s="311">
        <f t="shared" si="1"/>
        <v>178238.66499999998</v>
      </c>
      <c r="T24" s="58">
        <f t="shared" si="2"/>
        <v>4.7993506259791111E-2</v>
      </c>
      <c r="U24" s="44"/>
      <c r="V24" s="303">
        <v>11528</v>
      </c>
      <c r="W24" s="303">
        <v>176874.01500000001</v>
      </c>
      <c r="X24" s="150"/>
      <c r="Y24" s="147">
        <f t="shared" si="3"/>
        <v>101</v>
      </c>
      <c r="Z24" s="147">
        <f t="shared" si="4"/>
        <v>1364.6499999999651</v>
      </c>
      <c r="AE24" s="325"/>
    </row>
    <row r="25" spans="2:31" ht="17.399999999999999" customHeight="1" x14ac:dyDescent="0.3">
      <c r="B25" s="160">
        <v>20</v>
      </c>
      <c r="C25" s="314" t="s">
        <v>63</v>
      </c>
      <c r="D25" s="142"/>
      <c r="E25" s="555">
        <v>3780</v>
      </c>
      <c r="F25" s="555">
        <v>34244.252999999997</v>
      </c>
      <c r="G25" s="142"/>
      <c r="H25" s="555">
        <v>201</v>
      </c>
      <c r="I25" s="555">
        <v>50624.466999999997</v>
      </c>
      <c r="J25" s="142"/>
      <c r="K25" s="556">
        <v>9</v>
      </c>
      <c r="L25" s="555">
        <v>39329.129999999997</v>
      </c>
      <c r="M25" s="142"/>
      <c r="N25" s="556">
        <v>0</v>
      </c>
      <c r="O25" s="555">
        <v>0</v>
      </c>
      <c r="P25" s="142"/>
      <c r="Q25" s="311">
        <f t="shared" si="0"/>
        <v>3990</v>
      </c>
      <c r="R25" s="311">
        <f t="shared" si="1"/>
        <v>124197.85</v>
      </c>
      <c r="T25" s="58">
        <f t="shared" si="2"/>
        <v>3.3442184339899532E-2</v>
      </c>
      <c r="U25" s="44"/>
      <c r="V25" s="303">
        <v>3952</v>
      </c>
      <c r="W25" s="303">
        <v>123817.94</v>
      </c>
      <c r="X25" s="150"/>
      <c r="Y25" s="147">
        <f t="shared" si="3"/>
        <v>38</v>
      </c>
      <c r="Z25" s="147">
        <f t="shared" si="4"/>
        <v>379.91000000000349</v>
      </c>
    </row>
    <row r="26" spans="2:31" x14ac:dyDescent="0.3">
      <c r="B26" s="160">
        <v>21</v>
      </c>
      <c r="C26" s="313" t="s">
        <v>64</v>
      </c>
      <c r="D26" s="142"/>
      <c r="E26" s="555">
        <v>4858</v>
      </c>
      <c r="F26" s="555">
        <v>42206.792999999998</v>
      </c>
      <c r="G26" s="142"/>
      <c r="H26" s="555">
        <v>267</v>
      </c>
      <c r="I26" s="555">
        <v>17940.759999999998</v>
      </c>
      <c r="J26" s="142"/>
      <c r="K26" s="556">
        <v>0</v>
      </c>
      <c r="L26" s="555">
        <v>0</v>
      </c>
      <c r="M26" s="142"/>
      <c r="N26" s="556">
        <v>0</v>
      </c>
      <c r="O26" s="555">
        <v>0</v>
      </c>
      <c r="P26" s="142"/>
      <c r="Q26" s="311">
        <f t="shared" si="0"/>
        <v>5125</v>
      </c>
      <c r="R26" s="311">
        <f t="shared" si="1"/>
        <v>60147.553</v>
      </c>
      <c r="T26" s="58">
        <f t="shared" si="2"/>
        <v>1.6195655198700115E-2</v>
      </c>
      <c r="U26" s="44"/>
      <c r="V26" s="303">
        <v>5076</v>
      </c>
      <c r="W26" s="303">
        <v>59571.713000000003</v>
      </c>
      <c r="X26" s="150"/>
      <c r="Y26" s="147">
        <f t="shared" si="3"/>
        <v>49</v>
      </c>
      <c r="Z26" s="147">
        <f t="shared" si="4"/>
        <v>575.83999999999651</v>
      </c>
    </row>
    <row r="27" spans="2:31" s="136" customFormat="1" ht="7.2" customHeight="1" x14ac:dyDescent="0.3">
      <c r="B27" s="161"/>
      <c r="C27" s="143"/>
      <c r="D27" s="141"/>
      <c r="E27" s="559"/>
      <c r="F27" s="559"/>
      <c r="G27" s="558"/>
      <c r="H27" s="558"/>
      <c r="I27" s="559"/>
      <c r="J27" s="558"/>
      <c r="K27" s="558"/>
      <c r="L27" s="559"/>
      <c r="M27" s="558"/>
      <c r="N27" s="558"/>
      <c r="O27" s="559"/>
      <c r="P27" s="141"/>
      <c r="Q27" s="138"/>
      <c r="R27" s="138"/>
      <c r="U27" s="137"/>
      <c r="V27" s="151"/>
      <c r="W27" s="148"/>
      <c r="X27" s="148"/>
      <c r="Y27" s="152"/>
      <c r="Z27" s="152"/>
    </row>
    <row r="28" spans="2:31" s="145" customFormat="1" x14ac:dyDescent="0.3">
      <c r="B28" s="162"/>
      <c r="C28" s="318" t="s">
        <v>67</v>
      </c>
      <c r="D28" s="144"/>
      <c r="E28" s="560">
        <f>SUM(E6:E26)</f>
        <v>139225</v>
      </c>
      <c r="F28" s="560">
        <f>SUM(F6:F26)</f>
        <v>1175283.111</v>
      </c>
      <c r="G28" s="144"/>
      <c r="H28" s="560">
        <f>SUM(H6:H26)</f>
        <v>7669</v>
      </c>
      <c r="I28" s="560">
        <f t="shared" ref="I28" si="5">SUM(I6:I26)</f>
        <v>1754879.6120000004</v>
      </c>
      <c r="J28" s="144"/>
      <c r="K28" s="560">
        <f>SUM(K6:K26)</f>
        <v>185</v>
      </c>
      <c r="L28" s="560">
        <f>SUM(L6:L26)</f>
        <v>763336.245</v>
      </c>
      <c r="M28" s="144"/>
      <c r="N28" s="560">
        <f>SUM(N6:N26)</f>
        <v>9</v>
      </c>
      <c r="O28" s="560">
        <f>SUM(O6:O26)</f>
        <v>20308.980000000003</v>
      </c>
      <c r="P28" s="144"/>
      <c r="Q28" s="312">
        <f>SUM(Q6:Q26)</f>
        <v>147088</v>
      </c>
      <c r="R28" s="312">
        <f>SUM(R6:R26)</f>
        <v>3713807.9479999999</v>
      </c>
      <c r="T28" s="317">
        <f>SUM(T6:T26)</f>
        <v>1.0000000000000002</v>
      </c>
      <c r="U28" s="146"/>
      <c r="V28" s="427">
        <f>SUM(V6:V26)</f>
        <v>145787</v>
      </c>
      <c r="W28" s="427">
        <f>SUM(W6:W26)</f>
        <v>3697459.0779999997</v>
      </c>
      <c r="X28" s="153"/>
      <c r="Y28" s="130">
        <f>SUM(Q28-V28)</f>
        <v>1301</v>
      </c>
      <c r="Z28" s="130">
        <f>SUM(R28-W28)</f>
        <v>16348.870000000112</v>
      </c>
    </row>
    <row r="29" spans="2:31" ht="16.2" customHeight="1" x14ac:dyDescent="0.3">
      <c r="D29" s="65"/>
      <c r="G29" s="65"/>
      <c r="J29" s="65"/>
      <c r="M29" s="65"/>
      <c r="P29" s="65"/>
      <c r="R29" s="423"/>
    </row>
    <row r="30" spans="2:31" ht="31.2" customHeight="1" x14ac:dyDescent="0.3">
      <c r="C30" s="666" t="s">
        <v>358</v>
      </c>
      <c r="D30" s="666"/>
      <c r="E30" s="666"/>
      <c r="F30" s="666"/>
      <c r="G30" s="666"/>
      <c r="H30" s="666"/>
      <c r="I30" s="666"/>
      <c r="J30" s="666"/>
      <c r="K30" s="666"/>
      <c r="L30" s="666"/>
      <c r="M30" s="666"/>
      <c r="N30" s="666"/>
      <c r="O30" s="666"/>
      <c r="P30" s="666"/>
      <c r="Q30" s="666"/>
      <c r="R30" s="666"/>
      <c r="S30" s="666"/>
      <c r="T30" s="666"/>
      <c r="U30" s="666"/>
      <c r="V30" s="666"/>
      <c r="W30" s="666"/>
      <c r="X30" s="666"/>
      <c r="Y30" s="666"/>
      <c r="Z30" s="666"/>
    </row>
    <row r="31" spans="2:31" ht="6.6" customHeight="1" x14ac:dyDescent="0.3">
      <c r="C31" s="666"/>
      <c r="D31" s="666"/>
      <c r="E31" s="666"/>
      <c r="F31" s="666"/>
      <c r="G31" s="666"/>
      <c r="H31" s="666"/>
      <c r="I31" s="666"/>
      <c r="J31" s="666"/>
      <c r="K31" s="666"/>
      <c r="L31" s="666"/>
      <c r="M31" s="666"/>
      <c r="N31" s="666"/>
      <c r="O31" s="666"/>
      <c r="P31" s="666"/>
      <c r="Q31" s="666"/>
      <c r="R31" s="666"/>
      <c r="S31" s="666"/>
      <c r="T31" s="666"/>
      <c r="U31" s="666"/>
      <c r="V31" s="666"/>
      <c r="W31" s="666"/>
      <c r="X31" s="666"/>
      <c r="Y31" s="666"/>
      <c r="Z31" s="666"/>
    </row>
    <row r="32" spans="2:31" x14ac:dyDescent="0.3">
      <c r="C32" s="666"/>
      <c r="D32" s="666"/>
      <c r="E32" s="666"/>
      <c r="F32" s="666"/>
      <c r="G32" s="666"/>
      <c r="H32" s="666"/>
      <c r="I32" s="666"/>
      <c r="J32" s="666"/>
      <c r="K32" s="666"/>
      <c r="L32" s="666"/>
      <c r="M32" s="666"/>
      <c r="N32" s="666"/>
      <c r="O32" s="666"/>
      <c r="P32" s="666"/>
      <c r="Q32" s="666"/>
      <c r="R32" s="666"/>
      <c r="S32" s="666"/>
      <c r="T32" s="666"/>
      <c r="U32" s="666"/>
      <c r="V32" s="666"/>
      <c r="W32" s="666"/>
      <c r="X32" s="666"/>
      <c r="Y32" s="666"/>
      <c r="Z32" s="666"/>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2021-10-14T14:35:34Z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