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5.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https://exeloncorp.sharepoint.com/sites/PHIDSMTeam/Shared Documents/ACE EE Program Portfolio/Regulatory Compliance Filings/Quarterly Progress Report/PY1 - July 2021 through June 2022/Q4 - April through June/Templates/"/>
    </mc:Choice>
  </mc:AlternateContent>
  <xr:revisionPtr revIDLastSave="1610" documentId="8_{62044600-BC1E-4ADF-968D-950ACCB087D7}" xr6:coauthVersionLast="47" xr6:coauthVersionMax="47" xr10:uidLastSave="{234F31F7-6DBD-437C-ABBB-31E1BD46A198}"/>
  <bookViews>
    <workbookView xWindow="-120" yWindow="-120" windowWidth="29040" windowHeight="15840" firstSheet="1" activeTab="4" xr2:uid="{A658264A-F901-4EBD-9EDD-7DF38621B7EA}"/>
  </bookViews>
  <sheets>
    <sheet name="Wholesale Annual Electric (Orig" sheetId="25" state="hidden" r:id="rId1"/>
    <sheet name="Qtr Electric Master" sheetId="27" r:id="rId2"/>
    <sheet name="Narr Table 1" sheetId="37" r:id="rId3"/>
    <sheet name="Narr Table 2-Annual QPI" sheetId="38" r:id="rId4"/>
    <sheet name="Narr Tables 3-6" sheetId="31" r:id="rId5"/>
    <sheet name="Narr Table 7-OBC" sheetId="46" r:id="rId6"/>
    <sheet name="Table 8" sheetId="47" r:id="rId7"/>
    <sheet name="Sheet1" sheetId="48" state="hidden" r:id="rId8"/>
    <sheet name="Appendices" sheetId="45" r:id="rId9"/>
    <sheet name=" App C Qtr Electric LMI" sheetId="29" r:id="rId10"/>
    <sheet name=" App D Qtr Elect Business Class" sheetId="30" r:id="rId11"/>
    <sheet name="Do Not Use" sheetId="32" state="hidden" r:id="rId12"/>
    <sheet name="App E CEA Benchmarks (electric)" sheetId="36" r:id="rId13"/>
    <sheet name="AP F -TRM Secondary Metrics" sheetId="40" r:id="rId14"/>
    <sheet name="AP G - Transfer" sheetId="41" r:id="rId15"/>
    <sheet name="AP H - CostTest" sheetId="39" r:id="rId16"/>
    <sheet name="ACE" sheetId="42" r:id="rId17"/>
    <sheet name="Lookup_Sheet" sheetId="43"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s>
  <definedNames>
    <definedName name="\B" localSheetId="16">#REF!</definedName>
    <definedName name="\B" localSheetId="17">#REF!</definedName>
    <definedName name="\B">#REF!</definedName>
    <definedName name="\C" localSheetId="16">#REF!</definedName>
    <definedName name="\C" localSheetId="17">#REF!</definedName>
    <definedName name="\C">#REF!</definedName>
    <definedName name="\D" localSheetId="16">#REF!</definedName>
    <definedName name="\D" localSheetId="17">#REF!</definedName>
    <definedName name="\D">#REF!</definedName>
    <definedName name="\E" localSheetId="16">[1]JobDefinition!#REF!</definedName>
    <definedName name="\E" localSheetId="17">[1]JobDefinition!#REF!</definedName>
    <definedName name="\E">[2]JobDefinition!#REF!</definedName>
    <definedName name="\M" localSheetId="16">#REF!</definedName>
    <definedName name="\M" localSheetId="17">#REF!</definedName>
    <definedName name="\M">#REF!</definedName>
    <definedName name="\O">#REF!</definedName>
    <definedName name="\P">#REF!</definedName>
    <definedName name="\Q">#REF!</definedName>
    <definedName name="\R">#REF!</definedName>
    <definedName name="\S">#REF!</definedName>
    <definedName name="\U">#REF!</definedName>
    <definedName name="\V">#REF!</definedName>
    <definedName name="\W" localSheetId="16">[1]JobDefinition!#REF!</definedName>
    <definedName name="\W" localSheetId="17">[1]JobDefinition!#REF!</definedName>
    <definedName name="\W">[2]JobDefinition!#REF!</definedName>
    <definedName name="_">'[3]BUD CAP'!$P$33</definedName>
    <definedName name="_________DAT4">#REF!</definedName>
    <definedName name="_______DAT4">#REF!</definedName>
    <definedName name="____DAT4">#REF!</definedName>
    <definedName name="____New2">#REF!</definedName>
    <definedName name="____New3">#REF!</definedName>
    <definedName name="____New4">#REF!</definedName>
    <definedName name="___Key2" hidden="1">#REF!</definedName>
    <definedName name="___New2">#REF!</definedName>
    <definedName name="___New3">#REF!</definedName>
    <definedName name="___New4">#REF!</definedName>
    <definedName name="__123Graph_B" localSheetId="16" hidden="1">[4]Depreciation!#REF!</definedName>
    <definedName name="__123Graph_B" localSheetId="17" hidden="1">[4]Depreciation!#REF!</definedName>
    <definedName name="__123Graph_B" hidden="1">[5]Depreciation!#REF!</definedName>
    <definedName name="__123Graph_C" localSheetId="16" hidden="1">[4]Depreciation!#REF!</definedName>
    <definedName name="__123Graph_C" localSheetId="17" hidden="1">[4]Depreciation!#REF!</definedName>
    <definedName name="__123Graph_C" hidden="1">[5]Depreciation!#REF!</definedName>
    <definedName name="__123Graph_D" localSheetId="16" hidden="1">[4]Depreciation!#REF!</definedName>
    <definedName name="__123Graph_D" localSheetId="17" hidden="1">[4]Depreciation!#REF!</definedName>
    <definedName name="__123Graph_D" hidden="1">[5]Depreciation!#REF!</definedName>
    <definedName name="__123Graph_E" localSheetId="16" hidden="1">[4]Depreciation!#REF!</definedName>
    <definedName name="__123Graph_E" localSheetId="17" hidden="1">[4]Depreciation!#REF!</definedName>
    <definedName name="__123Graph_E" hidden="1">[5]Depreciation!#REF!</definedName>
    <definedName name="__123Graph_F" localSheetId="16" hidden="1">[4]Depreciation!#REF!</definedName>
    <definedName name="__123Graph_F" localSheetId="17" hidden="1">[4]Depreciation!#REF!</definedName>
    <definedName name="__123Graph_F" hidden="1">[5]Depreciation!#REF!</definedName>
    <definedName name="__AAL1">#REF!</definedName>
    <definedName name="__agr8690">[6]Model!$I$58</definedName>
    <definedName name="__agr8790">[6]Model!$I$59</definedName>
    <definedName name="__agr8791">[6]Model!$J$59</definedName>
    <definedName name="__agr8890">[6]Model!$I$60</definedName>
    <definedName name="__agr8891">[6]Model!$J$60</definedName>
    <definedName name="__agr8892">[6]Model!$K$60</definedName>
    <definedName name="__agr8990">[6]Model!$I$61</definedName>
    <definedName name="__agr8991">[6]Model!$J$61</definedName>
    <definedName name="__agr8992">[6]Model!$K$61</definedName>
    <definedName name="__agr8993">[6]Model!$L$61</definedName>
    <definedName name="__agr9091">[6]Model!$J$62</definedName>
    <definedName name="__agr9092">[6]Model!$K$62</definedName>
    <definedName name="__agr9093">[6]Model!$L$62</definedName>
    <definedName name="__agr9094">[6]Model!$M$62</definedName>
    <definedName name="__agr9192">[6]Model!$K$63</definedName>
    <definedName name="__agr9193">[6]Model!$L$63</definedName>
    <definedName name="__agr9194">[6]Model!$M$63</definedName>
    <definedName name="__agr9195">[6]Model!$N$63</definedName>
    <definedName name="__agr9293">[6]Model!$L$64</definedName>
    <definedName name="__agr9294">[6]Model!$M$64</definedName>
    <definedName name="__agr9295">[6]Model!$N$64</definedName>
    <definedName name="__agr9296">[6]Model!$O$64</definedName>
    <definedName name="__agr9394">[6]Model!$M$65</definedName>
    <definedName name="__agr9395">[6]Model!$N$65</definedName>
    <definedName name="__agr9396">[6]Model!$O$65</definedName>
    <definedName name="__agr9397">[6]Model!$P$65</definedName>
    <definedName name="__agr9495">[6]Model!$N$66</definedName>
    <definedName name="__agr9496">[6]Model!$O$66</definedName>
    <definedName name="__agr9497">[6]Model!$P$66</definedName>
    <definedName name="__agr9498">[6]Model!$Q$66</definedName>
    <definedName name="__agr9596">[6]Model!$O$67</definedName>
    <definedName name="__agr9597">[6]Model!$P$67</definedName>
    <definedName name="__agr9598">[6]Model!$Q$67</definedName>
    <definedName name="__agr9697">[6]Model!$P$68</definedName>
    <definedName name="__agr9698">[6]Model!$Q$68</definedName>
    <definedName name="__agr9798">[6]Model!$Q$69</definedName>
    <definedName name="__DAT4">#REF!</definedName>
    <definedName name="__FPMExcelClient_CellBasedFunctionStatus" localSheetId="12" hidden="1">"2_2_2_2_2_2"</definedName>
    <definedName name="__FPMExcelClient_Connection" localSheetId="12">"_FPM_BPCNW10_[http://sapbppd1.fenetwork.com/sap/bpc/]_[FE_REVFCST]_[VOL_APPL]_[false]_[false]\1"</definedName>
    <definedName name="__Key2" hidden="1">#REF!</definedName>
    <definedName name="__key7">[7]Sheet2!$AE$1:$AE$24</definedName>
    <definedName name="__mm1">#REF!</definedName>
    <definedName name="__mm10">#REF!</definedName>
    <definedName name="__mm11">#REF!</definedName>
    <definedName name="__mm12">#REF!</definedName>
    <definedName name="__mm13">#REF!</definedName>
    <definedName name="__mm14">#REF!</definedName>
    <definedName name="__mm15">#REF!</definedName>
    <definedName name="__mm16">#REF!</definedName>
    <definedName name="__mm17">#REF!</definedName>
    <definedName name="__mm18">#REF!</definedName>
    <definedName name="__mm19">#REF!</definedName>
    <definedName name="__mm2">#REF!</definedName>
    <definedName name="__mm3">#REF!</definedName>
    <definedName name="__mm4">#REF!</definedName>
    <definedName name="__mm5">#REF!</definedName>
    <definedName name="__mm7">#REF!</definedName>
    <definedName name="__mm8">#REF!</definedName>
    <definedName name="__mm9">#REF!</definedName>
    <definedName name="__New2">#REF!</definedName>
    <definedName name="__New3">#REF!</definedName>
    <definedName name="__New4">#REF!</definedName>
    <definedName name="__pgm5">[7]Sheet2!$AF$1:$AF$3</definedName>
    <definedName name="__qre2">'[8]IDR 15'!$A$1:$H$214</definedName>
    <definedName name="__qre84">'[6]QRE''s'!$D:$D</definedName>
    <definedName name="__qre8490">[6]Model!$I$126</definedName>
    <definedName name="__qre8491">[6]Model!$J$126</definedName>
    <definedName name="__qre8492">[6]Model!$K$126</definedName>
    <definedName name="__qre8493">[6]Model!$L$126</definedName>
    <definedName name="__qre8494">[6]Model!$M$126</definedName>
    <definedName name="__qre8495">[6]Model!$N$126</definedName>
    <definedName name="__qre8496">[6]Model!$O$126</definedName>
    <definedName name="__qre8497">[6]Model!$P$126</definedName>
    <definedName name="__qre8498">[6]Model!$Q$126</definedName>
    <definedName name="__qre85">'[6]QRE''s'!$E:$E</definedName>
    <definedName name="__qre8590">[6]Model!$I$127</definedName>
    <definedName name="__qre8591">[6]Model!$J$127</definedName>
    <definedName name="__qre8592">[6]Model!$K$127</definedName>
    <definedName name="__qre8593">[6]Model!$L$127</definedName>
    <definedName name="__qre8594">[6]Model!$M$127</definedName>
    <definedName name="__qre8595">[6]Model!$N$127</definedName>
    <definedName name="__qre8596">[6]Model!$O$127</definedName>
    <definedName name="__qre8597">[6]Model!$P$127</definedName>
    <definedName name="__qre8598">[6]Model!$Q$127</definedName>
    <definedName name="__qre86">'[6]QRE''s'!$F:$F</definedName>
    <definedName name="__qre8690">[6]Model!$I$128</definedName>
    <definedName name="__qre8691">[6]Model!$J$128</definedName>
    <definedName name="__qre8692">[6]Model!$K$128</definedName>
    <definedName name="__qre8693">[6]Model!$L$128</definedName>
    <definedName name="__qre8694">[6]Model!$M$128</definedName>
    <definedName name="__qre8695">[6]Model!$N$128</definedName>
    <definedName name="__qre8696">[6]Model!$O$128</definedName>
    <definedName name="__qre8697">[6]Model!$P$128</definedName>
    <definedName name="__qre8698">[6]Model!$Q$128</definedName>
    <definedName name="__qre87">'[6]QRE''s'!$G:$G</definedName>
    <definedName name="__qre8790">[6]Model!$I$129</definedName>
    <definedName name="__qre8791">[6]Model!$J$129</definedName>
    <definedName name="__qre8792">[6]Model!$K$129</definedName>
    <definedName name="__qre8793">[6]Model!$L$129</definedName>
    <definedName name="__qre8794">[6]Model!$M$129</definedName>
    <definedName name="__qre8795">[6]Model!$N$129</definedName>
    <definedName name="__qre8796">[6]Model!$O$129</definedName>
    <definedName name="__qre8797">[6]Model!$P$129</definedName>
    <definedName name="__qre8798">[6]Model!$Q$129</definedName>
    <definedName name="__qre88">'[6]QRE''s'!$H:$H</definedName>
    <definedName name="__qre8890">[6]Model!$I$130</definedName>
    <definedName name="__qre8891">[6]Model!$J$130</definedName>
    <definedName name="__qre8892">[6]Model!$K$130</definedName>
    <definedName name="__qre8893">[6]Model!$L$130</definedName>
    <definedName name="__qre8894">[6]Model!$M$130</definedName>
    <definedName name="__qre8895">[6]Model!$N$130</definedName>
    <definedName name="__qre8896">[6]Model!$O$130</definedName>
    <definedName name="__qre8897">[6]Model!$P$130</definedName>
    <definedName name="__qre8898">[6]Model!$Q$130</definedName>
    <definedName name="__qre89">'[6]QRE''s'!$I:$I</definedName>
    <definedName name="__qre90">'[6]QRE''s'!$J:$J</definedName>
    <definedName name="__qre91">'[6]QRE''s'!$K:$K</definedName>
    <definedName name="__qre92">'[6]QRE''s'!$L:$L</definedName>
    <definedName name="__qre93">'[6]QRE''s'!$M:$M</definedName>
    <definedName name="__qre94">'[6]QRE''s'!$N:$N</definedName>
    <definedName name="__qre95">'[6]QRE''s'!$O:$O</definedName>
    <definedName name="__qre96">'[6]QRE''s'!$P:$P</definedName>
    <definedName name="__qre97">'[6]QRE''s'!$Q:$Q</definedName>
    <definedName name="__qre98">'[6]QRE''s'!$R:$R</definedName>
    <definedName name="__reg4">[7]Sheet2!$AF$1:$AF$3</definedName>
    <definedName name="__ryr56565" localSheetId="16" hidden="1">{#N/A,#N/A,FALSE,"Monthly SAIFI";#N/A,#N/A,FALSE,"Yearly SAIFI";#N/A,#N/A,FALSE,"Monthly CAIDI";#N/A,#N/A,FALSE,"Yearly CAIDI";#N/A,#N/A,FALSE,"Monthly SAIDI";#N/A,#N/A,FALSE,"Yearly SAIDI";#N/A,#N/A,FALSE,"Monthly MAIFI";#N/A,#N/A,FALSE,"Yearly MAIFI";#N/A,#N/A,FALSE,"Monthly Cust &gt;=4 Int"}</definedName>
    <definedName name="__ryr56565" localSheetId="17" hidden="1">{#N/A,#N/A,FALSE,"Monthly SAIFI";#N/A,#N/A,FALSE,"Yearly SAIFI";#N/A,#N/A,FALSE,"Monthly CAIDI";#N/A,#N/A,FALSE,"Yearly CAIDI";#N/A,#N/A,FALSE,"Monthly SAIDI";#N/A,#N/A,FALSE,"Yearly SAIDI";#N/A,#N/A,FALSE,"Monthly MAIFI";#N/A,#N/A,FALSE,"Yearly MAIFI";#N/A,#N/A,FALSE,"Monthly Cust &gt;=4 Int"}</definedName>
    <definedName name="__ryr56565" hidden="1">{#N/A,#N/A,FALSE,"Monthly SAIFI";#N/A,#N/A,FALSE,"Yearly SAIFI";#N/A,#N/A,FALSE,"Monthly CAIDI";#N/A,#N/A,FALSE,"Yearly CAIDI";#N/A,#N/A,FALSE,"Monthly SAIDI";#N/A,#N/A,FALSE,"Yearly SAIDI";#N/A,#N/A,FALSE,"Monthly MAIFI";#N/A,#N/A,FALSE,"Yearly MAIFI";#N/A,#N/A,FALSE,"Monthly Cust &gt;=4 Int"}</definedName>
    <definedName name="__tqc90">'[6]QRE''s'!$J$101</definedName>
    <definedName name="__tqc91">'[6]QRE''s'!$K$101</definedName>
    <definedName name="__tqc92">'[6]QRE''s'!$L$101</definedName>
    <definedName name="__tqc93">'[6]QRE''s'!$M$101</definedName>
    <definedName name="__tqc94">'[6]QRE''s'!$N$101</definedName>
    <definedName name="__tqc95">'[6]QRE''s'!$O$101</definedName>
    <definedName name="__tqc96">'[6]QRE''s'!$P$101</definedName>
    <definedName name="__tqc97">'[6]QRE''s'!$Q$101</definedName>
    <definedName name="__tqc98">'[6]QRE''s'!$R$101</definedName>
    <definedName name="__tql90">'[6]QRE''s'!$J$99</definedName>
    <definedName name="__tql91">'[6]QRE''s'!$K$99</definedName>
    <definedName name="__tql92">'[6]QRE''s'!$L$99</definedName>
    <definedName name="__tql93">'[6]QRE''s'!$M$99</definedName>
    <definedName name="__tql94">'[6]QRE''s'!$N$99</definedName>
    <definedName name="__tql95">'[6]QRE''s'!$O$99</definedName>
    <definedName name="__tql96">'[6]QRE''s'!$P$99</definedName>
    <definedName name="__tql97">'[6]QRE''s'!$Q$99</definedName>
    <definedName name="__tql98">'[6]QRE''s'!$R$99</definedName>
    <definedName name="__tqs90">'[6]QRE''s'!$J$100</definedName>
    <definedName name="__tqs91">'[6]QRE''s'!$K$100</definedName>
    <definedName name="__tqs92">'[6]QRE''s'!$L$100</definedName>
    <definedName name="__tqs93">'[6]QRE''s'!$M$100</definedName>
    <definedName name="__tqs94">'[6]QRE''s'!$N$100</definedName>
    <definedName name="__tqs95">'[6]QRE''s'!$O$100</definedName>
    <definedName name="__tqs96">'[6]QRE''s'!$P$100</definedName>
    <definedName name="__tqs97">'[6]QRE''s'!$Q$100</definedName>
    <definedName name="__tqs98">'[6]QRE''s'!$R$100</definedName>
    <definedName name="__zc22">#REF!</definedName>
    <definedName name="_1__123Graph_ACONTRACT_BY_B_U" hidden="1">'[6]QRE Charts'!$D$275:$Q$275</definedName>
    <definedName name="_10__123Graph_BQRE_S_BY_TYPE" hidden="1">'[6]QRE''s'!$D$100:$R$100</definedName>
    <definedName name="_11__123Graph_BSENS_COMPARISON" hidden="1">'[6]QRE Charts'!$E$366:$O$366</definedName>
    <definedName name="_12__123Graph_BSUPPLIES_BY_B_U" hidden="1">'[6]QRE Charts'!$D$250:$Q$250</definedName>
    <definedName name="_13__123Graph_BTAX_CREDIT" hidden="1">'[6]QRE Charts'!$E$332:$E$342</definedName>
    <definedName name="_14__123Graph_BWAGES_BY_B_U" hidden="1">'[6]QRE Charts'!$D$224:$R$224</definedName>
    <definedName name="_15__123Graph_CCONTRACT_BY_B_U" hidden="1">'[6]QRE Charts'!$D$277:$Q$277</definedName>
    <definedName name="_16__123Graph_CQRE_S_BY_CO." hidden="1">'[6]QRE Charts'!$D$303:$R$303</definedName>
    <definedName name="_17__123Graph_CQRE_S_BY_TYPE" hidden="1">'[6]QRE''s'!$D$101:$R$101</definedName>
    <definedName name="_18__123Graph_CSENS_COMPARISON" hidden="1">'[6]QRE Charts'!$E$367:$O$367</definedName>
    <definedName name="_19__123Graph_CSUPPLIES_BY_B_U" hidden="1">'[6]QRE Charts'!$D$251:$Q$251</definedName>
    <definedName name="_2__123Graph_AQRE_S_BY_CO." hidden="1">'[6]QRE Charts'!$D$301:$R$301</definedName>
    <definedName name="_20__123Graph_CWAGES_BY_B_U" hidden="1">'[6]QRE Charts'!$D$225:$R$225</definedName>
    <definedName name="_20_MWS">#REF!</definedName>
    <definedName name="_21__123Graph_DCONTRACT_BY_B_U" hidden="1">'[6]QRE Charts'!$D$278:$Q$278</definedName>
    <definedName name="_21_MWS">#REF!</definedName>
    <definedName name="_22__123Graph_DQRE_S_BY_CO." hidden="1">'[6]QRE Charts'!$D$304:$R$304</definedName>
    <definedName name="_23__123Graph_DSUPPLIES_BY_B_U" hidden="1">'[6]QRE Charts'!$D$252:$Q$252</definedName>
    <definedName name="_23_MWS">#REF!</definedName>
    <definedName name="_24__123Graph_DWAGES_BY_B_U" hidden="1">'[6]QRE Charts'!$D$226:$R$226</definedName>
    <definedName name="_24_MWS">#REF!</definedName>
    <definedName name="_25__123Graph_ECONTRACT_BY_B_U" hidden="1">'[6]QRE Charts'!$D$279:$Q$279</definedName>
    <definedName name="_26__123Graph_EQRE_S_BY_CO." hidden="1">'[6]QRE Charts'!$D$305:$R$305</definedName>
    <definedName name="_27__123Graph_ESUPPLIES_BY_B_U" hidden="1">'[6]QRE Charts'!$D$253:$Q$253</definedName>
    <definedName name="_28__123Graph_EWAGES_BY_B_U" hidden="1">'[6]QRE Charts'!$D$227:$R$227</definedName>
    <definedName name="_29__123Graph_FCONTRACT_BY_B_U" hidden="1">'[6]QRE Charts'!$D$280:$Q$280</definedName>
    <definedName name="_3__123Graph_AQRE_S_BY_TYPE" hidden="1">'[6]QRE''s'!$D$99:$R$99</definedName>
    <definedName name="_30__123Graph_FQRE_S_BY_CO." hidden="1">'[6]QRE Charts'!$D$306:$R$306</definedName>
    <definedName name="_31__123Graph_FSUPPLIES_BY_B_U" hidden="1">'[6]QRE Charts'!$D$254:$Q$254</definedName>
    <definedName name="_32__123Graph_FWAGES_BY_B_U" hidden="1">'[6]QRE Charts'!$D$228:$R$228</definedName>
    <definedName name="_33__123Graph_XCONTRACT_BY_B_U" hidden="1">'[6]QRE Charts'!$D$222:$R$222</definedName>
    <definedName name="_34__123Graph_XQRE_S_BY_CO." hidden="1">'[6]QRE Charts'!$D$222:$R$222</definedName>
    <definedName name="_35__123Graph_XQRE_S_BY_TYPE" hidden="1">'[6]QRE Charts'!$D$222:$R$222</definedName>
    <definedName name="_35_MWS">#REF!</definedName>
    <definedName name="_36__123Graph_XSUPPLIES_BY_B_U" hidden="1">'[6]QRE Charts'!$D$222:$R$222</definedName>
    <definedName name="_37__123Graph_XTAX_CREDIT" hidden="1">'[6]QRE Charts'!$C$332:$C$342</definedName>
    <definedName name="_38_0_0_K" hidden="1">#REF!</definedName>
    <definedName name="_39_0_0_S" hidden="1">#REF!</definedName>
    <definedName name="_4__123Graph_ASENS_COMPARISON" hidden="1">'[6]QRE Charts'!$E$365:$O$365</definedName>
    <definedName name="_40_MWS">#REF!</definedName>
    <definedName name="_44_0_0_K" hidden="1">#REF!</definedName>
    <definedName name="_45_0_0_K" localSheetId="16" hidden="1">[9]Masterdata!#REF!</definedName>
    <definedName name="_45_0_0_K" localSheetId="17" hidden="1">[9]Masterdata!#REF!</definedName>
    <definedName name="_45_0_0_K" hidden="1">[10]Masterdata!#REF!</definedName>
    <definedName name="_45_MWS">#REF!</definedName>
    <definedName name="_5__123Graph_ASUPPLIES_BY_B_U" hidden="1">'[6]QRE Charts'!$D$249:$Q$249</definedName>
    <definedName name="_50_MWS">#REF!</definedName>
    <definedName name="_52_0_0_S" hidden="1">#REF!</definedName>
    <definedName name="_53_0_0_S" localSheetId="16" hidden="1">[9]Masterdata!#REF!</definedName>
    <definedName name="_53_0_0_S" localSheetId="17" hidden="1">[9]Masterdata!#REF!</definedName>
    <definedName name="_53_0_0_S" hidden="1">[10]Masterdata!#REF!</definedName>
    <definedName name="_55_MWS">#REF!</definedName>
    <definedName name="_6__123Graph_ATAX_CREDIT" hidden="1">'[6]QRE Charts'!$D$332:$D$342</definedName>
    <definedName name="_7__123Graph_AWAGES_BY_B_U" hidden="1">'[6]QRE Charts'!$D$223:$R$223</definedName>
    <definedName name="_8__123Graph_BCONTRACT_BY_B_U" hidden="1">'[6]QRE Charts'!$D$276:$Q$276</definedName>
    <definedName name="_84_PHASE1">[6]Comparison!$E$9:$E$165</definedName>
    <definedName name="_85_PHASE1">[6]Comparison!$I$9:$I$165</definedName>
    <definedName name="_86_PHASE1">[6]Comparison!$M$9:$M$165</definedName>
    <definedName name="_87_PHASE1">[6]Comparison!$Q$9:$Q$165</definedName>
    <definedName name="_88_PHASE1">[6]Comparison!$U$9:$U$165</definedName>
    <definedName name="_89_PHASE1">[6]Comparison!$AD$9:$AD$165</definedName>
    <definedName name="_9__123Graph_BQRE_S_BY_CO." hidden="1">'[6]QRE Charts'!$D$302:$R$302</definedName>
    <definedName name="_90_PHASE1">[6]Comparison!$AH$9:$AH$165</definedName>
    <definedName name="_91_PHASE1">[6]Comparison!$AL$9:$AL$165</definedName>
    <definedName name="_92_PHASE1">[6]Comparison!$AP$9:$AP$165</definedName>
    <definedName name="_93_PHASE1">[6]Comparison!$AT$9:$AT$165</definedName>
    <definedName name="_94_PHASE1">[6]Comparison!$AX$9:$AX$165</definedName>
    <definedName name="_95_PHASE1">[6]Comparison!$BB$9:$BB$165</definedName>
    <definedName name="_96_PHASE1">[6]Comparison!$BF$9:$BF$165</definedName>
    <definedName name="_97_PHASE1">[6]Comparison!$BJ$9:$BJ$165</definedName>
    <definedName name="_98_PHASE1">[6]Comparison!$BN$9:$BN$165</definedName>
    <definedName name="_AAL1">#REF!</definedName>
    <definedName name="_agr8690">[6]Model!$I$58</definedName>
    <definedName name="_agr8790">[6]Model!$I$59</definedName>
    <definedName name="_agr8791">[6]Model!$J$59</definedName>
    <definedName name="_agr8890">[6]Model!$I$60</definedName>
    <definedName name="_agr8891">[6]Model!$J$60</definedName>
    <definedName name="_agr8892">[6]Model!$K$60</definedName>
    <definedName name="_agr8990">[6]Model!$I$61</definedName>
    <definedName name="_agr8991">[6]Model!$J$61</definedName>
    <definedName name="_agr8992">[6]Model!$K$61</definedName>
    <definedName name="_agr8993">[6]Model!$L$61</definedName>
    <definedName name="_agr9091">[6]Model!$J$62</definedName>
    <definedName name="_agr9092">[6]Model!$K$62</definedName>
    <definedName name="_agr9093">[6]Model!$L$62</definedName>
    <definedName name="_agr9094">[6]Model!$M$62</definedName>
    <definedName name="_agr9192">[6]Model!$K$63</definedName>
    <definedName name="_agr9193">[6]Model!$L$63</definedName>
    <definedName name="_agr9194">[6]Model!$M$63</definedName>
    <definedName name="_agr9195">[6]Model!$N$63</definedName>
    <definedName name="_agr9293">[6]Model!$L$64</definedName>
    <definedName name="_agr9294">[6]Model!$M$64</definedName>
    <definedName name="_agr9295">[6]Model!$N$64</definedName>
    <definedName name="_agr9296">[6]Model!$O$64</definedName>
    <definedName name="_agr9394">[6]Model!$M$65</definedName>
    <definedName name="_agr9395">[6]Model!$N$65</definedName>
    <definedName name="_agr9396">[6]Model!$O$65</definedName>
    <definedName name="_agr9397">[6]Model!$P$65</definedName>
    <definedName name="_agr9495">[6]Model!$N$66</definedName>
    <definedName name="_agr9496">[6]Model!$O$66</definedName>
    <definedName name="_agr9497">[6]Model!$P$66</definedName>
    <definedName name="_agr9498">[6]Model!$Q$66</definedName>
    <definedName name="_agr9596">[6]Model!$O$67</definedName>
    <definedName name="_agr9597">[6]Model!$P$67</definedName>
    <definedName name="_agr9598">[6]Model!$Q$67</definedName>
    <definedName name="_agr9697">[6]Model!$P$68</definedName>
    <definedName name="_agr9698">[6]Model!$Q$68</definedName>
    <definedName name="_agr9798">[6]Model!$Q$69</definedName>
    <definedName name="_ALT_PPONU_D__Q">#REF!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Fill" hidden="1">#REF!</definedName>
    <definedName name="_Fill09" hidden="1">#REF!</definedName>
    <definedName name="_Fill2009" hidden="1">#REF!</definedName>
    <definedName name="_Key1" hidden="1">#REF!</definedName>
    <definedName name="_Key2" hidden="1">#REF!</definedName>
    <definedName name="_key7">[7]Sheet2!$AE$1:$AE$24</definedName>
    <definedName name="_mm1">#REF!</definedName>
    <definedName name="_mm10">#REF!</definedName>
    <definedName name="_mm11">#REF!</definedName>
    <definedName name="_mm12">#REF!</definedName>
    <definedName name="_mm13">#REF!</definedName>
    <definedName name="_mm14">#REF!</definedName>
    <definedName name="_mm15">#REF!</definedName>
    <definedName name="_mm16">#REF!</definedName>
    <definedName name="_mm17">#REF!</definedName>
    <definedName name="_mm18">#REF!</definedName>
    <definedName name="_mm19">#REF!</definedName>
    <definedName name="_mm2">#REF!</definedName>
    <definedName name="_mm3">#REF!</definedName>
    <definedName name="_mm4">#REF!</definedName>
    <definedName name="_mm5">#REF!</definedName>
    <definedName name="_mm7">#REF!</definedName>
    <definedName name="_mm8">#REF!</definedName>
    <definedName name="_mm9">#REF!</definedName>
    <definedName name="_New2">#REF!</definedName>
    <definedName name="_New3">#REF!</definedName>
    <definedName name="_New4">#REF!</definedName>
    <definedName name="_Order1" hidden="1">0</definedName>
    <definedName name="_Order2" hidden="1">255</definedName>
    <definedName name="_pgm5">[7]Sheet2!$AF$1:$AF$3</definedName>
    <definedName name="_qre2">'[8]IDR 15'!$A$1:$H$214</definedName>
    <definedName name="_qre84">'[6]QRE''s'!$D$1:$D$65536</definedName>
    <definedName name="_qre8490">[6]Model!$I$126</definedName>
    <definedName name="_qre8491">[6]Model!$J$126</definedName>
    <definedName name="_qre8492">[6]Model!$K$126</definedName>
    <definedName name="_qre8493">[6]Model!$L$126</definedName>
    <definedName name="_qre8494">[6]Model!$M$126</definedName>
    <definedName name="_qre8495">[6]Model!$N$126</definedName>
    <definedName name="_qre8496">[6]Model!$O$126</definedName>
    <definedName name="_qre8497">[6]Model!$P$126</definedName>
    <definedName name="_qre8498">[6]Model!$Q$126</definedName>
    <definedName name="_qre85">'[6]QRE''s'!$E$1:$E$65536</definedName>
    <definedName name="_qre8590">[6]Model!$I$127</definedName>
    <definedName name="_qre8591">[6]Model!$J$127</definedName>
    <definedName name="_qre8592">[6]Model!$K$127</definedName>
    <definedName name="_qre8593">[6]Model!$L$127</definedName>
    <definedName name="_qre8594">[6]Model!$M$127</definedName>
    <definedName name="_qre8595">[6]Model!$N$127</definedName>
    <definedName name="_qre8596">[6]Model!$O$127</definedName>
    <definedName name="_qre8597">[6]Model!$P$127</definedName>
    <definedName name="_qre8598">[6]Model!$Q$127</definedName>
    <definedName name="_qre86">'[6]QRE''s'!$F$1:$F$65536</definedName>
    <definedName name="_qre8690">[6]Model!$I$128</definedName>
    <definedName name="_qre8691">[6]Model!$J$128</definedName>
    <definedName name="_qre8692">[6]Model!$K$128</definedName>
    <definedName name="_qre8693">[6]Model!$L$128</definedName>
    <definedName name="_qre8694">[6]Model!$M$128</definedName>
    <definedName name="_qre8695">[6]Model!$N$128</definedName>
    <definedName name="_qre8696">[6]Model!$O$128</definedName>
    <definedName name="_qre8697">[6]Model!$P$128</definedName>
    <definedName name="_qre8698">[6]Model!$Q$128</definedName>
    <definedName name="_qre87">'[6]QRE''s'!$G$1:$G$65536</definedName>
    <definedName name="_qre8790">[6]Model!$I$129</definedName>
    <definedName name="_qre8791">[6]Model!$J$129</definedName>
    <definedName name="_qre8792">[6]Model!$K$129</definedName>
    <definedName name="_qre8793">[6]Model!$L$129</definedName>
    <definedName name="_qre8794">[6]Model!$M$129</definedName>
    <definedName name="_qre8795">[6]Model!$N$129</definedName>
    <definedName name="_qre8796">[6]Model!$O$129</definedName>
    <definedName name="_qre8797">[6]Model!$P$129</definedName>
    <definedName name="_qre8798">[6]Model!$Q$129</definedName>
    <definedName name="_qre88">'[6]QRE''s'!$H$1:$H$65536</definedName>
    <definedName name="_qre8890">[6]Model!$I$130</definedName>
    <definedName name="_qre8891">[6]Model!$J$130</definedName>
    <definedName name="_qre8892">[6]Model!$K$130</definedName>
    <definedName name="_qre8893">[6]Model!$L$130</definedName>
    <definedName name="_qre8894">[6]Model!$M$130</definedName>
    <definedName name="_qre8895">[6]Model!$N$130</definedName>
    <definedName name="_qre8896">[6]Model!$O$130</definedName>
    <definedName name="_qre8897">[6]Model!$P$130</definedName>
    <definedName name="_qre8898">[6]Model!$Q$130</definedName>
    <definedName name="_qre89">'[6]QRE''s'!$I$1:$I$65536</definedName>
    <definedName name="_qre90">'[6]QRE''s'!$J$1:$J$65536</definedName>
    <definedName name="_qre91">'[6]QRE''s'!$K$1:$K$65536</definedName>
    <definedName name="_qre92">'[6]QRE''s'!$L$1:$L$65536</definedName>
    <definedName name="_qre93">'[6]QRE''s'!$M$1:$M$65536</definedName>
    <definedName name="_qre94">'[6]QRE''s'!$N$1:$N$65536</definedName>
    <definedName name="_qre95">'[6]QRE''s'!$O$1:$O$65536</definedName>
    <definedName name="_qre96">'[6]QRE''s'!$P$1:$P$65536</definedName>
    <definedName name="_qre97">'[6]QRE''s'!$Q$1:$Q$65536</definedName>
    <definedName name="_qre98">'[6]QRE''s'!$R$1:$R$65536</definedName>
    <definedName name="_reg4">[7]Sheet2!$AF$1:$AF$3</definedName>
    <definedName name="_ryr56565" localSheetId="16" hidden="1">{#N/A,#N/A,FALSE,"Monthly SAIFI";#N/A,#N/A,FALSE,"Yearly SAIFI";#N/A,#N/A,FALSE,"Monthly CAIDI";#N/A,#N/A,FALSE,"Yearly CAIDI";#N/A,#N/A,FALSE,"Monthly SAIDI";#N/A,#N/A,FALSE,"Yearly SAIDI";#N/A,#N/A,FALSE,"Monthly MAIFI";#N/A,#N/A,FALSE,"Yearly MAIFI";#N/A,#N/A,FALSE,"Monthly Cust &gt;=4 Int"}</definedName>
    <definedName name="_ryr56565" localSheetId="17"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ort" hidden="1">#REF!</definedName>
    <definedName name="_tqc90">'[6]QRE''s'!$J$101</definedName>
    <definedName name="_tqc91">'[6]QRE''s'!$K$101</definedName>
    <definedName name="_tqc92">'[6]QRE''s'!$L$101</definedName>
    <definedName name="_tqc93">'[6]QRE''s'!$M$101</definedName>
    <definedName name="_tqc94">'[6]QRE''s'!$N$101</definedName>
    <definedName name="_tqc95">'[6]QRE''s'!$O$101</definedName>
    <definedName name="_tqc96">'[6]QRE''s'!$P$101</definedName>
    <definedName name="_tqc97">'[6]QRE''s'!$Q$101</definedName>
    <definedName name="_tqc98">'[6]QRE''s'!$R$101</definedName>
    <definedName name="_tql90">'[6]QRE''s'!$J$99</definedName>
    <definedName name="_tql91">'[6]QRE''s'!$K$99</definedName>
    <definedName name="_tql92">'[6]QRE''s'!$L$99</definedName>
    <definedName name="_tql93">'[6]QRE''s'!$M$99</definedName>
    <definedName name="_tql94">'[6]QRE''s'!$N$99</definedName>
    <definedName name="_tql95">'[6]QRE''s'!$O$99</definedName>
    <definedName name="_tql96">'[6]QRE''s'!$P$99</definedName>
    <definedName name="_tql97">'[6]QRE''s'!$Q$99</definedName>
    <definedName name="_tql98">'[6]QRE''s'!$R$99</definedName>
    <definedName name="_tqs90">'[6]QRE''s'!$J$100</definedName>
    <definedName name="_tqs91">'[6]QRE''s'!$K$100</definedName>
    <definedName name="_tqs92">'[6]QRE''s'!$L$100</definedName>
    <definedName name="_tqs93">'[6]QRE''s'!$M$100</definedName>
    <definedName name="_tqs94">'[6]QRE''s'!$N$100</definedName>
    <definedName name="_tqs95">'[6]QRE''s'!$O$100</definedName>
    <definedName name="_tqs96">'[6]QRE''s'!$P$100</definedName>
    <definedName name="_tqs97">'[6]QRE''s'!$Q$100</definedName>
    <definedName name="_tqs98">'[6]QRE''s'!$R$100</definedName>
    <definedName name="_WORLDOX">#REF!</definedName>
    <definedName name="a" localSheetId="16" hidden="1">{#N/A,#N/A,FALSE,"Monthly SAIFI";#N/A,#N/A,FALSE,"Yearly SAIFI";#N/A,#N/A,FALSE,"Monthly CAIDI";#N/A,#N/A,FALSE,"Yearly CAIDI";#N/A,#N/A,FALSE,"Monthly SAIDI";#N/A,#N/A,FALSE,"Yearly SAIDI";#N/A,#N/A,FALSE,"Monthly MAIFI";#N/A,#N/A,FALSE,"Yearly MAIFI";#N/A,#N/A,FALSE,"Monthly Cust &gt;=4 Int"}</definedName>
    <definedName name="a" localSheetId="17" hidden="1">{#N/A,#N/A,FALSE,"Monthly SAIFI";#N/A,#N/A,FALSE,"Yearly SAIFI";#N/A,#N/A,FALSE,"Monthly CAIDI";#N/A,#N/A,FALSE,"Yearly CAIDI";#N/A,#N/A,FALSE,"Monthly SAIDI";#N/A,#N/A,FALSE,"Yearly SAIDI";#N/A,#N/A,FALSE,"Monthly MAIFI";#N/A,#N/A,FALSE,"Yearly MAIFI";#N/A,#N/A,FALSE,"Monthly Cust &gt;=4 Int"}</definedName>
    <definedName name="a" hidden="1">{#N/A,#N/A,FALSE,"Monthly SAIFI";#N/A,#N/A,FALSE,"Yearly SAIFI";#N/A,#N/A,FALSE,"Monthly CAIDI";#N/A,#N/A,FALSE,"Yearly CAIDI";#N/A,#N/A,FALSE,"Monthly SAIDI";#N/A,#N/A,FALSE,"Yearly SAIDI";#N/A,#N/A,FALSE,"Monthly MAIFI";#N/A,#N/A,FALSE,"Yearly MAIFI";#N/A,#N/A,FALSE,"Monthly Cust &gt;=4 Int"}</definedName>
    <definedName name="aa" localSheetId="16" hidden="1">{#N/A,#N/A,FALSE,"Monthly SAIFI";#N/A,#N/A,FALSE,"Yearly SAIFI";#N/A,#N/A,FALSE,"Monthly CAIDI";#N/A,#N/A,FALSE,"Yearly CAIDI";#N/A,#N/A,FALSE,"Monthly SAIDI";#N/A,#N/A,FALSE,"Yearly SAIDI";#N/A,#N/A,FALSE,"Monthly MAIFI";#N/A,#N/A,FALSE,"Yearly MAIFI";#N/A,#N/A,FALSE,"Monthly Cust &gt;=4 Int"}</definedName>
    <definedName name="aa" localSheetId="17" hidden="1">{#N/A,#N/A,FALSE,"Monthly SAIFI";#N/A,#N/A,FALSE,"Yearly SAIFI";#N/A,#N/A,FALSE,"Monthly CAIDI";#N/A,#N/A,FALSE,"Yearly CAIDI";#N/A,#N/A,FALSE,"Monthly SAIDI";#N/A,#N/A,FALSE,"Yearly SAIDI";#N/A,#N/A,FALSE,"Monthly MAIFI";#N/A,#N/A,FALSE,"Yearly MAIFI";#N/A,#N/A,FALSE,"Monthly Cust &gt;=4 Int"}</definedName>
    <definedName name="aa" hidden="1">{#N/A,#N/A,FALSE,"Monthly SAIFI";#N/A,#N/A,FALSE,"Yearly SAIFI";#N/A,#N/A,FALSE,"Monthly CAIDI";#N/A,#N/A,FALSE,"Yearly CAIDI";#N/A,#N/A,FALSE,"Monthly SAIDI";#N/A,#N/A,FALSE,"Yearly SAIDI";#N/A,#N/A,FALSE,"Monthly MAIFI";#N/A,#N/A,FALSE,"Yearly MAIFI";#N/A,#N/A,FALSE,"Monthly Cust &gt;=4 Int"}</definedName>
    <definedName name="AAL">#REF!</definedName>
    <definedName name="AALDR">#REF!</definedName>
    <definedName name="AALSAP">#REF!</definedName>
    <definedName name="aashitii" localSheetId="16">'[11]2005 CapEx (By VP By Dept) Budg'!$A$3:$P$431</definedName>
    <definedName name="aashitii" localSheetId="17">'[11]2005 CapEx (By VP By Dept) Budg'!$A$3:$P$431</definedName>
    <definedName name="aashitii">'[12]2005 CapEx (By VP By Dept) Budg'!$A$3:$P$431</definedName>
    <definedName name="ac" localSheetId="16" hidden="1">{#N/A,#N/A,FALSE,"Monthly SAIFI";#N/A,#N/A,FALSE,"Yearly SAIFI";#N/A,#N/A,FALSE,"Monthly CAIDI";#N/A,#N/A,FALSE,"Yearly CAIDI";#N/A,#N/A,FALSE,"Monthly SAIDI";#N/A,#N/A,FALSE,"Yearly SAIDI";#N/A,#N/A,FALSE,"Monthly MAIFI";#N/A,#N/A,FALSE,"Yearly MAIFI";#N/A,#N/A,FALSE,"Monthly Cust &gt;=4 Int"}</definedName>
    <definedName name="ac" localSheetId="17" hidden="1">{#N/A,#N/A,FALSE,"Monthly SAIFI";#N/A,#N/A,FALSE,"Yearly SAIFI";#N/A,#N/A,FALSE,"Monthly CAIDI";#N/A,#N/A,FALSE,"Yearly CAIDI";#N/A,#N/A,FALSE,"Monthly SAIDI";#N/A,#N/A,FALSE,"Yearly SAIDI";#N/A,#N/A,FALSE,"Monthly MAIFI";#N/A,#N/A,FALSE,"Yearly MAIFI";#N/A,#N/A,FALSE,"Monthly Cust &gt;=4 Int"}</definedName>
    <definedName name="ac" hidden="1">{#N/A,#N/A,FALSE,"Monthly SAIFI";#N/A,#N/A,FALSE,"Yearly SAIFI";#N/A,#N/A,FALSE,"Monthly CAIDI";#N/A,#N/A,FALSE,"Yearly CAIDI";#N/A,#N/A,FALSE,"Monthly SAIDI";#N/A,#N/A,FALSE,"Yearly SAIDI";#N/A,#N/A,FALSE,"Monthly MAIFI";#N/A,#N/A,FALSE,"Yearly MAIFI";#N/A,#N/A,FALSE,"Monthly Cust &gt;=4 Int"}</definedName>
    <definedName name="ACCTG_SERV">#REF!</definedName>
    <definedName name="ACTUAL_YTD">[13]Administrator!$L$60</definedName>
    <definedName name="acx" localSheetId="16" hidden="1">{#N/A,#N/A,FALSE,"Monthly SAIFI";#N/A,#N/A,FALSE,"Yearly SAIFI";#N/A,#N/A,FALSE,"Monthly CAIDI";#N/A,#N/A,FALSE,"Yearly CAIDI";#N/A,#N/A,FALSE,"Monthly SAIDI";#N/A,#N/A,FALSE,"Yearly SAIDI";#N/A,#N/A,FALSE,"Monthly MAIFI";#N/A,#N/A,FALSE,"Yearly MAIFI";#N/A,#N/A,FALSE,"Monthly Cust &gt;=4 Int"}</definedName>
    <definedName name="acx" localSheetId="17" hidden="1">{#N/A,#N/A,FALSE,"Monthly SAIFI";#N/A,#N/A,FALSE,"Yearly SAIFI";#N/A,#N/A,FALSE,"Monthly CAIDI";#N/A,#N/A,FALSE,"Yearly CAIDI";#N/A,#N/A,FALSE,"Monthly SAIDI";#N/A,#N/A,FALSE,"Yearly SAIDI";#N/A,#N/A,FALSE,"Monthly MAIFI";#N/A,#N/A,FALSE,"Yearly MAIFI";#N/A,#N/A,FALSE,"Monthly Cust &gt;=4 Int"}</definedName>
    <definedName name="acx" hidden="1">{#N/A,#N/A,FALSE,"Monthly SAIFI";#N/A,#N/A,FALSE,"Yearly SAIFI";#N/A,#N/A,FALSE,"Monthly CAIDI";#N/A,#N/A,FALSE,"Yearly CAIDI";#N/A,#N/A,FALSE,"Monthly SAIDI";#N/A,#N/A,FALSE,"Yearly SAIDI";#N/A,#N/A,FALSE,"Monthly MAIFI";#N/A,#N/A,FALSE,"Yearly MAIFI";#N/A,#N/A,FALSE,"Monthly Cust &gt;=4 Int"}</definedName>
    <definedName name="adfsadfds" localSheetId="16" hidden="1">{#N/A,#N/A,FALSE,"Monthly SAIFI";#N/A,#N/A,FALSE,"Yearly SAIFI";#N/A,#N/A,FALSE,"Monthly CAIDI";#N/A,#N/A,FALSE,"Yearly CAIDI";#N/A,#N/A,FALSE,"Monthly SAIDI";#N/A,#N/A,FALSE,"Yearly SAIDI";#N/A,#N/A,FALSE,"Monthly MAIFI";#N/A,#N/A,FALSE,"Yearly MAIFI";#N/A,#N/A,FALSE,"Monthly Cust &gt;=4 Int"}</definedName>
    <definedName name="adfsadfds" localSheetId="17"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IP" localSheetId="16" hidden="1">{#N/A,#N/A,FALSE,"Monthly SAIFI";#N/A,#N/A,FALSE,"Yearly SAIFI";#N/A,#N/A,FALSE,"Monthly CAIDI";#N/A,#N/A,FALSE,"Yearly CAIDI";#N/A,#N/A,FALSE,"Monthly SAIDI";#N/A,#N/A,FALSE,"Yearly SAIDI";#N/A,#N/A,FALSE,"Monthly MAIFI";#N/A,#N/A,FALSE,"Yearly MAIFI";#N/A,#N/A,FALSE,"Monthly Cust &gt;=4 Int"}</definedName>
    <definedName name="AIP" localSheetId="17"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ircgrtm1">[6]AIRC!#REF!</definedName>
    <definedName name="aircgrtm2">[6]AIRC!#REF!</definedName>
    <definedName name="aircgrtm3">[6]AIRC!#REF!</definedName>
    <definedName name="aircgrtm4">[6]AIRC!#REF!</definedName>
    <definedName name="aircqre">[6]AIRC!$C$15</definedName>
    <definedName name="aircqrelabel">[6]AIRC!$B$15</definedName>
    <definedName name="airctitle">[6]AIRC!$A$1</definedName>
    <definedName name="airctm1">[6]AIRC!#REF!</definedName>
    <definedName name="airctm2">[6]AIRC!#REF!</definedName>
    <definedName name="airctm3">[6]AIRC!#REF!</definedName>
    <definedName name="airctm4">[6]AIRC!#REF!</definedName>
    <definedName name="ALERT1">#REF!</definedName>
    <definedName name="ALERT2">#REF!</definedName>
    <definedName name="ALERT3">#REF!</definedName>
    <definedName name="ALL_QRES">[6]Sens_QRE_Factor!$D$8:$R$98</definedName>
    <definedName name="ALL_QRES0.75">'[6]QRE Charts'!$E$365</definedName>
    <definedName name="ALL_QRES0.80">'[6]QRE Charts'!$F$365</definedName>
    <definedName name="ALL_QRES0.85">'[6]QRE Charts'!$G$365</definedName>
    <definedName name="ALL_QRES0.90">'[6]QRE Charts'!$H$365</definedName>
    <definedName name="ALL_QRES0.95">'[6]QRE Charts'!$I$365</definedName>
    <definedName name="ALL_QRES1.00">'[6]QRE Charts'!$J$365</definedName>
    <definedName name="ALL_QRES1.05">'[6]QRE Charts'!$K$365</definedName>
    <definedName name="ALL_QRES1.10">'[6]QRE Charts'!$L$365</definedName>
    <definedName name="ALL_QRES1.15">'[6]QRE Charts'!$M$365</definedName>
    <definedName name="ALL_QRES1.20">'[6]QRE Charts'!$N$365</definedName>
    <definedName name="ALL_QRES1.25">'[6]QRE Charts'!$O$365</definedName>
    <definedName name="ALL_SENS_FACT">#REF!</definedName>
    <definedName name="ALLYRS_MESSAGE">#REF!</definedName>
    <definedName name="alsdfa" localSheetId="16" hidden="1">{#N/A,#N/A,FALSE,"Monthly SAIFI";#N/A,#N/A,FALSE,"Yearly SAIFI";#N/A,#N/A,FALSE,"Monthly CAIDI";#N/A,#N/A,FALSE,"Yearly CAIDI";#N/A,#N/A,FALSE,"Monthly SAIDI";#N/A,#N/A,FALSE,"Yearly SAIDI";#N/A,#N/A,FALSE,"Monthly MAIFI";#N/A,#N/A,FALSE,"Yearly MAIFI";#N/A,#N/A,FALSE,"Monthly Cust &gt;=4 Int"}</definedName>
    <definedName name="alsdfa" localSheetId="17"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ish">#REF!</definedName>
    <definedName name="anish21212">#REF!</definedName>
    <definedName name="anisha2157" localSheetId="16">'[11]2005 CapEx (By VP By Dept) Budg'!$A$3:$P$431</definedName>
    <definedName name="anisha2157" localSheetId="17">'[11]2005 CapEx (By VP By Dept) Budg'!$A$3:$P$431</definedName>
    <definedName name="anisha2157">'[12]2005 CapEx (By VP By Dept) Budg'!$A$3:$P$431</definedName>
    <definedName name="anisha216" localSheetId="16">'[11]2005 CapEx (By VP By Dept) Budg'!$A$3:$P$431</definedName>
    <definedName name="anisha216" localSheetId="17">'[11]2005 CapEx (By VP By Dept) Budg'!$A$3:$P$431</definedName>
    <definedName name="anisha216">'[12]2005 CapEx (By VP By Dept) Budg'!$A$3:$P$431</definedName>
    <definedName name="anishhh" localSheetId="16">'[11]2005 CapEx (By VP By Dept) Budg'!$A$3:$P$431</definedName>
    <definedName name="anishhh" localSheetId="17">'[11]2005 CapEx (By VP By Dept) Budg'!$A$3:$P$431</definedName>
    <definedName name="anishhh">'[12]2005 CapEx (By VP By Dept) Budg'!$A$3:$P$431</definedName>
    <definedName name="anishilov" localSheetId="16">'[11]2005 CapEx (By VP By Dept) Budg'!$A$3:$P$431</definedName>
    <definedName name="anishilov" localSheetId="17">'[11]2005 CapEx (By VP By Dept) Budg'!$A$3:$P$431</definedName>
    <definedName name="anishilov">'[12]2005 CapEx (By VP By Dept) Budg'!$A$3:$P$431</definedName>
    <definedName name="anscount" hidden="1">1</definedName>
    <definedName name="APA">'[14]PECO Bal Sht'!#REF!</definedName>
    <definedName name="Apr">#REF!</definedName>
    <definedName name="apr2pre">#REF!</definedName>
    <definedName name="April">#REF!</definedName>
    <definedName name="APV">#REF!</definedName>
    <definedName name="Area" localSheetId="16">'[15]all EED O&amp;M BO data'!$W$2:$W$5000</definedName>
    <definedName name="Area" localSheetId="17">'[15]all EED O&amp;M BO data'!$W$2:$W$5000</definedName>
    <definedName name="Area">'[16]all EED O&amp;M BO data'!$W$2:$W$5000</definedName>
    <definedName name="as" localSheetId="16">'[11]2005 CapEx (By VP By Dept) Budg'!$A$3:$P$395</definedName>
    <definedName name="as" localSheetId="17">'[11]2005 CapEx (By VP By Dept) Budg'!$A$3:$P$395</definedName>
    <definedName name="as">'[12]2005 CapEx (By VP By Dept) Budg'!$A$3:$P$395</definedName>
    <definedName name="AS2DocOpenMode" hidden="1">"AS2DocumentEdit"</definedName>
    <definedName name="asasasas" localSheetId="16">'[11]2005 CapEx (By VP By Dept) Budg'!$A$3:$P$431</definedName>
    <definedName name="asasasas" localSheetId="17">'[11]2005 CapEx (By VP By Dept) Budg'!$A$3:$P$431</definedName>
    <definedName name="asasasas">'[12]2005 CapEx (By VP By Dept) Budg'!$A$3:$P$431</definedName>
    <definedName name="ASD">'[14]PECO Bal Sht'!#REF!</definedName>
    <definedName name="asdada">#REF!</definedName>
    <definedName name="asdasd" localSheetId="16">'[11]2005 CapEx (By VP By Dept) Budg'!$A$3:$P$431</definedName>
    <definedName name="asdasd" localSheetId="17">'[11]2005 CapEx (By VP By Dept) Budg'!$A$3:$P$431</definedName>
    <definedName name="asdasd">'[12]2005 CapEx (By VP By Dept) Budg'!$A$3:$P$431</definedName>
    <definedName name="asdasda">#REF!</definedName>
    <definedName name="asdf" localSheetId="16" hidden="1">{#N/A,#N/A,FALSE,"Monthly SAIFI";#N/A,#N/A,FALSE,"Yearly SAIFI";#N/A,#N/A,FALSE,"Monthly CAIDI";#N/A,#N/A,FALSE,"Yearly CAIDI";#N/A,#N/A,FALSE,"Monthly SAIDI";#N/A,#N/A,FALSE,"Yearly SAIDI";#N/A,#N/A,FALSE,"Monthly MAIFI";#N/A,#N/A,FALSE,"Yearly MAIFI";#N/A,#N/A,FALSE,"Monthly Cust &gt;=4 Int"}</definedName>
    <definedName name="asdf" localSheetId="17"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16" hidden="1">{#N/A,#N/A,FALSE,"Monthly SAIFI";#N/A,#N/A,FALSE,"Yearly SAIFI";#N/A,#N/A,FALSE,"Monthly CAIDI";#N/A,#N/A,FALSE,"Yearly CAIDI";#N/A,#N/A,FALSE,"Monthly SAIDI";#N/A,#N/A,FALSE,"Yearly SAIDI";#N/A,#N/A,FALSE,"Monthly MAIFI";#N/A,#N/A,FALSE,"Yearly MAIFI";#N/A,#N/A,FALSE,"Monthly Cust &gt;=4 Int"}</definedName>
    <definedName name="asdfasdfasdfasdfsdfa" localSheetId="17"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#REF!</definedName>
    <definedName name="asdfsdf" localSheetId="16">'[11]2005 CapEx (By VP By Dept) Budg'!$A$3:$P$431</definedName>
    <definedName name="asdfsdf" localSheetId="17">'[11]2005 CapEx (By VP By Dept) Budg'!$A$3:$P$431</definedName>
    <definedName name="asdfsdf">'[12]2005 CapEx (By VP By Dept) Budg'!$A$3:$P$431</definedName>
    <definedName name="asdfsdfsadfs" localSheetId="16">'[11]2005 CapEx (By VP By Dept) Budg'!$A$3:$P$431</definedName>
    <definedName name="asdfsdfsadfs" localSheetId="17">'[11]2005 CapEx (By VP By Dept) Budg'!$A$3:$P$431</definedName>
    <definedName name="asdfsdfsadfs">'[12]2005 CapEx (By VP By Dept) Budg'!$A$3:$P$431</definedName>
    <definedName name="asfas">#REF!</definedName>
    <definedName name="asfasdfasfasfsadf">#REF!</definedName>
    <definedName name="asfsdfsdfsdfsfwer">#REF!</definedName>
    <definedName name="asfsdfsfs">#REF!</definedName>
    <definedName name="asfsft">#REF!</definedName>
    <definedName name="asgdfsjgfdk1" localSheetId="16">'[11]2005 CapEx (By VP By Dept) Budg'!$A$3:$P$431</definedName>
    <definedName name="asgdfsjgfdk1" localSheetId="17">'[11]2005 CapEx (By VP By Dept) Budg'!$A$3:$P$431</definedName>
    <definedName name="asgdfsjgfdk1">'[12]2005 CapEx (By VP By Dept) Budg'!$A$3:$P$431</definedName>
    <definedName name="ashaita" localSheetId="16" hidden="1">{#N/A,#N/A,FALSE,"Monthly SAIFI";#N/A,#N/A,FALSE,"Yearly SAIFI";#N/A,#N/A,FALSE,"Monthly CAIDI";#N/A,#N/A,FALSE,"Yearly CAIDI";#N/A,#N/A,FALSE,"Monthly SAIDI";#N/A,#N/A,FALSE,"Yearly SAIDI";#N/A,#N/A,FALSE,"Monthly MAIFI";#N/A,#N/A,FALSE,"Yearly MAIFI";#N/A,#N/A,FALSE,"Monthly Cust &gt;=4 Int"}</definedName>
    <definedName name="ashaita" localSheetId="17"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hhhjjjjjj" localSheetId="16">'[11]2005 CapEx (By VP By Dept) Budg'!$A$3:$P$431</definedName>
    <definedName name="ashhhjjjjjj" localSheetId="17">'[11]2005 CapEx (By VP By Dept) Budg'!$A$3:$P$431</definedName>
    <definedName name="ashhhjjjjjj">'[12]2005 CapEx (By VP By Dept) Budg'!$A$3:$P$431</definedName>
    <definedName name="ashi21" localSheetId="16">'[11]2005 CapEx (By VP By Dept) Budg'!$A$3:$P$431</definedName>
    <definedName name="ashi21" localSheetId="17">'[11]2005 CapEx (By VP By Dept) Budg'!$A$3:$P$431</definedName>
    <definedName name="ashi21">'[12]2005 CapEx (By VP By Dept) Budg'!$A$3:$P$431</definedName>
    <definedName name="ashia">#REF!</definedName>
    <definedName name="ashita">#REF!</definedName>
    <definedName name="ashita216" localSheetId="16">'[11]2005 CapEx (By VP By Dept) Budg'!$A$3:$P$431</definedName>
    <definedName name="ashita216" localSheetId="17">'[11]2005 CapEx (By VP By Dept) Budg'!$A$3:$P$431</definedName>
    <definedName name="ashita216">'[12]2005 CapEx (By VP By Dept) Budg'!$A$3:$P$431</definedName>
    <definedName name="AsOfDt" localSheetId="16">'[17]#REF'!$B$2</definedName>
    <definedName name="AsOfDt" localSheetId="17">'[17]#REF'!$B$2</definedName>
    <definedName name="AsOfDt">'[18]#REF'!$B$2</definedName>
    <definedName name="asrada">#REF!</definedName>
    <definedName name="assd" localSheetId="16" hidden="1">{#N/A,#N/A,FALSE,"Monthly SAIFI";#N/A,#N/A,FALSE,"Yearly SAIFI";#N/A,#N/A,FALSE,"Monthly CAIDI";#N/A,#N/A,FALSE,"Yearly CAIDI";#N/A,#N/A,FALSE,"Monthly SAIDI";#N/A,#N/A,FALSE,"Yearly SAIDI";#N/A,#N/A,FALSE,"Monthly MAIFI";#N/A,#N/A,FALSE,"Yearly MAIFI";#N/A,#N/A,FALSE,"Monthly Cust &gt;=4 Int"}</definedName>
    <definedName name="assd" localSheetId="17"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#REF!</definedName>
    <definedName name="Asset_Management_">#REF!</definedName>
    <definedName name="Aug">#REF!</definedName>
    <definedName name="AugNEW">#REF!</definedName>
    <definedName name="August">#REF!</definedName>
    <definedName name="b" localSheetId="16" hidden="1">{#N/A,#N/A,FALSE,"Monthly SAIFI";#N/A,#N/A,FALSE,"Yearly SAIFI";#N/A,#N/A,FALSE,"Monthly CAIDI";#N/A,#N/A,FALSE,"Yearly CAIDI";#N/A,#N/A,FALSE,"Monthly SAIDI";#N/A,#N/A,FALSE,"Yearly SAIDI";#N/A,#N/A,FALSE,"Monthly MAIFI";#N/A,#N/A,FALSE,"Yearly MAIFI";#N/A,#N/A,FALSE,"Monthly Cust &gt;=4 Int"}</definedName>
    <definedName name="b" localSheetId="17" hidden="1">{#N/A,#N/A,FALSE,"Monthly SAIFI";#N/A,#N/A,FALSE,"Yearly SAIFI";#N/A,#N/A,FALSE,"Monthly CAIDI";#N/A,#N/A,FALSE,"Yearly CAIDI";#N/A,#N/A,FALSE,"Monthly SAIDI";#N/A,#N/A,FALSE,"Yearly SAIDI";#N/A,#N/A,FALSE,"Monthly MAIFI";#N/A,#N/A,FALSE,"Yearly MAIFI";#N/A,#N/A,FALSE,"Monthly Cust &gt;=4 Int"}</definedName>
    <definedName name="b" hidden="1">{#N/A,#N/A,FALSE,"Monthly SAIFI";#N/A,#N/A,FALSE,"Yearly SAIFI";#N/A,#N/A,FALSE,"Monthly CAIDI";#N/A,#N/A,FALSE,"Yearly CAIDI";#N/A,#N/A,FALSE,"Monthly SAIDI";#N/A,#N/A,FALSE,"Yearly SAIDI";#N/A,#N/A,FALSE,"Monthly MAIFI";#N/A,#N/A,FALSE,"Yearly MAIFI";#N/A,#N/A,FALSE,"Monthly Cust &gt;=4 Int"}</definedName>
    <definedName name="b_u_10">'[6]QRE''s'!$A$39:$IV$94</definedName>
    <definedName name="b_u_11">'[6]QRE''s'!$A$43:$IV$94</definedName>
    <definedName name="b_u_12">'[6]QRE''s'!$A$47:$IV$94</definedName>
    <definedName name="b_u_13">'[6]QRE''s'!$A$51:$IV$94</definedName>
    <definedName name="b_u_14">'[6]QRE''s'!$A$55:$IV$94</definedName>
    <definedName name="b_u_15">'[6]QRE''s'!$A$59:$IV$94</definedName>
    <definedName name="b_u_16">'[6]QRE''s'!$A$63:$IV$94</definedName>
    <definedName name="b_u_17">'[6]QRE''s'!$A$67:$IV$94</definedName>
    <definedName name="b_u_18">'[6]QRE''s'!$A$71:$IV$94</definedName>
    <definedName name="b_u_19">'[6]QRE''s'!$A$75:$IV$94</definedName>
    <definedName name="b_u_2">'[6]QRE''s'!$A$11:$IV$94</definedName>
    <definedName name="b_u_20">'[6]QRE''s'!$A$79:$IV$94</definedName>
    <definedName name="b_u_21">'[6]QRE''s'!$A$83:$IV$94</definedName>
    <definedName name="b_u_22">'[6]QRE''s'!$A$87:$IV$94</definedName>
    <definedName name="b_u_23">'[6]QRE''s'!$A$91:$IV$94</definedName>
    <definedName name="b_u_3">'[6]QRE''s'!$A$11:$IV$94</definedName>
    <definedName name="b_u_4">'[6]QRE''s'!$A$15:$IV$94</definedName>
    <definedName name="b_u_5">'[6]QRE''s'!$A$19:$IV$94</definedName>
    <definedName name="b_u_6">'[6]QRE''s'!$A$23:$IV$94</definedName>
    <definedName name="b_u_7">'[6]QRE''s'!$A$27:$IV$94</definedName>
    <definedName name="b_u_8">'[6]QRE''s'!$A$31:$IV$94</definedName>
    <definedName name="b_u_9">'[6]QRE''s'!$A$35:$IV$94</definedName>
    <definedName name="Balance_Sheet">#REF!</definedName>
    <definedName name="Balance_Sheet_Date">[19]Update!$B$3</definedName>
    <definedName name="Balance_Sheet_Heading">[19]Update!$B$4</definedName>
    <definedName name="bankidrange" localSheetId="16">[20]Control!$AI$5:$AI$1012</definedName>
    <definedName name="bankidrange" localSheetId="17">[20]Control!$AI$5:$AI$1012</definedName>
    <definedName name="bankidrange">[21]Control!$AI$5:$AI$1012</definedName>
    <definedName name="Base">#REF!</definedName>
    <definedName name="BASE_DETAIL_QRE">[6]Sens_QRE_Factor!$D$8:$H$98</definedName>
    <definedName name="BASE_MESSAGE">#REF!</definedName>
    <definedName name="BASE_QRES">[6]Sens_QRE_Factor!$D$8:$H$98</definedName>
    <definedName name="BASE_QRES0.75">'[6]QRE Charts'!$E$366</definedName>
    <definedName name="BASE_QRES0.80">'[6]QRE Charts'!$F$366</definedName>
    <definedName name="BASE_QRES0.85">'[6]QRE Charts'!$G$366</definedName>
    <definedName name="BASE_QRES0.90">'[6]QRE Charts'!$H$366</definedName>
    <definedName name="BASE_QRES0.95">'[6]QRE Charts'!$I$366</definedName>
    <definedName name="BASE_QRES1.00">'[6]QRE Charts'!$J$366</definedName>
    <definedName name="BASE_QRES1.05">'[6]QRE Charts'!$K$366</definedName>
    <definedName name="BASE_QRES1.10">'[6]QRE Charts'!$L$366</definedName>
    <definedName name="BASE_QRES1.15">'[6]QRE Charts'!$M$366</definedName>
    <definedName name="BASE_QRES1.20">'[6]QRE Charts'!$N$366</definedName>
    <definedName name="BASE_QRES1.25">'[6]QRE Charts'!$O$366</definedName>
    <definedName name="BASE_SENS_FACT">#REF!</definedName>
    <definedName name="Baseline" localSheetId="16">'[22]Valid Table Values'!#REF!</definedName>
    <definedName name="Baseline" localSheetId="17">'[22]Valid Table Values'!#REF!</definedName>
    <definedName name="Baseline">'[23]Valid Table Values'!#REF!</definedName>
    <definedName name="bcbcvb" localSheetId="16">'[11]2005 CapEx (By VP By Dept) Budg'!$A$3:$P$431</definedName>
    <definedName name="bcbcvb" localSheetId="17">'[11]2005 CapEx (By VP By Dept) Budg'!$A$3:$P$431</definedName>
    <definedName name="bcbcvb">'[12]2005 CapEx (By VP By Dept) Budg'!$A$3:$P$431</definedName>
    <definedName name="beny" localSheetId="16" hidden="1">{#N/A,#N/A,FALSE,"Monthly SAIFI";#N/A,#N/A,FALSE,"Yearly SAIFI";#N/A,#N/A,FALSE,"Monthly CAIDI";#N/A,#N/A,FALSE,"Yearly CAIDI";#N/A,#N/A,FALSE,"Monthly SAIDI";#N/A,#N/A,FALSE,"Yearly SAIDI";#N/A,#N/A,FALSE,"Monthly MAIFI";#N/A,#N/A,FALSE,"Yearly MAIFI";#N/A,#N/A,FALSE,"Monthly Cust &gt;=4 Int"}</definedName>
    <definedName name="beny" localSheetId="17"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GS_Auction_Cost">[24]Assumptions!#REF!</definedName>
    <definedName name="BGS_Forecast" localSheetId="16">[25]Assumptions!#REF!</definedName>
    <definedName name="BGS_Forecast" localSheetId="17">[25]Assumptions!#REF!</definedName>
    <definedName name="BGS_Forecast">[26]Assumptions!#REF!</definedName>
    <definedName name="BGS_Rate">#REF!</definedName>
    <definedName name="Bi10LTIP_Table">'[27]98LTIP6b-10b'!$A$7:$D$17</definedName>
    <definedName name="BILLED_KWHs">#REF!</definedName>
    <definedName name="BILLED_KWHsNEW">#REF!</definedName>
    <definedName name="Black_Box">[28]Assumptions!$E$41</definedName>
    <definedName name="BLE_Close_Date">[24]Assumptions!$E$16</definedName>
    <definedName name="BLE_Resid" localSheetId="16">[29]Assumptions!$E$20</definedName>
    <definedName name="BLE_Resid" localSheetId="17">[29]Assumptions!$E$20</definedName>
    <definedName name="BLE_Resid">[30]Assumptions!$E$20</definedName>
    <definedName name="BLE_Strand">'[24]TBC Rate Summary'!$B$32:$H$214</definedName>
    <definedName name="BLEwd">[24]Assumptions!$E$19</definedName>
    <definedName name="bpgr84">[6]Print!$C$48</definedName>
    <definedName name="bpgr85">[6]Print!$E$48</definedName>
    <definedName name="bpgr86">[6]Print!$G$48</definedName>
    <definedName name="bpgr87">[6]Print!$I$48</definedName>
    <definedName name="bpgr88">[6]Print!$K$48</definedName>
    <definedName name="bpqre84">[6]Print!$C$41</definedName>
    <definedName name="bpqre85">[6]Print!$E$41</definedName>
    <definedName name="bpqre86">[6]Print!$G$41</definedName>
    <definedName name="bpqre87">[6]Print!$I$41</definedName>
    <definedName name="bpqre88">[6]Print!$K$41</definedName>
    <definedName name="BPU_Assessment">[24]Assumptions!$E$37</definedName>
    <definedName name="Brett041" localSheetId="16">'[11]2005 CapEx (By VP By Dept) Budg'!$A$3:$P$431</definedName>
    <definedName name="Brett041" localSheetId="17">'[11]2005 CapEx (By VP By Dept) Budg'!$A$3:$P$431</definedName>
    <definedName name="Brett041">'[12]2005 CapEx (By VP By Dept) Budg'!$A$3:$P$431</definedName>
    <definedName name="Brett0415" localSheetId="16">'[11]2005 CapEx (By VP By Dept) Budg'!$A$3:$P$431</definedName>
    <definedName name="Brett0415" localSheetId="17">'[11]2005 CapEx (By VP By Dept) Budg'!$A$3:$P$431</definedName>
    <definedName name="Brett0415">'[12]2005 CapEx (By VP By Dept) Budg'!$A$3:$P$431</definedName>
    <definedName name="Brett0416">#REF!</definedName>
    <definedName name="Brett042">#REF!</definedName>
    <definedName name="brett0420" localSheetId="16">'[11]2005 CapEx (By VP By Dept) Budg'!$A$3:$P$431</definedName>
    <definedName name="brett0420" localSheetId="17">'[11]2005 CapEx (By VP By Dept) Budg'!$A$3:$P$431</definedName>
    <definedName name="brett0420">'[12]2005 CapEx (By VP By Dept) Budg'!$A$3:$P$431</definedName>
    <definedName name="brett0421">#REF!</definedName>
    <definedName name="Brett0422" localSheetId="16">'[11]2005 CapEx (By VP By Dept) Budg'!$A$3:$P$431</definedName>
    <definedName name="Brett0422" localSheetId="17">'[11]2005 CapEx (By VP By Dept) Budg'!$A$3:$P$431</definedName>
    <definedName name="Brett0422">'[12]2005 CapEx (By VP By Dept) Budg'!$A$3:$P$431</definedName>
    <definedName name="Brett0423">#REF!</definedName>
    <definedName name="Brett0601" localSheetId="16">'[11]2005 CapEx (By VP By Dept) Budg'!$A$3:$P$431</definedName>
    <definedName name="Brett0601" localSheetId="17">'[11]2005 CapEx (By VP By Dept) Budg'!$A$3:$P$431</definedName>
    <definedName name="Brett0601">'[12]2005 CapEx (By VP By Dept) Budg'!$A$3:$P$431</definedName>
    <definedName name="Brett0602">#REF!</definedName>
    <definedName name="Brett403" localSheetId="16">'[11]2005 CapEx (By VP By Dept) Budg'!$A$3:$P$431</definedName>
    <definedName name="Brett403" localSheetId="17">'[11]2005 CapEx (By VP By Dept) Budg'!$A$3:$P$431</definedName>
    <definedName name="Brett403">'[12]2005 CapEx (By VP By Dept) Budg'!$A$3:$P$431</definedName>
    <definedName name="Brett404">#REF!</definedName>
    <definedName name="Brett406" localSheetId="16">'[11]2005 CapEx (By VP By Dept) Budg'!$A$3:$P$431</definedName>
    <definedName name="Brett406" localSheetId="17">'[11]2005 CapEx (By VP By Dept) Budg'!$A$3:$P$431</definedName>
    <definedName name="Brett406">'[12]2005 CapEx (By VP By Dept) Budg'!$A$3:$P$431</definedName>
    <definedName name="Brett407">#REF!</definedName>
    <definedName name="Brett408" localSheetId="16">'[11]2005 CapEx (By VP By Dept) Budg'!$A$3:$P$431</definedName>
    <definedName name="Brett408" localSheetId="17">'[11]2005 CapEx (By VP By Dept) Budg'!$A$3:$P$431</definedName>
    <definedName name="Brett408">'[12]2005 CapEx (By VP By Dept) Budg'!$A$3:$P$431</definedName>
    <definedName name="Brett409">#REF!</definedName>
    <definedName name="Brett410" localSheetId="16">'[11]2005 CapEx (By VP By Dept) Budg'!$A$3:$P$431</definedName>
    <definedName name="Brett410" localSheetId="17">'[11]2005 CapEx (By VP By Dept) Budg'!$A$3:$P$431</definedName>
    <definedName name="Brett410">'[12]2005 CapEx (By VP By Dept) Budg'!$A$3:$P$431</definedName>
    <definedName name="Brett411">#REF!</definedName>
    <definedName name="Brett418" localSheetId="16">'[11]2005 CapEx (By VP By Dept) Budg'!$A$3:$P$431</definedName>
    <definedName name="Brett418" localSheetId="17">'[11]2005 CapEx (By VP By Dept) Budg'!$A$3:$P$431</definedName>
    <definedName name="Brett418">'[12]2005 CapEx (By VP By Dept) Budg'!$A$3:$P$431</definedName>
    <definedName name="Brett419">#REF!</definedName>
    <definedName name="BSYEAREND">[31]SETUP!$C$21</definedName>
    <definedName name="bu10total84">[6]B_U_10!$C$95</definedName>
    <definedName name="bu10total84a">[6]B_U_10!$C$103</definedName>
    <definedName name="bu10total85">[6]B_U_10!$D$95</definedName>
    <definedName name="bu10total85a">[6]B_U_10!$D$103</definedName>
    <definedName name="bu10total86">[6]B_U_10!$E$95</definedName>
    <definedName name="bu10total86a">[6]B_U_10!$E$103</definedName>
    <definedName name="bu10total87">[6]B_U_10!$F$95</definedName>
    <definedName name="bu10total87a">[6]B_U_10!$F$103</definedName>
    <definedName name="bu10total88">[6]B_U_10!$G$95</definedName>
    <definedName name="bu10total88a">[6]B_U_10!$G$103</definedName>
    <definedName name="bu10total89">[6]B_U_10!$H$95</definedName>
    <definedName name="bu10total89a">[6]B_U_10!$H$103</definedName>
    <definedName name="bu10total90">[6]B_U_10!$I$95</definedName>
    <definedName name="bu10total90a">[6]B_U_10!$I$103</definedName>
    <definedName name="bu10total91">[6]B_U_10!$J$95</definedName>
    <definedName name="bu10total91a">[6]B_U_10!$J$103</definedName>
    <definedName name="bu10total92">[6]B_U_10!$K$95</definedName>
    <definedName name="bu10total92a">[6]B_U_10!$K$103</definedName>
    <definedName name="bu10total93">[6]B_U_10!$L$95</definedName>
    <definedName name="bu10total93a">[6]B_U_10!$L$103</definedName>
    <definedName name="bu10total94">[6]B_U_10!$M$95</definedName>
    <definedName name="bu10total94a">[6]B_U_10!$M$103</definedName>
    <definedName name="bu10total95">[6]B_U_10!$N$95</definedName>
    <definedName name="bu10total95a">[6]B_U_10!$N$103</definedName>
    <definedName name="bu10total96">[6]B_U_10!$O$95</definedName>
    <definedName name="bu10total96a">[6]B_U_10!$O$103</definedName>
    <definedName name="bu10total97">[6]B_U_10!$P$95</definedName>
    <definedName name="bu10total97a">[6]B_U_10!$P$103</definedName>
    <definedName name="bu10total98">[6]B_U_10!$Q$95</definedName>
    <definedName name="bu10total98a">[6]B_U_10!$Q$103</definedName>
    <definedName name="bu11total84">[6]B_U_11!$C$95</definedName>
    <definedName name="bu11total84a">[6]B_U_11!$C$103</definedName>
    <definedName name="bu11total85">[6]B_U_11!$D$95</definedName>
    <definedName name="bu11total85a">[6]B_U_11!$D$103</definedName>
    <definedName name="bu11total86">[6]B_U_11!$E$95</definedName>
    <definedName name="bu11total86a">[6]B_U_11!$E$103</definedName>
    <definedName name="bu11total87">[6]B_U_11!$F$95</definedName>
    <definedName name="bu11total87a">[6]B_U_11!$F$103</definedName>
    <definedName name="bu11total88">[6]B_U_11!$G$95</definedName>
    <definedName name="bu11total88a">[6]B_U_11!$G$103</definedName>
    <definedName name="bu11total89">[6]B_U_11!$H$95</definedName>
    <definedName name="bu11total89a">[6]B_U_11!$H$103</definedName>
    <definedName name="bu11total90">[6]B_U_11!$I$95</definedName>
    <definedName name="bu11total90a">[6]B_U_11!$I$103</definedName>
    <definedName name="bu11total91">[6]B_U_11!$J$95</definedName>
    <definedName name="bu11total91a">[6]B_U_11!$J$103</definedName>
    <definedName name="bu11total92">[6]B_U_11!$K$95</definedName>
    <definedName name="bu11total92a">[6]B_U_11!$K$103</definedName>
    <definedName name="bu11total93">[6]B_U_11!$L$95</definedName>
    <definedName name="bu11total93a">[6]B_U_11!$L$103</definedName>
    <definedName name="bu11total94">[6]B_U_11!$M$95</definedName>
    <definedName name="bu11total94a">[6]B_U_11!$M$103</definedName>
    <definedName name="bu11total95">[6]B_U_11!$N$95</definedName>
    <definedName name="bu11total95a">[6]B_U_11!$N$103</definedName>
    <definedName name="bu11total96">[6]B_U_11!$O$95</definedName>
    <definedName name="bu11total96a">[6]B_U_11!$O$103</definedName>
    <definedName name="bu11total97">[6]B_U_11!$P$95</definedName>
    <definedName name="bu11total97a">[6]B_U_11!$P$103</definedName>
    <definedName name="bu11total98">[6]B_U_11!$Q$95</definedName>
    <definedName name="bu11total98a">[6]B_U_11!$Q$103</definedName>
    <definedName name="bu12total84">[6]B_U_12!$C$95</definedName>
    <definedName name="bu12total84a">[6]B_U_12!$C$103</definedName>
    <definedName name="bu12total85">[6]B_U_12!$D$95</definedName>
    <definedName name="bu12total85a">[6]B_U_12!$D$103</definedName>
    <definedName name="bu12total86">[6]B_U_12!$E$95</definedName>
    <definedName name="bu12total86a">[6]B_U_12!$E$103</definedName>
    <definedName name="bu12total87">[6]B_U_12!$F$95</definedName>
    <definedName name="bu12total87a">[6]B_U_12!$F$103</definedName>
    <definedName name="bu12total88">[6]B_U_12!$G$95</definedName>
    <definedName name="bu12total88a">[6]B_U_12!$G$103</definedName>
    <definedName name="bu12total89">[6]B_U_12!$H$95</definedName>
    <definedName name="bu12total89a">[6]B_U_12!$H$103</definedName>
    <definedName name="bu12total90">[6]B_U_12!$I$95</definedName>
    <definedName name="bu12total90a">[6]B_U_12!$I$103</definedName>
    <definedName name="bu12total91">[6]B_U_12!$J$95</definedName>
    <definedName name="bu12total91a">[6]B_U_12!$J$103</definedName>
    <definedName name="bu12total92">[6]B_U_12!$K$95</definedName>
    <definedName name="bu12total92a">[6]B_U_12!$K$103</definedName>
    <definedName name="bu12total93">[6]B_U_12!$L$95</definedName>
    <definedName name="bu12total93a">[6]B_U_12!$L$103</definedName>
    <definedName name="bu12total94">[6]B_U_12!$M$95</definedName>
    <definedName name="bu12total94a">[6]B_U_12!$M$103</definedName>
    <definedName name="bu12total95">[6]B_U_12!$N$95</definedName>
    <definedName name="bu12total95a">[6]B_U_12!$N$103</definedName>
    <definedName name="bu12total96">[6]B_U_12!$O$95</definedName>
    <definedName name="bu12total96a">[6]B_U_12!$O$103</definedName>
    <definedName name="bu12total97">[6]B_U_12!$P$95</definedName>
    <definedName name="bu12total97a">[6]B_U_12!$P$103</definedName>
    <definedName name="bu12total98">[6]B_U_12!$Q$95</definedName>
    <definedName name="bu12total98a">[6]B_U_12!$Q$103</definedName>
    <definedName name="bu13total84">[6]B_U_13!$C$95</definedName>
    <definedName name="bu13total84a">[6]B_U_13!$C$103</definedName>
    <definedName name="bu13total85">[6]B_U_13!$D$95</definedName>
    <definedName name="bu13total85a">[6]B_U_13!$D$103</definedName>
    <definedName name="bu13total86">[6]B_U_13!$E$95</definedName>
    <definedName name="bu13total86a">[6]B_U_13!$E$103</definedName>
    <definedName name="bu13total87">[6]B_U_13!$F$95</definedName>
    <definedName name="bu13total87a">[6]B_U_13!$F$103</definedName>
    <definedName name="bu13total88">[6]B_U_13!$G$95</definedName>
    <definedName name="bu13total88a">[6]B_U_13!$G$103</definedName>
    <definedName name="bu13total89">[6]B_U_13!$H$95</definedName>
    <definedName name="bu13total89a">[6]B_U_13!$H$103</definedName>
    <definedName name="bu13total90">[6]B_U_13!$I$95</definedName>
    <definedName name="bu13total90a">[6]B_U_13!$I$103</definedName>
    <definedName name="bu13total91">[6]B_U_13!$J$95</definedName>
    <definedName name="bu13total91a">[6]B_U_13!$J$103</definedName>
    <definedName name="bu13total92">[6]B_U_13!$K$95</definedName>
    <definedName name="bu13total92a">[6]B_U_13!$K$103</definedName>
    <definedName name="bu13total93">[6]B_U_13!$L$95</definedName>
    <definedName name="bu13total93a">[6]B_U_13!$L$103</definedName>
    <definedName name="bu13total94">[6]B_U_13!$M$95</definedName>
    <definedName name="bu13total94a">[6]B_U_13!$M$103</definedName>
    <definedName name="bu13total95">[6]B_U_13!$N$95</definedName>
    <definedName name="bu13total95a">[6]B_U_13!$N$103</definedName>
    <definedName name="bu13total96">[6]B_U_13!$O$95</definedName>
    <definedName name="bu13total96a">[6]B_U_13!$O$103</definedName>
    <definedName name="bu13total97">[6]B_U_13!$P$95</definedName>
    <definedName name="bu13total97a">[6]B_U_13!$P$103</definedName>
    <definedName name="bu13total98">[6]B_U_13!$Q$95</definedName>
    <definedName name="bu13total98a">[6]B_U_13!$Q$103</definedName>
    <definedName name="bu14total84">[6]B_U_14!$C$95</definedName>
    <definedName name="bu14total84a">[6]B_U_14!$C$103</definedName>
    <definedName name="bu14total85">[6]B_U_14!$D$95</definedName>
    <definedName name="bu14total85a">[6]B_U_14!$D$103</definedName>
    <definedName name="bu14total86">[6]B_U_14!$E$95</definedName>
    <definedName name="bu14total86a">[6]B_U_14!$E$103</definedName>
    <definedName name="bu14total87">[6]B_U_14!$F$95</definedName>
    <definedName name="bu14total87a">[6]B_U_14!$F$103</definedName>
    <definedName name="bu14total88">[6]B_U_14!$G$95</definedName>
    <definedName name="bu14total88a">[6]B_U_14!$G$103</definedName>
    <definedName name="bu14total89">[6]B_U_14!$H$95</definedName>
    <definedName name="bu14total89a">[6]B_U_14!$H$103</definedName>
    <definedName name="bu14total90">[6]B_U_14!$I$95</definedName>
    <definedName name="bu14total90a">[6]B_U_14!$I$103</definedName>
    <definedName name="bu14total91">[6]B_U_14!$J$95</definedName>
    <definedName name="bu14total91a">[6]B_U_14!$J$103</definedName>
    <definedName name="bu14total92">[6]B_U_14!$K$95</definedName>
    <definedName name="bu14total92a">[6]B_U_14!$K$103</definedName>
    <definedName name="bu14total93">[6]B_U_14!$L$95</definedName>
    <definedName name="bu14total93a">[6]B_U_14!$L$103</definedName>
    <definedName name="bu14total94">[6]B_U_14!$M$95</definedName>
    <definedName name="bu14total94a">[6]B_U_14!$M$103</definedName>
    <definedName name="bu14total95">[6]B_U_14!$N$95</definedName>
    <definedName name="bu14total95a">[6]B_U_14!$N$103</definedName>
    <definedName name="bu14total96">[6]B_U_14!$O$95</definedName>
    <definedName name="bu14total96a">[6]B_U_14!$O$103</definedName>
    <definedName name="bu14total97">[6]B_U_14!$P$95</definedName>
    <definedName name="bu14total97a">[6]B_U_14!$P$103</definedName>
    <definedName name="bu14total98">[6]B_U_14!$Q$95</definedName>
    <definedName name="bu14total98a">[6]B_U_14!$Q$103</definedName>
    <definedName name="bu15total84">[6]B_U_15!$C$95</definedName>
    <definedName name="bu15total84a">[6]B_U_15!$C$103</definedName>
    <definedName name="bu15total85">[6]B_U_15!$D$95</definedName>
    <definedName name="bu15total85a">[6]B_U_15!$D$103</definedName>
    <definedName name="bu15total86">[6]B_U_15!$E$95</definedName>
    <definedName name="bu15total86a">[6]B_U_15!$E$103</definedName>
    <definedName name="bu15total87">[6]B_U_15!$F$95</definedName>
    <definedName name="bu15total87a">[6]B_U_15!$F$103</definedName>
    <definedName name="bu15total88">[6]B_U_15!$G$95</definedName>
    <definedName name="bu15total88a">[6]B_U_15!$G$103</definedName>
    <definedName name="bu15total89">[6]B_U_15!$H$95</definedName>
    <definedName name="bu15total89a">[6]B_U_15!$H$103</definedName>
    <definedName name="bu15total90">[6]B_U_15!$I$95</definedName>
    <definedName name="bu15total90a">[6]B_U_15!$I$103</definedName>
    <definedName name="bu15total91">[6]B_U_15!$J$95</definedName>
    <definedName name="bu15total91a">[6]B_U_15!$J$103</definedName>
    <definedName name="bu15total92">[6]B_U_15!$K$95</definedName>
    <definedName name="bu15total92a">[6]B_U_15!$K$103</definedName>
    <definedName name="bu15total93">[6]B_U_15!$L$95</definedName>
    <definedName name="bu15total93a">[6]B_U_15!$L$103</definedName>
    <definedName name="bu15total94">[6]B_U_15!$M$95</definedName>
    <definedName name="bu15total94a">[6]B_U_15!$M$103</definedName>
    <definedName name="bu15total95">[6]B_U_15!$N$95</definedName>
    <definedName name="bu15total95a">[6]B_U_15!$N$103</definedName>
    <definedName name="bu15total96">[6]B_U_15!$O$95</definedName>
    <definedName name="bu15total96a">[6]B_U_15!$O$103</definedName>
    <definedName name="bu15total97">[6]B_U_15!$P$95</definedName>
    <definedName name="bu15total97a">[6]B_U_15!$P$103</definedName>
    <definedName name="bu15total98">[6]B_U_15!$Q$95</definedName>
    <definedName name="bu15total98a">[6]B_U_15!$Q$103</definedName>
    <definedName name="bu16total84">[6]B_U_16!$C$95</definedName>
    <definedName name="bu16total84a">[6]B_U_16!$C$103</definedName>
    <definedName name="bu16total85">[6]B_U_16!$D$95</definedName>
    <definedName name="bu16total85a">[6]B_U_16!$D$103</definedName>
    <definedName name="bu16total86">[6]B_U_16!$E$95</definedName>
    <definedName name="bu16total86a">[6]B_U_16!$E$103</definedName>
    <definedName name="bu16total87">[6]B_U_16!$F$95</definedName>
    <definedName name="bu16total87a">[6]B_U_16!$F$103</definedName>
    <definedName name="bu16total88">[6]B_U_16!$G$95</definedName>
    <definedName name="bu16total88a">[6]B_U_16!$G$103</definedName>
    <definedName name="bu16total89">[6]B_U_16!$H$95</definedName>
    <definedName name="bu16total89a">[6]B_U_16!$H$103</definedName>
    <definedName name="bu16total90">[6]B_U_16!$I$95</definedName>
    <definedName name="bu16total90a">[6]B_U_16!$I$103</definedName>
    <definedName name="bu16total91">[6]B_U_16!$J$95</definedName>
    <definedName name="bu16total91a">[6]B_U_16!$J$103</definedName>
    <definedName name="bu16total92">[6]B_U_16!$K$95</definedName>
    <definedName name="bu16total92a">[6]B_U_16!$K$103</definedName>
    <definedName name="bu16total93">[6]B_U_16!$L$95</definedName>
    <definedName name="bu16total93a">[6]B_U_16!$L$103</definedName>
    <definedName name="bu16total94">[6]B_U_16!$M$95</definedName>
    <definedName name="bu16total94a">[6]B_U_16!$M$103</definedName>
    <definedName name="bu16total95">[6]B_U_16!$N$95</definedName>
    <definedName name="bu16total95a">[6]B_U_16!$N$103</definedName>
    <definedName name="bu16total96">[6]B_U_16!$O$95</definedName>
    <definedName name="bu16total96a">[6]B_U_16!$O$103</definedName>
    <definedName name="bu16total97">[6]B_U_16!$P$95</definedName>
    <definedName name="bu16total97a">[6]B_U_16!$P$103</definedName>
    <definedName name="bu16total98">[6]B_U_16!$Q$95</definedName>
    <definedName name="bu16total98a">[6]B_U_16!$Q$103</definedName>
    <definedName name="bu17total84">[6]B_U_17!$C$95</definedName>
    <definedName name="bu17total84a">[6]B_U_17!$C$103</definedName>
    <definedName name="bu17total85">[6]B_U_17!$D$95</definedName>
    <definedName name="bu17total85a">[6]B_U_17!$D$103</definedName>
    <definedName name="bu17total86">[6]B_U_17!$E$95</definedName>
    <definedName name="bu17total86a">[6]B_U_17!$E$103</definedName>
    <definedName name="bu17total87">[6]B_U_17!$F$95</definedName>
    <definedName name="bu17total87a">[6]B_U_17!$F$103</definedName>
    <definedName name="bu17total88">[6]B_U_17!$G$95</definedName>
    <definedName name="bu17total88a">[6]B_U_17!$G$103</definedName>
    <definedName name="bu17total89">[6]B_U_17!$H$95</definedName>
    <definedName name="bu17total89a">[6]B_U_17!$H$103</definedName>
    <definedName name="bu17total90">[6]B_U_17!$I$95</definedName>
    <definedName name="bu17total90a">[6]B_U_17!$I$103</definedName>
    <definedName name="bu17total91">[6]B_U_17!$J$95</definedName>
    <definedName name="bu17total91a">[6]B_U_17!$J$103</definedName>
    <definedName name="bu17total92">[6]B_U_17!$K$95</definedName>
    <definedName name="bu17total92a">[6]B_U_17!$K$103</definedName>
    <definedName name="bu17total93">[6]B_U_17!$L$95</definedName>
    <definedName name="bu17total93a">[6]B_U_17!$L$103</definedName>
    <definedName name="bu17total94">[6]B_U_17!$M$95</definedName>
    <definedName name="bu17total94a">[6]B_U_17!$M$103</definedName>
    <definedName name="bu17total95">[6]B_U_17!$N$95</definedName>
    <definedName name="bu17total95a">[6]B_U_17!$N$103</definedName>
    <definedName name="bu17total96">[6]B_U_17!$O$95</definedName>
    <definedName name="bu17total96a">[6]B_U_17!$O$103</definedName>
    <definedName name="bu17total97">[6]B_U_17!$P$95</definedName>
    <definedName name="bu17total97a">[6]B_U_17!$P$103</definedName>
    <definedName name="bu17total98">[6]B_U_17!$Q$95</definedName>
    <definedName name="bu17total98a">[6]B_U_17!$Q$103</definedName>
    <definedName name="bu18total84">[6]B_U_18!$C$95</definedName>
    <definedName name="bu18total84a">[6]B_U_18!$C$103</definedName>
    <definedName name="bu18total85">[6]B_U_18!$D$95</definedName>
    <definedName name="bu18total85a">[6]B_U_18!$D$103</definedName>
    <definedName name="bu18total86">[6]B_U_18!$E$95</definedName>
    <definedName name="bu18total86a">[6]B_U_18!$E$103</definedName>
    <definedName name="bu18total87">[6]B_U_18!$F$95</definedName>
    <definedName name="bu18total87a">[6]B_U_18!$F$103</definedName>
    <definedName name="bu18total88">[6]B_U_18!$G$95</definedName>
    <definedName name="bu18total88a">[6]B_U_18!$G$103</definedName>
    <definedName name="bu18total89">[6]B_U_18!$H$95</definedName>
    <definedName name="bu18total89a">[6]B_U_18!$H$103</definedName>
    <definedName name="bu18total90">[6]B_U_18!$I$95</definedName>
    <definedName name="bu18total90a">[6]B_U_18!$I$103</definedName>
    <definedName name="bu18total91">[6]B_U_18!$J$95</definedName>
    <definedName name="bu18total91a">[6]B_U_18!$J$103</definedName>
    <definedName name="bu18total92">[6]B_U_18!$K$95</definedName>
    <definedName name="bu18total92a">[6]B_U_18!$K$103</definedName>
    <definedName name="bu18total93">[6]B_U_18!$L$95</definedName>
    <definedName name="bu18total93a">[6]B_U_18!$L$103</definedName>
    <definedName name="bu18total94">[6]B_U_18!$M$95</definedName>
    <definedName name="bu18total94a">[6]B_U_18!$M$103</definedName>
    <definedName name="bu18total95">[6]B_U_18!$N$95</definedName>
    <definedName name="bu18total95a">[6]B_U_18!$N$103</definedName>
    <definedName name="bu18total96">[6]B_U_18!$O$95</definedName>
    <definedName name="bu18total96a">[6]B_U_18!$O$103</definedName>
    <definedName name="bu18total97">[6]B_U_18!$P$95</definedName>
    <definedName name="bu18total97a">[6]B_U_18!$P$103</definedName>
    <definedName name="bu18total98">[6]B_U_18!$Q$95</definedName>
    <definedName name="bu18total98a">[6]B_U_18!$Q$103</definedName>
    <definedName name="bu19total84">[6]B_U_19!$C$95</definedName>
    <definedName name="bu19total84a">[6]B_U_19!$C$103</definedName>
    <definedName name="bu19total85">[6]B_U_19!$D$95</definedName>
    <definedName name="bu19total85a">[6]B_U_19!$D$103</definedName>
    <definedName name="bu19total86">[6]B_U_19!$E$95</definedName>
    <definedName name="bu19total86a">[6]B_U_19!$E$103</definedName>
    <definedName name="bu19total87">[6]B_U_19!$F$95</definedName>
    <definedName name="bu19total87a">[6]B_U_19!$F$103</definedName>
    <definedName name="bu19total88">[6]B_U_19!$G$95</definedName>
    <definedName name="bu19total88a">[6]B_U_19!$G$103</definedName>
    <definedName name="bu19total89">[6]B_U_19!$H$95</definedName>
    <definedName name="bu19total89a">[6]B_U_19!$H$103</definedName>
    <definedName name="bu19total90">[6]B_U_19!$I$95</definedName>
    <definedName name="bu19total90a">[6]B_U_19!$I$103</definedName>
    <definedName name="bu19total91">[6]B_U_19!$J$95</definedName>
    <definedName name="bu19total91a">[6]B_U_19!$J$103</definedName>
    <definedName name="bu19total92">[6]B_U_19!$K$95</definedName>
    <definedName name="bu19total92a">[6]B_U_19!$K$103</definedName>
    <definedName name="bu19total93">[6]B_U_19!$L$95</definedName>
    <definedName name="bu19total93a">[6]B_U_19!$L$103</definedName>
    <definedName name="bu19total94">[6]B_U_19!$M$95</definedName>
    <definedName name="bu19total94a">[6]B_U_19!$M$103</definedName>
    <definedName name="bu19total95">[6]B_U_19!$N$95</definedName>
    <definedName name="bu19total95a">[6]B_U_19!$N$103</definedName>
    <definedName name="bu19total96">[6]B_U_19!$O$95</definedName>
    <definedName name="bu19total96a">[6]B_U_19!$O$103</definedName>
    <definedName name="bu19total97">[6]B_U_19!$P$95</definedName>
    <definedName name="bu19total97a">[6]B_U_19!$P$103</definedName>
    <definedName name="bu19total98">[6]B_U_19!$Q$95</definedName>
    <definedName name="bu19total98a">[6]B_U_19!$Q$103</definedName>
    <definedName name="bu1total84">'[6]PHASE II'!$C$95</definedName>
    <definedName name="bu1total84a">'[6]PHASE II'!$C$103</definedName>
    <definedName name="bu1total85">'[6]PHASE II'!$D$95</definedName>
    <definedName name="bu1total85a">'[6]PHASE II'!$D$103</definedName>
    <definedName name="bu1total86">'[6]PHASE II'!$E$95</definedName>
    <definedName name="bu1total86a">'[6]PHASE II'!$E$103</definedName>
    <definedName name="bu1total87">'[6]PHASE II'!$F$95</definedName>
    <definedName name="bu1total87a">'[6]PHASE II'!$F$103</definedName>
    <definedName name="bu1total88">'[6]PHASE II'!$G$95</definedName>
    <definedName name="bu1total88a">'[6]PHASE II'!$G$103</definedName>
    <definedName name="bu1total89">'[6]PHASE II'!$H$95</definedName>
    <definedName name="bu1total89a">'[6]PHASE II'!$H$103</definedName>
    <definedName name="bu1total90">'[6]PHASE II'!$I$95</definedName>
    <definedName name="bu1total90a">'[6]PHASE II'!$I$103</definedName>
    <definedName name="bu1total91">'[6]PHASE II'!$K$95</definedName>
    <definedName name="bu1total91a">'[6]PHASE II'!$K$103</definedName>
    <definedName name="bu1total92">'[6]PHASE II'!$M$95</definedName>
    <definedName name="bu1total92a">'[6]PHASE II'!$M$103</definedName>
    <definedName name="bu1total93">'[6]PHASE II'!$O$95</definedName>
    <definedName name="bu1total93a">'[6]PHASE II'!$O$103</definedName>
    <definedName name="bu1total94">'[6]PHASE II'!$Q$95</definedName>
    <definedName name="bu1total94a">'[6]PHASE II'!$Q$103</definedName>
    <definedName name="bu1total95">'[6]PHASE II'!$S$95</definedName>
    <definedName name="bu1total95a">'[6]PHASE II'!$S$103</definedName>
    <definedName name="bu1total96">'[6]PHASE II'!$T$95</definedName>
    <definedName name="bu1total96a">'[6]PHASE II'!$T$103</definedName>
    <definedName name="bu1total97">'[6]PHASE II'!$U$95</definedName>
    <definedName name="bu1total97a">'[6]PHASE II'!$U$103</definedName>
    <definedName name="bu1total98">'[6]PHASE II'!$W$95</definedName>
    <definedName name="bu1total98a">'[6]PHASE II'!$W$103</definedName>
    <definedName name="bu20total84">[6]B_U_20!$C$95</definedName>
    <definedName name="bu20total84a">[6]B_U_20!$C$103</definedName>
    <definedName name="bu20total85">[6]B_U_20!$D$95</definedName>
    <definedName name="bu20total85a">[6]B_U_20!$D$103</definedName>
    <definedName name="bu20total86">[6]B_U_20!$E$95</definedName>
    <definedName name="bu20total86a">[6]B_U_20!$E$103</definedName>
    <definedName name="bu20total87">[6]B_U_20!$F$95</definedName>
    <definedName name="bu20total87a">[6]B_U_20!$F$103</definedName>
    <definedName name="bu20total88">[6]B_U_20!$G$95</definedName>
    <definedName name="bu20total88a">[6]B_U_20!$G$103</definedName>
    <definedName name="bu20total89">[6]B_U_20!$H$95</definedName>
    <definedName name="bu20total89a">[6]B_U_20!$H$103</definedName>
    <definedName name="bu20total90">[6]B_U_20!$I$95</definedName>
    <definedName name="bu20total90a">[6]B_U_20!$I$103</definedName>
    <definedName name="bu20total91">[6]B_U_20!$J$95</definedName>
    <definedName name="bu20total91a">[6]B_U_20!$J$103</definedName>
    <definedName name="bu20total92">[6]B_U_20!$K$95</definedName>
    <definedName name="bu20total92a">[6]B_U_20!$K$103</definedName>
    <definedName name="bu20total93">[6]B_U_20!$L$95</definedName>
    <definedName name="bu20total93a">[6]B_U_20!$L$103</definedName>
    <definedName name="bu20total94">[6]B_U_20!$M$95</definedName>
    <definedName name="bu20total94a">[6]B_U_20!$M$103</definedName>
    <definedName name="bu20total95">[6]B_U_20!$N$95</definedName>
    <definedName name="bu20total95a">[6]B_U_20!$N$103</definedName>
    <definedName name="bu20total96">[6]B_U_20!$O$95</definedName>
    <definedName name="bu20total96a">[6]B_U_20!$O$103</definedName>
    <definedName name="bu20total97">[6]B_U_20!$P$95</definedName>
    <definedName name="bu20total97a">[6]B_U_20!$P$103</definedName>
    <definedName name="bu20total98">[6]B_U_20!$Q$95</definedName>
    <definedName name="bu20total98a">[6]B_U_20!$Q$103</definedName>
    <definedName name="bu21total84">[6]B_U_21!$C$95</definedName>
    <definedName name="bu21total84a">[6]B_U_21!$C$103</definedName>
    <definedName name="bu21total85">[6]B_U_21!$D$95</definedName>
    <definedName name="bu21total85a">[6]B_U_21!$D$103</definedName>
    <definedName name="bu21total86">[6]B_U_21!$E$95</definedName>
    <definedName name="bu21total86a">[6]B_U_21!$E$103</definedName>
    <definedName name="bu21total87">[6]B_U_21!$F$95</definedName>
    <definedName name="bu21total87a">[6]B_U_21!$F$103</definedName>
    <definedName name="bu21total88">[6]B_U_21!$G$95</definedName>
    <definedName name="bu21total88a">[6]B_U_21!$G$103</definedName>
    <definedName name="bu21total89">[6]B_U_21!$H$95</definedName>
    <definedName name="bu21total89a">[6]B_U_21!$H$103</definedName>
    <definedName name="bu21total90">[6]B_U_21!$I$95</definedName>
    <definedName name="bu21total90a">[6]B_U_21!$I$103</definedName>
    <definedName name="bu21total91">[6]B_U_21!$J$95</definedName>
    <definedName name="bu21total91a">[6]B_U_21!$J$103</definedName>
    <definedName name="bu21total92">[6]B_U_21!$K$95</definedName>
    <definedName name="bu21total92a">[6]B_U_21!$K$103</definedName>
    <definedName name="bu21total93">[6]B_U_21!$L$95</definedName>
    <definedName name="bu21total93a">[6]B_U_21!$L$103</definedName>
    <definedName name="bu21total94">[6]B_U_21!$M$95</definedName>
    <definedName name="bu21total94a">[6]B_U_21!$M$103</definedName>
    <definedName name="bu21total95">[6]B_U_21!$N$95</definedName>
    <definedName name="bu21total95a">[6]B_U_21!$N$103</definedName>
    <definedName name="bu21total96">[6]B_U_21!$O$95</definedName>
    <definedName name="bu21total96a">[6]B_U_21!$O$103</definedName>
    <definedName name="bu21total97">[6]B_U_21!$P$95</definedName>
    <definedName name="bu21total97a">[6]B_U_21!$P$103</definedName>
    <definedName name="bu21total98">[6]B_U_21!$Q$95</definedName>
    <definedName name="bu21total98a">[6]B_U_21!$Q$103</definedName>
    <definedName name="bu22total84">[6]B_U_22!$C$95</definedName>
    <definedName name="bu22total84a">[6]B_U_22!$C$103</definedName>
    <definedName name="bu22total85">[6]B_U_22!$D$95</definedName>
    <definedName name="bu22total85a">[6]B_U_22!$D$103</definedName>
    <definedName name="bu22total86">[6]B_U_22!$E$95</definedName>
    <definedName name="bu22total86a">[6]B_U_22!$E$103</definedName>
    <definedName name="bu22total87">[6]B_U_22!$F$95</definedName>
    <definedName name="bu22total87a">[6]B_U_22!$F$103</definedName>
    <definedName name="bu22total88">[6]B_U_22!$G$95</definedName>
    <definedName name="bu22total88a">[6]B_U_22!$G$103</definedName>
    <definedName name="bu22total89">[6]B_U_22!$H$95</definedName>
    <definedName name="bu22total89a">[6]B_U_22!$H$103</definedName>
    <definedName name="bu22total90">[6]B_U_22!$I$95</definedName>
    <definedName name="bu22total90a">[6]B_U_22!$I$103</definedName>
    <definedName name="bu22total91">[6]B_U_22!$J$95</definedName>
    <definedName name="bu22total91a">[6]B_U_22!$J$103</definedName>
    <definedName name="bu22total92">[6]B_U_22!$K$95</definedName>
    <definedName name="bu22total92a">[6]B_U_22!$K$103</definedName>
    <definedName name="bu22total93">[6]B_U_22!$L$95</definedName>
    <definedName name="bu22total93a">[6]B_U_22!$L$103</definedName>
    <definedName name="bu22total94">[6]B_U_22!$M$95</definedName>
    <definedName name="bu22total94a">[6]B_U_22!$M$103</definedName>
    <definedName name="bu22total95">[6]B_U_22!$N$95</definedName>
    <definedName name="bu22total95a">[6]B_U_22!$N$103</definedName>
    <definedName name="bu22total96">[6]B_U_22!$O$95</definedName>
    <definedName name="bu22total96a">[6]B_U_22!$O$103</definedName>
    <definedName name="bu22total97">[6]B_U_22!$P$95</definedName>
    <definedName name="bu22total97a">[6]B_U_22!$P$103</definedName>
    <definedName name="bu22total98">[6]B_U_22!$Q$95</definedName>
    <definedName name="bu22total98a">[6]B_U_22!$Q$103</definedName>
    <definedName name="bu23total84">[6]B_U_23!$C$95</definedName>
    <definedName name="bu23total84a">[6]B_U_23!$C$103</definedName>
    <definedName name="bu23total85">[6]B_U_23!$D$95</definedName>
    <definedName name="bu23total85a">[6]B_U_23!$D$103</definedName>
    <definedName name="bu23total86">[6]B_U_23!$E$95</definedName>
    <definedName name="bu23total86a">[6]B_U_23!$E$103</definedName>
    <definedName name="bu23total87">[6]B_U_23!$F$95</definedName>
    <definedName name="bu23total87a">[6]B_U_23!$F$103</definedName>
    <definedName name="bu23total88">[6]B_U_23!$G$95</definedName>
    <definedName name="bu23total88a">[6]B_U_23!$G$103</definedName>
    <definedName name="bu23total89">[6]B_U_23!$H$95</definedName>
    <definedName name="bu23total89a">[6]B_U_23!$H$103</definedName>
    <definedName name="bu23total90">[6]B_U_23!$I$95</definedName>
    <definedName name="bu23total90a">[6]B_U_23!$I$103</definedName>
    <definedName name="bu23total91">[6]B_U_23!$J$95</definedName>
    <definedName name="bu23total91a">[6]B_U_23!$J$103</definedName>
    <definedName name="bu23total92">[6]B_U_23!$K$95</definedName>
    <definedName name="bu23total92a">[6]B_U_23!$K$103</definedName>
    <definedName name="bu23total93">[6]B_U_23!$L$95</definedName>
    <definedName name="bu23total93a">[6]B_U_23!$L$103</definedName>
    <definedName name="bu23total94">[6]B_U_23!$M$95</definedName>
    <definedName name="bu23total94a">[6]B_U_23!$M$103</definedName>
    <definedName name="bu23total95">[6]B_U_23!$N$95</definedName>
    <definedName name="bu23total95a">[6]B_U_23!$N$103</definedName>
    <definedName name="bu23total96">[6]B_U_23!$O$95</definedName>
    <definedName name="bu23total96a">[6]B_U_23!$O$103</definedName>
    <definedName name="bu23total97">[6]B_U_23!$P$95</definedName>
    <definedName name="bu23total97a">[6]B_U_23!$P$103</definedName>
    <definedName name="bu23total98">[6]B_U_23!$Q$95</definedName>
    <definedName name="bu23total98a">[6]B_U_23!$Q$103</definedName>
    <definedName name="bu2total84">'[6]ORIGINAL CLAIM'!$C$95</definedName>
    <definedName name="bu2total84a">'[6]ORIGINAL CLAIM'!$C$103</definedName>
    <definedName name="bu2total85">'[6]ORIGINAL CLAIM'!$D$95</definedName>
    <definedName name="bu2total85a">'[6]ORIGINAL CLAIM'!$D$103</definedName>
    <definedName name="bu2total86">'[6]ORIGINAL CLAIM'!$E$95</definedName>
    <definedName name="bu2total86a">'[6]ORIGINAL CLAIM'!$E$103</definedName>
    <definedName name="bu2total87">'[6]ORIGINAL CLAIM'!$F$95</definedName>
    <definedName name="bu2total87a">'[6]ORIGINAL CLAIM'!$F$103</definedName>
    <definedName name="bu2total88">'[6]ORIGINAL CLAIM'!$G$95</definedName>
    <definedName name="bu2total88a">'[6]ORIGINAL CLAIM'!$G$103</definedName>
    <definedName name="bu2total89">'[6]ORIGINAL CLAIM'!$H$95</definedName>
    <definedName name="bu2total89a">'[6]ORIGINAL CLAIM'!$H$103</definedName>
    <definedName name="bu2total90">'[6]ORIGINAL CLAIM'!$I$95</definedName>
    <definedName name="bu2total90a">'[6]ORIGINAL CLAIM'!$I$103</definedName>
    <definedName name="bu2total91">'[6]ORIGINAL CLAIM'!$J$95</definedName>
    <definedName name="bu2total91a">'[6]ORIGINAL CLAIM'!$J$103</definedName>
    <definedName name="bu2total92">'[6]ORIGINAL CLAIM'!$K$95</definedName>
    <definedName name="bu2total92a">'[6]ORIGINAL CLAIM'!$K$103</definedName>
    <definedName name="bu2total93">'[6]ORIGINAL CLAIM'!$L$95</definedName>
    <definedName name="bu2total93a">'[6]ORIGINAL CLAIM'!$L$103</definedName>
    <definedName name="bu2total94">'[6]ORIGINAL CLAIM'!$M$95</definedName>
    <definedName name="bu2total94a">'[6]ORIGINAL CLAIM'!$M$103</definedName>
    <definedName name="bu2total95">'[6]ORIGINAL CLAIM'!$N$95</definedName>
    <definedName name="bu2total95a">'[6]ORIGINAL CLAIM'!$N$103</definedName>
    <definedName name="bu2total96">'[6]ORIGINAL CLAIM'!$O$95</definedName>
    <definedName name="bu2total96a">'[6]ORIGINAL CLAIM'!$O$103</definedName>
    <definedName name="bu2total97">'[6]ORIGINAL CLAIM'!$P$95</definedName>
    <definedName name="bu2total97a">'[6]ORIGINAL CLAIM'!$P$103</definedName>
    <definedName name="bu2total98">'[6]ORIGINAL CLAIM'!$Q$95</definedName>
    <definedName name="bu2total98a">'[6]ORIGINAL CLAIM'!$Q$103</definedName>
    <definedName name="bu3total84">[6]B_U_3!$C$95</definedName>
    <definedName name="bu3total84a">[6]B_U_3!$C$103</definedName>
    <definedName name="bu3total85">[6]B_U_3!$D$95</definedName>
    <definedName name="bu3total85a">[6]B_U_3!$D$103</definedName>
    <definedName name="bu3total86">[6]B_U_3!$E$95</definedName>
    <definedName name="bu3total86a">[6]B_U_3!$E$103</definedName>
    <definedName name="bu3total87">[6]B_U_3!$F$95</definedName>
    <definedName name="bu3total87a">[6]B_U_3!$F$103</definedName>
    <definedName name="bu3total88">[6]B_U_3!$G$95</definedName>
    <definedName name="bu3total88a">[6]B_U_3!$G$103</definedName>
    <definedName name="bu3total89">[6]B_U_3!$H$95</definedName>
    <definedName name="bu3total89a">[6]B_U_3!$H$103</definedName>
    <definedName name="bu3total90">[6]B_U_3!$I$95</definedName>
    <definedName name="bu3total90a">[6]B_U_3!$I$103</definedName>
    <definedName name="bu3total91">[6]B_U_3!$J$95</definedName>
    <definedName name="bu3total91a">[6]B_U_3!$J$103</definedName>
    <definedName name="bu3total92">[6]B_U_3!$K$95</definedName>
    <definedName name="bu3total92a">[6]B_U_3!$K$103</definedName>
    <definedName name="bu3total93">[6]B_U_3!$L$95</definedName>
    <definedName name="bu3total93a">[6]B_U_3!$L$103</definedName>
    <definedName name="bu3total94">[6]B_U_3!$M$95</definedName>
    <definedName name="bu3total94a">[6]B_U_3!$M$103</definedName>
    <definedName name="bu3total95">[6]B_U_3!$N$95</definedName>
    <definedName name="bu3total95a">[6]B_U_3!$N$103</definedName>
    <definedName name="bu3total96">[6]B_U_3!$O$95</definedName>
    <definedName name="bu3total96a">[6]B_U_3!$O$103</definedName>
    <definedName name="bu3total97">[6]B_U_3!$P$95</definedName>
    <definedName name="bu3total97a">[6]B_U_3!$P$103</definedName>
    <definedName name="bu3total98">[6]B_U_3!$Q$95</definedName>
    <definedName name="bu3total98a">[6]B_U_3!$Q$103</definedName>
    <definedName name="bu4total84">[6]B_U_4!$C$95</definedName>
    <definedName name="bu4total84a">[6]B_U_4!$C$103</definedName>
    <definedName name="bu4total85">[6]B_U_4!$D$95</definedName>
    <definedName name="bu4total85a">[6]B_U_4!$D$103</definedName>
    <definedName name="bu4total86">[6]B_U_4!$E$95</definedName>
    <definedName name="bu4total86a">[6]B_U_4!$E$103</definedName>
    <definedName name="bu4total87">[6]B_U_4!$F$95</definedName>
    <definedName name="bu4total87a">[6]B_U_4!$F$103</definedName>
    <definedName name="bu4total88">[6]B_U_4!$G$95</definedName>
    <definedName name="bu4total88a">[6]B_U_4!$G$103</definedName>
    <definedName name="bu4total89">[6]B_U_4!$H$95</definedName>
    <definedName name="bu4total89a">[6]B_U_4!$H$103</definedName>
    <definedName name="bu4total90">[6]B_U_4!$I$95</definedName>
    <definedName name="bu4total90a">[6]B_U_4!$I$103</definedName>
    <definedName name="bu4total91">[6]B_U_4!$J$95</definedName>
    <definedName name="bu4total91a">[6]B_U_4!$J$103</definedName>
    <definedName name="bu4total92">[6]B_U_4!$K$95</definedName>
    <definedName name="bu4total92a">[6]B_U_4!$K$103</definedName>
    <definedName name="bu4total93">[6]B_U_4!$L$95</definedName>
    <definedName name="bu4total93a">[6]B_U_4!$L$103</definedName>
    <definedName name="bu4total94">[6]B_U_4!$M$95</definedName>
    <definedName name="bu4total94a">[6]B_U_4!$M$103</definedName>
    <definedName name="bu4total95">[6]B_U_4!$N$95</definedName>
    <definedName name="bu4total95a">[6]B_U_4!$N$103</definedName>
    <definedName name="bu4total96">[6]B_U_4!$O$95</definedName>
    <definedName name="bu4total96a">[6]B_U_4!$O$103</definedName>
    <definedName name="bu4total97">[6]B_U_4!$P$95</definedName>
    <definedName name="bu4total97a">[6]B_U_4!$P$103</definedName>
    <definedName name="bu4total98">[6]B_U_4!$Q$95</definedName>
    <definedName name="bu4total98a">[6]B_U_4!$Q$103</definedName>
    <definedName name="bu5total84">[6]B_U_5!$C$95</definedName>
    <definedName name="bu5total84a">[6]B_U_5!$C$103</definedName>
    <definedName name="bu5total85">[6]B_U_5!$D$95</definedName>
    <definedName name="bu5total85a">[6]B_U_5!$D$103</definedName>
    <definedName name="bu5total86">[6]B_U_5!$E$95</definedName>
    <definedName name="bu5total86a">[6]B_U_5!$E$103</definedName>
    <definedName name="bu5total87">[6]B_U_5!$F$95</definedName>
    <definedName name="bu5total87a">[6]B_U_5!$F$103</definedName>
    <definedName name="bu5total88">[6]B_U_5!$G$95</definedName>
    <definedName name="bu5total88a">[6]B_U_5!$G$103</definedName>
    <definedName name="bu5total89">[6]B_U_5!$H$95</definedName>
    <definedName name="bu5total89a">[6]B_U_5!$H$103</definedName>
    <definedName name="bu5total90">[6]B_U_5!$I$95</definedName>
    <definedName name="bu5total90a">[6]B_U_5!$I$103</definedName>
    <definedName name="bu5total91">[6]B_U_5!$J$95</definedName>
    <definedName name="bu5total91a">[6]B_U_5!$J$103</definedName>
    <definedName name="bu5total92">[6]B_U_5!$K$95</definedName>
    <definedName name="bu5total92a">[6]B_U_5!$K$103</definedName>
    <definedName name="bu5total93">[6]B_U_5!$L$95</definedName>
    <definedName name="bu5total93a">[6]B_U_5!$L$103</definedName>
    <definedName name="bu5total94">[6]B_U_5!$M$95</definedName>
    <definedName name="bu5total94a">[6]B_U_5!$M$103</definedName>
    <definedName name="bu5total95">[6]B_U_5!$N$95</definedName>
    <definedName name="bu5total95a">[6]B_U_5!$N$103</definedName>
    <definedName name="bu5total96">[6]B_U_5!$O$95</definedName>
    <definedName name="bu5total96a">[6]B_U_5!$O$103</definedName>
    <definedName name="bu5total97">[6]B_U_5!$P$95</definedName>
    <definedName name="bu5total97a">[6]B_U_5!$P$103</definedName>
    <definedName name="bu5total98">[6]B_U_5!$Q$95</definedName>
    <definedName name="bu5total98a">[6]B_U_5!$Q$103</definedName>
    <definedName name="bu6total84">[6]B_U_6!$C$94</definedName>
    <definedName name="bu6total84a">[6]B_U_6!$C$103</definedName>
    <definedName name="bu6total85">[6]B_U_6!$D$94</definedName>
    <definedName name="bu6total85a">[6]B_U_6!$D$103</definedName>
    <definedName name="bu6total86">[6]B_U_6!$E$94</definedName>
    <definedName name="bu6total86a">[6]B_U_6!$E$103</definedName>
    <definedName name="bu6total87">[6]B_U_6!$F$94</definedName>
    <definedName name="bu6total87a">[6]B_U_6!$F$103</definedName>
    <definedName name="bu6total88">[6]B_U_6!$G$94</definedName>
    <definedName name="bu6total88a">[6]B_U_6!$G$103</definedName>
    <definedName name="bu6total89">[6]B_U_6!$H$94</definedName>
    <definedName name="bu6total89a">[6]B_U_6!$H$103</definedName>
    <definedName name="bu6total90">[6]B_U_6!$I$94</definedName>
    <definedName name="bu6total90a">[6]B_U_6!$I$103</definedName>
    <definedName name="bu6total91">[6]B_U_6!$J$94</definedName>
    <definedName name="bu6total91a">[6]B_U_6!$J$103</definedName>
    <definedName name="bu6total92">[6]B_U_6!$K$94</definedName>
    <definedName name="bu6total92a">[6]B_U_6!$K$103</definedName>
    <definedName name="bu6total93">[6]B_U_6!$L$94</definedName>
    <definedName name="bu6total93a">[6]B_U_6!$L$103</definedName>
    <definedName name="bu6total94">[6]B_U_6!$M$94</definedName>
    <definedName name="bu6total94a">[6]B_U_6!$M$103</definedName>
    <definedName name="bu6total95">[6]B_U_6!$N$94</definedName>
    <definedName name="bu6total95a">[6]B_U_6!$N$103</definedName>
    <definedName name="bu6total96">[6]B_U_6!$O$94</definedName>
    <definedName name="bu6total96a">[6]B_U_6!$O$103</definedName>
    <definedName name="bu6total97">[6]B_U_6!$P$94</definedName>
    <definedName name="bu6total97a">[6]B_U_6!$P$103</definedName>
    <definedName name="bu6total98">[6]B_U_6!$Q$94</definedName>
    <definedName name="bu6total98a">[6]B_U_6!$Q$103</definedName>
    <definedName name="bu7total84">[6]B_U_7!$C$95</definedName>
    <definedName name="bu7total84a">[6]B_U_7!$C$103</definedName>
    <definedName name="bu7total85">[6]B_U_7!$D$95</definedName>
    <definedName name="bu7total85a">[6]B_U_7!$D$103</definedName>
    <definedName name="bu7total86">[6]B_U_7!$E$95</definedName>
    <definedName name="bu7total86a">[6]B_U_7!$E$103</definedName>
    <definedName name="bu7total87">[6]B_U_7!$F$95</definedName>
    <definedName name="bu7total87a">[6]B_U_7!$F$103</definedName>
    <definedName name="bu7total88">[6]B_U_7!$G$95</definedName>
    <definedName name="bu7total88a">[6]B_U_7!$G$103</definedName>
    <definedName name="bu7total89">[6]B_U_7!$H$95</definedName>
    <definedName name="bu7total89a">[6]B_U_7!$H$103</definedName>
    <definedName name="bu7total90">[6]B_U_7!$I$95</definedName>
    <definedName name="bu7total90a">[6]B_U_7!$I$103</definedName>
    <definedName name="bu7total91">[6]B_U_7!$J$95</definedName>
    <definedName name="bu7total91a">[6]B_U_7!$J$103</definedName>
    <definedName name="bu7total92">[6]B_U_7!$K$95</definedName>
    <definedName name="bu7total92a">[6]B_U_7!$K$103</definedName>
    <definedName name="bu7total93">[6]B_U_7!$L$95</definedName>
    <definedName name="bu7total93a">[6]B_U_7!$L$103</definedName>
    <definedName name="bu7total94">[6]B_U_7!$M$95</definedName>
    <definedName name="bu7total94a">[6]B_U_7!$M$103</definedName>
    <definedName name="bu7total95">[6]B_U_7!$N$95</definedName>
    <definedName name="bu7total95a">[6]B_U_7!$N$103</definedName>
    <definedName name="bu7total96">[6]B_U_7!$O$95</definedName>
    <definedName name="bu7total96a">[6]B_U_7!$O$103</definedName>
    <definedName name="bu7total97">[6]B_U_7!$P$95</definedName>
    <definedName name="bu7total97a">[6]B_U_7!$P$103</definedName>
    <definedName name="bu7total98">[6]B_U_7!$Q$95</definedName>
    <definedName name="bu7total98a">[6]B_U_7!$Q$103</definedName>
    <definedName name="bu8total84">[6]B_U_8!$C$94</definedName>
    <definedName name="bu8total84a">[6]B_U_8!$C$103</definedName>
    <definedName name="bu8total85">[6]B_U_8!$D$94</definedName>
    <definedName name="bu8total85a">[6]B_U_8!$D$103</definedName>
    <definedName name="bu8total86">[6]B_U_8!$E$94</definedName>
    <definedName name="bu8total86a">[6]B_U_8!$E$103</definedName>
    <definedName name="bu8total87">[6]B_U_8!$F$94</definedName>
    <definedName name="bu8total87a">[6]B_U_8!$F$103</definedName>
    <definedName name="bu8total88">[6]B_U_8!$G$94</definedName>
    <definedName name="bu8total88a">[6]B_U_8!$G$103</definedName>
    <definedName name="bu8total89">[6]B_U_8!$H$94</definedName>
    <definedName name="bu8total89a">[6]B_U_8!$H$103</definedName>
    <definedName name="bu8total90">[6]B_U_8!$I$94</definedName>
    <definedName name="bu8total90a">[6]B_U_8!$I$103</definedName>
    <definedName name="bu8total91">[6]B_U_8!$J$94</definedName>
    <definedName name="bu8total91a">[6]B_U_8!$J$103</definedName>
    <definedName name="bu8total92">[6]B_U_8!$K$94</definedName>
    <definedName name="bu8total92a">[6]B_U_8!$K$103</definedName>
    <definedName name="bu8total93">[6]B_U_8!$L$94</definedName>
    <definedName name="bu8total93a">[6]B_U_8!$L$103</definedName>
    <definedName name="bu8total94">[6]B_U_8!$M$94</definedName>
    <definedName name="bu8total94a">[6]B_U_8!$M$103</definedName>
    <definedName name="bu8total95">[6]B_U_8!$N$94</definedName>
    <definedName name="bu8total95a">[6]B_U_8!$N$103</definedName>
    <definedName name="bu8total96">[6]B_U_8!$O$94</definedName>
    <definedName name="bu8total96a">[6]B_U_8!$O$103</definedName>
    <definedName name="bu8total97">[6]B_U_8!$P$94</definedName>
    <definedName name="bu8total97a">[6]B_U_8!$P$103</definedName>
    <definedName name="bu8total98">[6]B_U_8!$Q$94</definedName>
    <definedName name="bu8total98a">[6]B_U_8!$Q$103</definedName>
    <definedName name="bu9total84">[6]B_U_9!$C$95</definedName>
    <definedName name="bu9total84a">[6]B_U_9!$C$103</definedName>
    <definedName name="bu9total85">[6]B_U_9!$D$95</definedName>
    <definedName name="bu9total85a">[6]B_U_9!$D$103</definedName>
    <definedName name="bu9total86">[6]B_U_9!$E$95</definedName>
    <definedName name="bu9total86a">[6]B_U_9!$E$103</definedName>
    <definedName name="bu9total87">[6]B_U_9!$F$95</definedName>
    <definedName name="bu9total87a">[6]B_U_9!$F$103</definedName>
    <definedName name="bu9total88">[6]B_U_9!$G$95</definedName>
    <definedName name="bu9total88a">[6]B_U_9!$G$103</definedName>
    <definedName name="bu9total89">[6]B_U_9!$H$95</definedName>
    <definedName name="bu9total89a">[6]B_U_9!$H$103</definedName>
    <definedName name="bu9total90">[6]B_U_9!$I$95</definedName>
    <definedName name="bu9total90a">[6]B_U_9!$I$103</definedName>
    <definedName name="bu9total91">[6]B_U_9!$J$95</definedName>
    <definedName name="bu9total91a">[6]B_U_9!$J$103</definedName>
    <definedName name="bu9total92">[6]B_U_9!$K$95</definedName>
    <definedName name="bu9total92a">[6]B_U_9!$K$103</definedName>
    <definedName name="bu9total93">[6]B_U_9!$L$95</definedName>
    <definedName name="bu9total93a">[6]B_U_9!$L$103</definedName>
    <definedName name="bu9total94">[6]B_U_9!$M$95</definedName>
    <definedName name="bu9total94a">[6]B_U_9!$M$103</definedName>
    <definedName name="bu9total95">[6]B_U_9!$N$95</definedName>
    <definedName name="bu9total95a">[6]B_U_9!$N$103</definedName>
    <definedName name="bu9total96">[6]B_U_9!$O$95</definedName>
    <definedName name="bu9total96a">[6]B_U_9!$O$103</definedName>
    <definedName name="bu9total97">[6]B_U_9!$P$95</definedName>
    <definedName name="bu9total97a">[6]B_U_9!$P$103</definedName>
    <definedName name="bu9total98">[6]B_U_9!$Q$95</definedName>
    <definedName name="bu9total98a">[6]B_U_9!$Q$103</definedName>
    <definedName name="BUDGET_YTD">[13]Administrator!$J$60</definedName>
    <definedName name="BUName">[32]SETUP!$C$9</definedName>
    <definedName name="BUTypeAreaRes" localSheetId="16">'[15]all EED O&amp;M BO data'!$AB$2:$AB$5000</definedName>
    <definedName name="BUTypeAreaRes" localSheetId="17">'[15]all EED O&amp;M BO data'!$AB$2:$AB$5000</definedName>
    <definedName name="BUTypeAreaRes">'[16]all EED O&amp;M BO data'!$AB$2:$AB$5000</definedName>
    <definedName name="bvfzxcvxczxc" localSheetId="16">'[11]2005 CapEx (By VP By Dept) Budg'!$A$3:$P$431</definedName>
    <definedName name="bvfzxcvxczxc" localSheetId="17">'[11]2005 CapEx (By VP By Dept) Budg'!$A$3:$P$431</definedName>
    <definedName name="bvfzxcvxczxc">'[12]2005 CapEx (By VP By Dept) Budg'!$A$3:$P$431</definedName>
    <definedName name="bvvlhlkhjl">#REF!</definedName>
    <definedName name="C_">#REF!</definedName>
    <definedName name="Cal" localSheetId="16">'[11]2005 CapEx (By VP By Dept) Budg'!$A$3:$P$431</definedName>
    <definedName name="Cal" localSheetId="17">'[11]2005 CapEx (By VP By Dept) Budg'!$A$3:$P$431</definedName>
    <definedName name="Cal">'[12]2005 CapEx (By VP By Dept) Budg'!$A$3:$P$431</definedName>
    <definedName name="CalculationC" localSheetId="16">'[11]2005 CapEx (By VP By Dept) Budg'!$A$3:$P$377</definedName>
    <definedName name="CalculationC" localSheetId="17">'[11]2005 CapEx (By VP By Dept) Budg'!$A$3:$P$377</definedName>
    <definedName name="CalculationC">'[12]2005 CapEx (By VP By Dept) Budg'!$A$3:$P$377</definedName>
    <definedName name="CalculationCom" localSheetId="16">'[11]2005 CapEx (By VP By Dept) Budg'!$A$3:$P$377</definedName>
    <definedName name="CalculationCom" localSheetId="17">'[11]2005 CapEx (By VP By Dept) Budg'!$A$3:$P$377</definedName>
    <definedName name="CalculationCom">'[12]2005 CapEx (By VP By Dept) Budg'!$A$3:$P$377</definedName>
    <definedName name="CalculationComEd">#REF!</definedName>
    <definedName name="calculationD" localSheetId="16">'[11]2005 CapEx (By VP By Dept) Budg'!$A$3:$P$377</definedName>
    <definedName name="calculationD" localSheetId="17">'[11]2005 CapEx (By VP By Dept) Budg'!$A$3:$P$377</definedName>
    <definedName name="calculationD">'[12]2005 CapEx (By VP By Dept) Budg'!$A$3:$P$377</definedName>
    <definedName name="CalculationP">[33]Calculations!$A$3:$P$382</definedName>
    <definedName name="CalculationPeco" localSheetId="16">'[11]2005 CapEx (By VP By Dept) Budg'!$A$3:$P$382</definedName>
    <definedName name="CalculationPeco" localSheetId="17">'[11]2005 CapEx (By VP By Dept) Budg'!$A$3:$P$382</definedName>
    <definedName name="CalculationPeco">'[12]2005 CapEx (By VP By Dept) Budg'!$A$3:$P$382</definedName>
    <definedName name="Calculations" localSheetId="16">'[11]2005 CapEx (By VP By Dept) Budg'!$A$3:$P$431</definedName>
    <definedName name="Calculations" localSheetId="17">'[11]2005 CapEx (By VP By Dept) Budg'!$A$3:$P$431</definedName>
    <definedName name="Calculations">'[12]2005 CapEx (By VP By Dept) Budg'!$A$3:$P$431</definedName>
    <definedName name="CalculationsC" localSheetId="16">'[11]2005 CapEx (By VP By Dept) Budg'!$A$3:$P$377</definedName>
    <definedName name="CalculationsC" localSheetId="17">'[11]2005 CapEx (By VP By Dept) Budg'!$A$3:$P$377</definedName>
    <definedName name="CalculationsC">'[12]2005 CapEx (By VP By Dept) Budg'!$A$3:$P$377</definedName>
    <definedName name="CalculationsC1" localSheetId="16">'[11]2005 CapEx (By VP By Dept) Budg'!$A$3:$P$377</definedName>
    <definedName name="CalculationsC1" localSheetId="17">'[11]2005 CapEx (By VP By Dept) Budg'!$A$3:$P$377</definedName>
    <definedName name="CalculationsC1">'[12]2005 CapEx (By VP By Dept) Budg'!$A$3:$P$377</definedName>
    <definedName name="CalculationsC3">#REF!</definedName>
    <definedName name="CalculationsC4">#REF!</definedName>
    <definedName name="CalculationsC5">#REF!</definedName>
    <definedName name="CalculationsP" localSheetId="16">'[11]2005 CapEx (By VP By Dept) Budg'!$A$3:$P$382</definedName>
    <definedName name="CalculationsP" localSheetId="17">'[11]2005 CapEx (By VP By Dept) Budg'!$A$3:$P$382</definedName>
    <definedName name="CalculationsP">'[12]2005 CapEx (By VP By Dept) Budg'!$A$3:$P$382</definedName>
    <definedName name="CalculationsP1" localSheetId="16">'[11]2005 CapEx (By VP By Dept) Budg'!$A$3:$P$382</definedName>
    <definedName name="CalculationsP1" localSheetId="17">'[11]2005 CapEx (By VP By Dept) Budg'!$A$3:$P$382</definedName>
    <definedName name="CalculationsP1">'[12]2005 CapEx (By VP By Dept) Budg'!$A$3:$P$382</definedName>
    <definedName name="CalculationsP2" localSheetId="16">'[11]2005 CapEx (By VP By Dept) Budg'!$A$3:$P$382</definedName>
    <definedName name="CalculationsP2" localSheetId="17">'[11]2005 CapEx (By VP By Dept) Budg'!$A$3:$P$382</definedName>
    <definedName name="CalculationsP2">'[12]2005 CapEx (By VP By Dept) Budg'!$A$3:$P$382</definedName>
    <definedName name="CalculationsP3">#REF!</definedName>
    <definedName name="CalculationsP4">#REF!</definedName>
    <definedName name="CalculationsP5">#REF!</definedName>
    <definedName name="CalculationsP6">#REF!</definedName>
    <definedName name="CalculationsPe" localSheetId="16">'[11]2005 CapEx (By VP By Dept) Budg'!$A$3:$P$382</definedName>
    <definedName name="CalculationsPe" localSheetId="17">'[11]2005 CapEx (By VP By Dept) Budg'!$A$3:$P$382</definedName>
    <definedName name="CalculationsPe">'[12]2005 CapEx (By VP By Dept) Budg'!$A$3:$P$382</definedName>
    <definedName name="CalculationsPeco" localSheetId="16">'[11]2005 CapEx (By VP By Dept) Budg'!$A$3:$P$382</definedName>
    <definedName name="CalculationsPeco" localSheetId="17">'[11]2005 CapEx (By VP By Dept) Budg'!$A$3:$P$382</definedName>
    <definedName name="CalculationsPeco">'[12]2005 CapEx (By VP By Dept) Budg'!$A$3:$P$382</definedName>
    <definedName name="CalculatP" localSheetId="16">'[11]2005 CapEx (By VP By Dept) Budg'!$A$3:$P$382</definedName>
    <definedName name="CalculatP" localSheetId="17">'[11]2005 CapEx (By VP By Dept) Budg'!$A$3:$P$382</definedName>
    <definedName name="CalculatP">'[12]2005 CapEx (By VP By Dept) Budg'!$A$3:$P$382</definedName>
    <definedName name="CAPA">'[34]ACT CAP'!$D$7:$T$32</definedName>
    <definedName name="CAPB">'[34]BUD CAP'!$D$7:$O$32</definedName>
    <definedName name="Capital">#REF!</definedName>
    <definedName name="cashflow" localSheetId="16">[20]Control!$AP$5:$AP$30</definedName>
    <definedName name="cashflow" localSheetId="17">[20]Control!$AP$5:$AP$30</definedName>
    <definedName name="cashflow">[21]Control!$AP$5:$AP$30</definedName>
    <definedName name="cbcvbcv" localSheetId="16" hidden="1">{#N/A,#N/A,FALSE,"Monthly SAIFI";#N/A,#N/A,FALSE,"Yearly SAIFI";#N/A,#N/A,FALSE,"Monthly CAIDI";#N/A,#N/A,FALSE,"Yearly CAIDI";#N/A,#N/A,FALSE,"Monthly SAIDI";#N/A,#N/A,FALSE,"Yearly SAIDI";#N/A,#N/A,FALSE,"Monthly MAIFI";#N/A,#N/A,FALSE,"Yearly MAIFI";#N/A,#N/A,FALSE,"Monthly Cust &gt;=4 Int"}</definedName>
    <definedName name="cbcvbcv" localSheetId="17"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East" localSheetId="16">'[35]CBPP Summary'!$I$5:$J$16</definedName>
    <definedName name="CBEast" localSheetId="17">'[35]CBPP Summary'!$I$5:$J$16</definedName>
    <definedName name="CBEast">'[36]CBPP Summary'!$I$5:$J$16</definedName>
    <definedName name="CBT">#REF!</definedName>
    <definedName name="CBWest" localSheetId="16">'[35]CBPP Summary'!$I$19:$J$25</definedName>
    <definedName name="CBWest" localSheetId="17">'[35]CBPP Summary'!$I$19:$J$25</definedName>
    <definedName name="CBWest">'[36]CBPP Summary'!$I$19:$J$25</definedName>
    <definedName name="CBWorkbookPriority" hidden="1">-250256570</definedName>
    <definedName name="cc1end">[6]Model!$A$68:$IV$68</definedName>
    <definedName name="cc1subrange">[6]Model!$A$48:$IV$75</definedName>
    <definedName name="cc2origin">[6]Model!$A$76</definedName>
    <definedName name="cc2subrange">[6]Model!$A$124:$IV$146</definedName>
    <definedName name="cc3subrange">[6]Model!$A$152:$IV$179</definedName>
    <definedName name="ccbbcvbc" localSheetId="16" hidden="1">{#N/A,#N/A,FALSE,"Monthly SAIFI";#N/A,#N/A,FALSE,"Yearly SAIFI";#N/A,#N/A,FALSE,"Monthly CAIDI";#N/A,#N/A,FALSE,"Yearly CAIDI";#N/A,#N/A,FALSE,"Monthly SAIDI";#N/A,#N/A,FALSE,"Yearly SAIDI";#N/A,#N/A,FALSE,"Monthly MAIFI";#N/A,#N/A,FALSE,"Yearly MAIFI";#N/A,#N/A,FALSE,"Monthly Cust &gt;=4 Int"}</definedName>
    <definedName name="ccbbcvbc" localSheetId="17"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TR_Data">[37]CCTR_Data!$A$5:$B$5086</definedName>
    <definedName name="CEP" localSheetId="16">[25]Assumptions!#REF!</definedName>
    <definedName name="CEP" localSheetId="17">[25]Assumptions!#REF!</definedName>
    <definedName name="CEP">[26]Assumptions!#REF!</definedName>
    <definedName name="CEP_Amortization">'[24]JFJ-4 CEP Rate'!$A$28:$F$83</definedName>
    <definedName name="CH_COS" localSheetId="0">#REF!</definedName>
    <definedName name="Choose_Prefs">[38]!Choose_Prefs</definedName>
    <definedName name="chrtContract">'[6]QRE Charts'!$C$274:$R$297</definedName>
    <definedName name="chrtSensitivity">'[6]QRE Charts'!$D$372:$O$375</definedName>
    <definedName name="chrtSensWages">'[6]Sens_QRE''s'!$C$118:$R$141</definedName>
    <definedName name="chrtSupplies">'[6]QRE Charts'!$C$248:$R$271</definedName>
    <definedName name="chrtTax">'[6]QRE Charts'!$C$327:$E$342</definedName>
    <definedName name="chrtTotalByCo">'[6]QRE Charts'!$C$300:$R$323</definedName>
    <definedName name="chrtTotalByType">'[6]QRE Charts'!$C$216:$R$219</definedName>
    <definedName name="chrtWages">'[6]QRE Charts'!$C$222:$R$245</definedName>
    <definedName name="ClaculationC">#REF!</definedName>
    <definedName name="ClaculationP">#REF!</definedName>
    <definedName name="ClaculationsC">#REF!</definedName>
    <definedName name="Class">#REF!</definedName>
    <definedName name="CLDR">#REF!</definedName>
    <definedName name="CoAreaDept" localSheetId="16">'[15]all EED O&amp;M BO data'!$AA$2:$AA$5000</definedName>
    <definedName name="CoAreaDept" localSheetId="17">'[15]all EED O&amp;M BO data'!$AA$2:$AA$5000</definedName>
    <definedName name="CoAreaDept">'[16]all EED O&amp;M BO data'!$AA$2:$AA$5000</definedName>
    <definedName name="COGEN" localSheetId="16">'[39]October Tariff kwh'!$A$1:$H$83</definedName>
    <definedName name="COGEN" localSheetId="17">'[39]October Tariff kwh'!$A$1:$H$83</definedName>
    <definedName name="COGEN">'[40]October Tariff kwh'!$A$1:$H$83</definedName>
    <definedName name="comed1" localSheetId="16">'[11]2005 CapEx (By VP By Dept) Budg'!$A$3:$P$377</definedName>
    <definedName name="comed1" localSheetId="17">'[11]2005 CapEx (By VP By Dept) Budg'!$A$3:$P$377</definedName>
    <definedName name="comed1">'[12]2005 CapEx (By VP By Dept) Budg'!$A$3:$P$377</definedName>
    <definedName name="comed2" localSheetId="16">'[11]2005 CapEx (By VP By Dept) Budg'!$A$3:$P$377</definedName>
    <definedName name="comed2" localSheetId="17">'[11]2005 CapEx (By VP By Dept) Budg'!$A$3:$P$377</definedName>
    <definedName name="comed2">'[12]2005 CapEx (By VP By Dept) Budg'!$A$3:$P$377</definedName>
    <definedName name="comedmfr2" localSheetId="16">'[11]2005 CapEx (By VP By Dept) Budg'!$A$3:$P$377</definedName>
    <definedName name="comedmfr2" localSheetId="17">'[11]2005 CapEx (By VP By Dept) Budg'!$A$3:$P$377</definedName>
    <definedName name="comedmfr2">'[12]2005 CapEx (By VP By Dept) Budg'!$A$3:$P$377</definedName>
    <definedName name="COMMONWEALTH_EDISON_COMPANY">#REF!</definedName>
    <definedName name="Company_Name">[6]Menu!$I$11</definedName>
    <definedName name="CompanyCount">'[6]QRE Charts'!$F$214</definedName>
    <definedName name="COMPAR_PRT_RNG">[6]Comparison!$B$8:$BT$170</definedName>
    <definedName name="complex">[41]lists!#REF!</definedName>
    <definedName name="Composite_Tax_Rate">[28]Assumptions!$E$31</definedName>
    <definedName name="Controls" localSheetId="16">[42]Controls!$A$3:$I$130</definedName>
    <definedName name="Controls" localSheetId="17">[42]Controls!$A$3:$I$130</definedName>
    <definedName name="Controls">[43]Controls!$A$3:$I$130</definedName>
    <definedName name="CONVERT_IT">#REF!</definedName>
    <definedName name="CONVERT_RTN">#REF!</definedName>
    <definedName name="COUNTER">'[6]Macro Tables'!$C$21</definedName>
    <definedName name="credit_rate">[6]Print!$I$18</definedName>
    <definedName name="CREDIT1">'[44]One Year Credit Facility (2 (3)'!$A$23:$D$34</definedName>
    <definedName name="creditsummary">[6]Model!$A$180:$E$201</definedName>
    <definedName name="CUR_QRES">[6]Sens_QRE_Factor!$I$8:$R$98</definedName>
    <definedName name="CUR_QRES0.75">'[6]QRE Charts'!$E$367</definedName>
    <definedName name="CUR_QRES0.80">'[6]QRE Charts'!$F$367</definedName>
    <definedName name="CUR_QRES0.85">'[6]QRE Charts'!$G$367</definedName>
    <definedName name="CUR_QRES0.90">'[6]QRE Charts'!$H$367</definedName>
    <definedName name="CUR_QRES0.95">'[6]QRE Charts'!$I$367</definedName>
    <definedName name="CUR_QRES1.00">'[6]QRE Charts'!$J$367</definedName>
    <definedName name="CUR_QRES1.05">'[6]QRE Charts'!$K$367</definedName>
    <definedName name="CUR_QRES1.10">'[6]QRE Charts'!$L$367</definedName>
    <definedName name="CUR_QRES1.15">'[6]QRE Charts'!$M$367</definedName>
    <definedName name="CUR_QRES1.20">'[6]QRE Charts'!$N$367</definedName>
    <definedName name="CUR_QRES1.25">'[6]QRE Charts'!$O$367</definedName>
    <definedName name="CUR_SENS_FACT">#REF!</definedName>
    <definedName name="CURRENT_MESSAGE">#REF!</definedName>
    <definedName name="CurrentEndDate">[32]SETUP!#REF!</definedName>
    <definedName name="CurrPeriod">[45]Tables!$H$4</definedName>
    <definedName name="Curve_Date" localSheetId="16">[25]Assumptions!#REF!</definedName>
    <definedName name="Curve_Date" localSheetId="17">[25]Assumptions!#REF!</definedName>
    <definedName name="Curve_Date">[26]Assumptions!#REF!</definedName>
    <definedName name="cvxvvdxzv" localSheetId="16">'[11]2005 CapEx (By VP By Dept) Budg'!$A$3:$P$431</definedName>
    <definedName name="cvxvvdxzv" localSheetId="17">'[11]2005 CapEx (By VP By Dept) Budg'!$A$3:$P$431</definedName>
    <definedName name="cvxvvdxzv">'[12]2005 CapEx (By VP By Dept) Budg'!$A$3:$P$431</definedName>
    <definedName name="CYDR" localSheetId="16">'[46]change07 by plan'!$D$28</definedName>
    <definedName name="CYDR" localSheetId="17">'[46]change07 by plan'!$D$28</definedName>
    <definedName name="CYDR">'[47]change07 by plan'!$D$28</definedName>
    <definedName name="d" localSheetId="16" hidden="1">{#N/A,#N/A,TRUE,"TAXPROV";#N/A,#N/A,TRUE,"FLOWTHRU";#N/A,#N/A,TRUE,"SCHEDULE M'S";#N/A,#N/A,TRUE,"PLANT M'S";#N/A,#N/A,TRUE,"TAXJE"}</definedName>
    <definedName name="d" localSheetId="17" hidden="1">{#N/A,#N/A,TRUE,"TAXPROV";#N/A,#N/A,TRUE,"FLOWTHRU";#N/A,#N/A,TRUE,"SCHEDULE M'S";#N/A,#N/A,TRUE,"PLANT M'S";#N/A,#N/A,TRUE,"TAXJE"}</definedName>
    <definedName name="d" hidden="1">{#N/A,#N/A,TRUE,"TAXPROV";#N/A,#N/A,TRUE,"FLOWTHRU";#N/A,#N/A,TRUE,"SCHEDULE M'S";#N/A,#N/A,TRUE,"PLANT M'S";#N/A,#N/A,TRUE,"TAXJE"}</definedName>
    <definedName name="dadasdad" localSheetId="16">'[11]2005 CapEx (By VP By Dept) Budg'!$A$3:$P$431</definedName>
    <definedName name="dadasdad" localSheetId="17">'[11]2005 CapEx (By VP By Dept) Budg'!$A$3:$P$431</definedName>
    <definedName name="dadasdad">'[12]2005 CapEx (By VP By Dept) Budg'!$A$3:$P$431</definedName>
    <definedName name="dadasdas">#REF!</definedName>
    <definedName name="dafklaf" localSheetId="16">'[11]2005 CapEx (By VP By Dept) Budg'!$A$3:$P$431</definedName>
    <definedName name="dafklaf" localSheetId="17">'[11]2005 CapEx (By VP By Dept) Budg'!$A$3:$P$431</definedName>
    <definedName name="dafklaf">'[12]2005 CapEx (By VP By Dept) Budg'!$A$3:$P$431</definedName>
    <definedName name="dasdadad" localSheetId="16">'[11]2005 CapEx (By VP By Dept) Budg'!$A$3:$P$431</definedName>
    <definedName name="dasdadad" localSheetId="17">'[11]2005 CapEx (By VP By Dept) Budg'!$A$3:$P$431</definedName>
    <definedName name="dasdadad">'[12]2005 CapEx (By VP By Dept) Budg'!$A$3:$P$431</definedName>
    <definedName name="DASDD" localSheetId="16" hidden="1">{#N/A,#N/A,FALSE,"Monthly SAIFI";#N/A,#N/A,FALSE,"Yearly SAIFI";#N/A,#N/A,FALSE,"Monthly CAIDI";#N/A,#N/A,FALSE,"Yearly CAIDI";#N/A,#N/A,FALSE,"Monthly SAIDI";#N/A,#N/A,FALSE,"Yearly SAIDI";#N/A,#N/A,FALSE,"Monthly MAIFI";#N/A,#N/A,FALSE,"Yearly MAIFI";#N/A,#N/A,FALSE,"Monthly Cust &gt;=4 Int"}</definedName>
    <definedName name="DASDD" localSheetId="17"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sfasfdsdaf" localSheetId="16">'[11]2005 CapEx (By VP By Dept) Budg'!$A$3:$P$431</definedName>
    <definedName name="dasfasfdsdaf" localSheetId="17">'[11]2005 CapEx (By VP By Dept) Budg'!$A$3:$P$431</definedName>
    <definedName name="dasfasfdsdaf">'[12]2005 CapEx (By VP By Dept) Budg'!$A$3:$P$431</definedName>
    <definedName name="Data">#REF!</definedName>
    <definedName name="Data_Tbl">[37]Data_Tbl!$C$4:$H$221</definedName>
    <definedName name="DATA1">#REF!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base2">#REF!</definedName>
    <definedName name="DATAFEEDER" localSheetId="16">ACE!DATAFEEDER</definedName>
    <definedName name="DATAFEEDER" localSheetId="17">ACE!DATAFEEDER</definedName>
    <definedName name="DATAFEEDER">[0]!DATAFEEDER</definedName>
    <definedName name="DateNumber" localSheetId="16">[32]SETUP!#REF!</definedName>
    <definedName name="DateNumber" localSheetId="17">[32]SETUP!#REF!</definedName>
    <definedName name="DateNumber">[32]SETUP!#REF!</definedName>
    <definedName name="DateNumberCurrentPrior" localSheetId="16">#REF!</definedName>
    <definedName name="DateNumberCurrentPrior" localSheetId="17">#REF!</definedName>
    <definedName name="DateNumberCurrentPrior">#REF!</definedName>
    <definedName name="DateNumberQtrPrior" localSheetId="16">#REF!</definedName>
    <definedName name="DateNumberQtrPrior" localSheetId="17">#REF!</definedName>
    <definedName name="DateNumberQtrPrior">#REF!</definedName>
    <definedName name="DateNumberYearEndPrior">#REF!</definedName>
    <definedName name="DateText">#REF!</definedName>
    <definedName name="dd" localSheetId="16" hidden="1">{#N/A,#N/A,FALSE,"Monthly SAIFI";#N/A,#N/A,FALSE,"Yearly SAIFI";#N/A,#N/A,FALSE,"Monthly CAIDI";#N/A,#N/A,FALSE,"Yearly CAIDI";#N/A,#N/A,FALSE,"Monthly SAIDI";#N/A,#N/A,FALSE,"Yearly SAIDI";#N/A,#N/A,FALSE,"Monthly MAIFI";#N/A,#N/A,FALSE,"Yearly MAIFI";#N/A,#N/A,FALSE,"Monthly Cust &gt;=4 Int"}</definedName>
    <definedName name="dd" localSheetId="17" hidden="1">{#N/A,#N/A,FALSE,"Monthly SAIFI";#N/A,#N/A,FALSE,"Yearly SAIFI";#N/A,#N/A,FALSE,"Monthly CAIDI";#N/A,#N/A,FALSE,"Yearly CAIDI";#N/A,#N/A,FALSE,"Monthly SAIDI";#N/A,#N/A,FALSE,"Yearly SAIDI";#N/A,#N/A,FALSE,"Monthly MAIFI";#N/A,#N/A,FALSE,"Yearly MAIFI";#N/A,#N/A,FALSE,"Monthly Cust &gt;=4 Int"}</definedName>
    <definedName name="dd" localSheetId="0">[0]!RDR+1</definedName>
    <definedName name="dd" hidden="1">{#N/A,#N/A,FALSE,"Monthly SAIFI";#N/A,#N/A,FALSE,"Yearly SAIFI";#N/A,#N/A,FALSE,"Monthly CAIDI";#N/A,#N/A,FALSE,"Yearly CAIDI";#N/A,#N/A,FALSE,"Monthly SAIDI";#N/A,#N/A,FALSE,"Yearly SAIDI";#N/A,#N/A,FALSE,"Monthly MAIFI";#N/A,#N/A,FALSE,"Yearly MAIFI";#N/A,#N/A,FALSE,"Monthly Cust &gt;=4 Int"}</definedName>
    <definedName name="dddd">#REF!</definedName>
    <definedName name="ddfsaf" localSheetId="16" hidden="1">{#N/A,#N/A,FALSE,"Monthly SAIFI";#N/A,#N/A,FALSE,"Yearly SAIFI";#N/A,#N/A,FALSE,"Monthly CAIDI";#N/A,#N/A,FALSE,"Yearly CAIDI";#N/A,#N/A,FALSE,"Monthly SAIDI";#N/A,#N/A,FALSE,"Yearly SAIDI";#N/A,#N/A,FALSE,"Monthly MAIFI";#N/A,#N/A,FALSE,"Yearly MAIFI";#N/A,#N/A,FALSE,"Monthly Cust &gt;=4 Int"}</definedName>
    <definedName name="ddfsaf" localSheetId="17"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dvsdfsdfsdf" localSheetId="16">'[11]2005 CapEx (By VP By Dept) Budg'!$A$3:$P$431</definedName>
    <definedName name="ddvsdfsdfsdf" localSheetId="17">'[11]2005 CapEx (By VP By Dept) Budg'!$A$3:$P$431</definedName>
    <definedName name="ddvsdfsdfsdf">'[12]2005 CapEx (By VP By Dept) Budg'!$A$3:$P$431</definedName>
    <definedName name="de">#REF!</definedName>
    <definedName name="Dec">#REF!</definedName>
    <definedName name="Decommissioning_Rate">#REF!</definedName>
    <definedName name="decpd">#REF!</definedName>
    <definedName name="Deferral_Interest_Rate">[28]Assumptions!$F$7</definedName>
    <definedName name="Deferral_Recovery">'[24]JFJ-1 Deferral Recovery Rate'!$A$15:$I$101</definedName>
    <definedName name="Deferral_Sec_Date">[24]Assumptions!$E$14</definedName>
    <definedName name="DELAWARE">#REF!</definedName>
    <definedName name="deplr">#REF!</definedName>
    <definedName name="DeprateRL" localSheetId="16">[42]Depr_Lot!$A$1:$S$128</definedName>
    <definedName name="DeprateRL" localSheetId="17">[42]Depr_Lot!$A$1:$S$128</definedName>
    <definedName name="DeprateRL">[43]Depr_Lot!$A$1:$S$128</definedName>
    <definedName name="deytd">#REF!</definedName>
    <definedName name="dfasdfsdfZX" localSheetId="16" hidden="1">{#N/A,#N/A,FALSE,"Monthly SAIFI";#N/A,#N/A,FALSE,"Yearly SAIFI";#N/A,#N/A,FALSE,"Monthly CAIDI";#N/A,#N/A,FALSE,"Yearly CAIDI";#N/A,#N/A,FALSE,"Monthly SAIDI";#N/A,#N/A,FALSE,"Yearly SAIDI";#N/A,#N/A,FALSE,"Monthly MAIFI";#N/A,#N/A,FALSE,"Yearly MAIFI";#N/A,#N/A,FALSE,"Monthly Cust &gt;=4 Int"}</definedName>
    <definedName name="dfasdfsdfZX" localSheetId="17"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localSheetId="16" hidden="1">{#N/A,#N/A,FALSE,"Monthly SAIFI";#N/A,#N/A,FALSE,"Yearly SAIFI";#N/A,#N/A,FALSE,"Monthly CAIDI";#N/A,#N/A,FALSE,"Yearly CAIDI";#N/A,#N/A,FALSE,"Monthly SAIDI";#N/A,#N/A,FALSE,"Yearly SAIDI";#N/A,#N/A,FALSE,"Monthly MAIFI";#N/A,#N/A,FALSE,"Yearly MAIFI";#N/A,#N/A,FALSE,"Monthly Cust &gt;=4 Int"}</definedName>
    <definedName name="dfdsfs" localSheetId="17"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gsdgdsfgd" localSheetId="16">'[11]2005 CapEx (By VP By Dept) Budg'!$A$3:$P$431</definedName>
    <definedName name="dfgsdgdsfgd" localSheetId="17">'[11]2005 CapEx (By VP By Dept) Budg'!$A$3:$P$431</definedName>
    <definedName name="dfgsdgdsfgd">'[12]2005 CapEx (By VP By Dept) Budg'!$A$3:$P$431</definedName>
    <definedName name="dfsasdfasdfsdfasdfasdf" localSheetId="16" hidden="1">{#N/A,#N/A,FALSE,"Monthly SAIFI";#N/A,#N/A,FALSE,"Yearly SAIFI";#N/A,#N/A,FALSE,"Monthly CAIDI";#N/A,#N/A,FALSE,"Yearly CAIDI";#N/A,#N/A,FALSE,"Monthly SAIDI";#N/A,#N/A,FALSE,"Yearly SAIDI";#N/A,#N/A,FALSE,"Monthly MAIFI";#N/A,#N/A,FALSE,"Yearly MAIFI";#N/A,#N/A,FALSE,"Monthly Cust &gt;=4 Int"}</definedName>
    <definedName name="dfsasdfasdfsdfasdfasdf" localSheetId="17"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fssdfsdfsdfsdf" localSheetId="16">'[11]2005 CapEx (By VP By Dept) Budg'!$A$3:$P$431</definedName>
    <definedName name="dfssdfsdfsdfsdf" localSheetId="17">'[11]2005 CapEx (By VP By Dept) Budg'!$A$3:$P$431</definedName>
    <definedName name="dfssdfsdfsdfsdf">'[12]2005 CapEx (By VP By Dept) Budg'!$A$3:$P$431</definedName>
    <definedName name="Discount10">#REF!</definedName>
    <definedName name="Discount11">#REF!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crate">#REF!</definedName>
    <definedName name="Distribution_Rate_Adjustment">#REF!</definedName>
    <definedName name="DOIT">[6]Comparison!$CK$11</definedName>
    <definedName name="DP1875TB">#REF!</definedName>
    <definedName name="dpl">#REF!</definedName>
    <definedName name="dplcpd">#REF!</definedName>
    <definedName name="dplplr">#REF!</definedName>
    <definedName name="DPLYTD">#REF!</definedName>
    <definedName name="DR">#REF!</definedName>
    <definedName name="dsfasfsadfsdfsa" localSheetId="16">'[11]2005 CapEx (By VP By Dept) Budg'!$A$3:$P$431</definedName>
    <definedName name="dsfasfsadfsdfsa" localSheetId="17">'[11]2005 CapEx (By VP By Dept) Budg'!$A$3:$P$431</definedName>
    <definedName name="dsfasfsadfsdfsa">'[12]2005 CapEx (By VP By Dept) Budg'!$A$3:$P$431</definedName>
    <definedName name="dskdlss" localSheetId="16" hidden="1">{#N/A,#N/A,FALSE,"Monthly SAIFI";#N/A,#N/A,FALSE,"Yearly SAIFI";#N/A,#N/A,FALSE,"Monthly CAIDI";#N/A,#N/A,FALSE,"Yearly CAIDI";#N/A,#N/A,FALSE,"Monthly SAIDI";#N/A,#N/A,FALSE,"Yearly SAIDI";#N/A,#N/A,FALSE,"Monthly MAIFI";#N/A,#N/A,FALSE,"Yearly MAIFI";#N/A,#N/A,FALSE,"Monthly Cust &gt;=4 Int"}</definedName>
    <definedName name="dskdlss" localSheetId="17"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dy">[6]Print!$A$8</definedName>
    <definedName name="dyCR">[6]Print!$G$8</definedName>
    <definedName name="dyqre90">[6]Model!$I$90</definedName>
    <definedName name="dyqre91">[6]Model!$J$94</definedName>
    <definedName name="dyqre92">[6]Model!$K$98</definedName>
    <definedName name="dyqre93">[6]Model!$L$101</definedName>
    <definedName name="dyqre94">[6]Model!$M$105</definedName>
    <definedName name="dyqre95">[6]Model!$N$109</definedName>
    <definedName name="dyqre96">[6]Model!$O$113</definedName>
    <definedName name="dyqre97">[6]Model!$P$119</definedName>
    <definedName name="dyqre98">[6]Model!$Q$123</definedName>
    <definedName name="dyQW">[6]Print!$C$8</definedName>
    <definedName name="dyS">[6]Print!$E$8</definedName>
    <definedName name="E">#REF!</definedName>
    <definedName name="eaewq">#REF!</definedName>
    <definedName name="EASTERN">#REF!</definedName>
    <definedName name="edred" localSheetId="16" hidden="1">{#N/A,#N/A,FALSE,"Monthly SAIFI";#N/A,#N/A,FALSE,"Yearly SAIFI";#N/A,#N/A,FALSE,"Monthly CAIDI";#N/A,#N/A,FALSE,"Yearly CAIDI";#N/A,#N/A,FALSE,"Monthly SAIDI";#N/A,#N/A,FALSE,"Yearly SAIDI";#N/A,#N/A,FALSE,"Monthly MAIFI";#N/A,#N/A,FALSE,"Yearly MAIFI";#N/A,#N/A,FALSE,"Monthly Cust &gt;=4 Int"}</definedName>
    <definedName name="edred" localSheetId="17"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D">#REF!</definedName>
    <definedName name="ELEC_CUST">#REF!</definedName>
    <definedName name="ELEC_REV">#REF!</definedName>
    <definedName name="ELEC_SALES">#REF!</definedName>
    <definedName name="empid">#REF!</definedName>
    <definedName name="EPG">#REF!</definedName>
    <definedName name="erser">#REF!</definedName>
    <definedName name="EssOptions">"1100000000130100_11-          00"</definedName>
    <definedName name="Estimated_Fair_Value">"fair_value"</definedName>
    <definedName name="EV__LASTREFTIME__" hidden="1">39853.6878472222</definedName>
    <definedName name="EXPENSES">#REF!</definedName>
    <definedName name="f" localSheetId="16" hidden="1">{#N/A,#N/A,TRUE,"TAXPROV";#N/A,#N/A,TRUE,"FLOWTHRU";#N/A,#N/A,TRUE,"SCHEDULE M'S";#N/A,#N/A,TRUE,"PLANT M'S";#N/A,#N/A,TRUE,"TAXJE"}</definedName>
    <definedName name="f" localSheetId="17" hidden="1">{#N/A,#N/A,TRUE,"TAXPROV";#N/A,#N/A,TRUE,"FLOWTHRU";#N/A,#N/A,TRUE,"SCHEDULE M'S";#N/A,#N/A,TRUE,"PLANT M'S";#N/A,#N/A,TRUE,"TAXJE"}</definedName>
    <definedName name="f" hidden="1">{#N/A,#N/A,TRUE,"TAXPROV";#N/A,#N/A,TRUE,"FLOWTHRU";#N/A,#N/A,TRUE,"SCHEDULE M'S";#N/A,#N/A,TRUE,"PLANT M'S";#N/A,#N/A,TRUE,"TAXJE"}</definedName>
    <definedName name="FACTOR_.75">'[6]Macro Tables'!$C$27</definedName>
    <definedName name="FACTOR_.80">'[6]Macro Tables'!$C$28</definedName>
    <definedName name="FACTOR_.85">'[6]Macro Tables'!$C$29</definedName>
    <definedName name="FACTOR_.90">'[6]Macro Tables'!$C$30</definedName>
    <definedName name="FACTOR_.95">'[6]Macro Tables'!$C$31</definedName>
    <definedName name="FACTOR_1">'[6]Macro Tables'!$C$32</definedName>
    <definedName name="FACTOR_1.05">'[6]Macro Tables'!$C$33</definedName>
    <definedName name="FACTOR_1.1">'[6]Macro Tables'!$C$34</definedName>
    <definedName name="FACTOR_1.15">'[6]Macro Tables'!$C$35</definedName>
    <definedName name="FACTOR_1.2">'[6]Macro Tables'!$C$36</definedName>
    <definedName name="FACTOR_1.25">'[6]Macro Tables'!$C$37</definedName>
    <definedName name="FACTOR_NAME">'[6]Macro Tables'!$C$22</definedName>
    <definedName name="FACTOR_TABLE">'[6]Macro Tables'!$B$27:$C$37</definedName>
    <definedName name="FACTOR_VALUE">'[6]Macro Tables'!$C$23</definedName>
    <definedName name="fafasfasf">#REF!</definedName>
    <definedName name="fair_value">[48]Assumptions!$B$14</definedName>
    <definedName name="fasdfsadf" localSheetId="16">'[11]2005 CapEx (By VP By Dept) Budg'!$A$3:$P$431</definedName>
    <definedName name="fasdfsadf" localSheetId="17">'[11]2005 CapEx (By VP By Dept) Budg'!$A$3:$P$431</definedName>
    <definedName name="fasdfsadf">'[12]2005 CapEx (By VP By Dept) Budg'!$A$3:$P$431</definedName>
    <definedName name="fasfsafasf">#REF!</definedName>
    <definedName name="fasfsdf">#REF!</definedName>
    <definedName name="fasfsfsdfsf" localSheetId="16">'[11]2005 CapEx (By VP By Dept) Budg'!$A$3:$P$431</definedName>
    <definedName name="fasfsfsdfsf" localSheetId="17">'[11]2005 CapEx (By VP By Dept) Budg'!$A$3:$P$431</definedName>
    <definedName name="fasfsfsdfsf">'[12]2005 CapEx (By VP By Dept) Budg'!$A$3:$P$431</definedName>
    <definedName name="FB_CUSTOMERS">#REF!</definedName>
    <definedName name="FB_LINES">#REF!</definedName>
    <definedName name="fdfsdfsdfsdfsdfsd" localSheetId="16">'[11]2005 CapEx (By VP By Dept) Budg'!$A$3:$P$431</definedName>
    <definedName name="fdfsdfsdfsdfsdfsd" localSheetId="17">'[11]2005 CapEx (By VP By Dept) Budg'!$A$3:$P$431</definedName>
    <definedName name="fdfsdfsdfsdfsdfsd">'[12]2005 CapEx (By VP By Dept) Budg'!$A$3:$P$431</definedName>
    <definedName name="FDSDFSF" localSheetId="16" hidden="1">{#N/A,#N/A,FALSE,"Monthly SAIFI";#N/A,#N/A,FALSE,"Yearly SAIFI";#N/A,#N/A,FALSE,"Monthly CAIDI";#N/A,#N/A,FALSE,"Yearly CAIDI";#N/A,#N/A,FALSE,"Monthly SAIDI";#N/A,#N/A,FALSE,"Yearly SAIDI";#N/A,#N/A,FALSE,"Monthly MAIFI";#N/A,#N/A,FALSE,"Yearly MAIFI";#N/A,#N/A,FALSE,"Monthly Cust &gt;=4 Int"}</definedName>
    <definedName name="FDSDFSF" localSheetId="17"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#REF!</definedName>
    <definedName name="Federal_Tax_Rate">[24]Assumptions!$E$28</definedName>
    <definedName name="FERC.ICC">#REF!</definedName>
    <definedName name="ff" localSheetId="16" hidden="1">{#N/A,#N/A,FALSE,"Monthly SAIFI";#N/A,#N/A,FALSE,"Yearly SAIFI";#N/A,#N/A,FALSE,"Monthly CAIDI";#N/A,#N/A,FALSE,"Yearly CAIDI";#N/A,#N/A,FALSE,"Monthly SAIDI";#N/A,#N/A,FALSE,"Yearly SAIDI";#N/A,#N/A,FALSE,"Monthly MAIFI";#N/A,#N/A,FALSE,"Yearly MAIFI";#N/A,#N/A,FALSE,"Monthly Cust &gt;=4 Int"}</definedName>
    <definedName name="ff" localSheetId="17"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16" hidden="1">{#N/A,#N/A,FALSE,"Monthly SAIFI";#N/A,#N/A,FALSE,"Yearly SAIFI";#N/A,#N/A,FALSE,"Monthly CAIDI";#N/A,#N/A,FALSE,"Yearly CAIDI";#N/A,#N/A,FALSE,"Monthly SAIDI";#N/A,#N/A,FALSE,"Yearly SAIDI";#N/A,#N/A,FALSE,"Monthly MAIFI";#N/A,#N/A,FALSE,"Yearly MAIFI";#N/A,#N/A,FALSE,"Monthly Cust &gt;=4 Int"}</definedName>
    <definedName name="fff" localSheetId="17"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fff" localSheetId="16">'[11]2005 CapEx (By VP By Dept) Budg'!$A$3:$P$431</definedName>
    <definedName name="ffff" localSheetId="17">'[11]2005 CapEx (By VP By Dept) Budg'!$A$3:$P$431</definedName>
    <definedName name="ffff">'[12]2005 CapEx (By VP By Dept) Budg'!$A$3:$P$431</definedName>
    <definedName name="fghjghjfgjf" localSheetId="16" hidden="1">{#N/A,#N/A,FALSE,"Monthly SAIFI";#N/A,#N/A,FALSE,"Yearly SAIFI";#N/A,#N/A,FALSE,"Monthly CAIDI";#N/A,#N/A,FALSE,"Yearly CAIDI";#N/A,#N/A,FALSE,"Monthly SAIDI";#N/A,#N/A,FALSE,"Yearly SAIDI";#N/A,#N/A,FALSE,"Monthly MAIFI";#N/A,#N/A,FALSE,"Yearly MAIFI";#N/A,#N/A,FALSE,"Monthly Cust &gt;=4 Int"}</definedName>
    <definedName name="fghjghjfgjf" localSheetId="17"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gsdfgdfgdfhdhdf" localSheetId="16">'[11]2005 CapEx (By VP By Dept) Budg'!$A$3:$P$431</definedName>
    <definedName name="fgsdfgdfgdfhdhdf" localSheetId="17">'[11]2005 CapEx (By VP By Dept) Budg'!$A$3:$P$431</definedName>
    <definedName name="fgsdfgdfgdfhdhdf">'[12]2005 CapEx (By VP By Dept) Budg'!$A$3:$P$431</definedName>
    <definedName name="final">#REF!</definedName>
    <definedName name="Finance3" localSheetId="16">'[15]all EED O&amp;M BO data'!$AF$2:$AF$5000</definedName>
    <definedName name="Finance3" localSheetId="17">'[15]all EED O&amp;M BO data'!$AF$2:$AF$5000</definedName>
    <definedName name="Finance3">'[16]all EED O&amp;M BO data'!$AF$2:$AF$5000</definedName>
    <definedName name="FinanceOther" localSheetId="16">'[15]all EED O&amp;M BO data'!$AC$2:$AC$5000</definedName>
    <definedName name="FinanceOther" localSheetId="17">'[15]all EED O&amp;M BO data'!$AC$2:$AC$5000</definedName>
    <definedName name="FinanceOther">'[16]all EED O&amp;M BO data'!$AC$2:$AC$5000</definedName>
    <definedName name="FinDate">#REF!</definedName>
    <definedName name="findate2">[7]Sheet2!$Q$2:$Q$17</definedName>
    <definedName name="findate3">[7]Sheet2!$Q$2:$Q$17</definedName>
    <definedName name="fjriesmd">#REF!</definedName>
    <definedName name="fnklsdfjklsgf" localSheetId="16">'[11]2005 CapEx (By VP By Dept) Budg'!$A$3:$P$431</definedName>
    <definedName name="fnklsdfjklsgf" localSheetId="17">'[11]2005 CapEx (By VP By Dept) Budg'!$A$3:$P$431</definedName>
    <definedName name="fnklsdfjklsgf">'[12]2005 CapEx (By VP By Dept) Budg'!$A$3:$P$431</definedName>
    <definedName name="Forecast">[19]Update!$B$5</definedName>
    <definedName name="FORMULA">#REF!+#REF!+#REF!</definedName>
    <definedName name="Fossil_BGS" localSheetId="16">[29]Assumptions!$E$38</definedName>
    <definedName name="Fossil_BGS" localSheetId="17">[29]Assumptions!$E$38</definedName>
    <definedName name="Fossil_BGS">[30]Assumptions!$E$38</definedName>
    <definedName name="Fossil_Divest">[28]Assumptions!#REF!</definedName>
    <definedName name="Fossil_Secur_Date">[24]Assumptions!$E$12</definedName>
    <definedName name="fsafsfsaf">#REF!</definedName>
    <definedName name="fsdafasf" localSheetId="16" hidden="1">{#N/A,#N/A,FALSE,"Monthly SAIFI";#N/A,#N/A,FALSE,"Yearly SAIFI";#N/A,#N/A,FALSE,"Monthly CAIDI";#N/A,#N/A,FALSE,"Yearly CAIDI";#N/A,#N/A,FALSE,"Monthly SAIDI";#N/A,#N/A,FALSE,"Yearly SAIDI";#N/A,#N/A,FALSE,"Monthly MAIFI";#N/A,#N/A,FALSE,"Yearly MAIFI";#N/A,#N/A,FALSE,"Monthly Cust &gt;=4 Int"}</definedName>
    <definedName name="fsdafasf" localSheetId="17"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#REF!</definedName>
    <definedName name="fsdfaf">#REF!</definedName>
    <definedName name="fsdfas">#REF!</definedName>
    <definedName name="fsdfsd">#REF!</definedName>
    <definedName name="fsdfsdfas">#REF!</definedName>
    <definedName name="fsdfsdfsfs">#REF!</definedName>
    <definedName name="fsdfsfs" localSheetId="16" hidden="1">{#N/A,#N/A,FALSE,"Monthly SAIFI";#N/A,#N/A,FALSE,"Yearly SAIFI";#N/A,#N/A,FALSE,"Monthly CAIDI";#N/A,#N/A,FALSE,"Yearly CAIDI";#N/A,#N/A,FALSE,"Monthly SAIDI";#N/A,#N/A,FALSE,"Yearly SAIDI";#N/A,#N/A,FALSE,"Monthly MAIFI";#N/A,#N/A,FALSE,"Yearly MAIFI";#N/A,#N/A,FALSE,"Monthly Cust &gt;=4 Int"}</definedName>
    <definedName name="fsdfsfs" localSheetId="17"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16" hidden="1">{#N/A,#N/A,FALSE,"Monthly SAIFI";#N/A,#N/A,FALSE,"Yearly SAIFI";#N/A,#N/A,FALSE,"Monthly CAIDI";#N/A,#N/A,FALSE,"Yearly CAIDI";#N/A,#N/A,FALSE,"Monthly SAIDI";#N/A,#N/A,FALSE,"Yearly SAIDI";#N/A,#N/A,FALSE,"Monthly MAIFI";#N/A,#N/A,FALSE,"Yearly MAIFI";#N/A,#N/A,FALSE,"Monthly Cust &gt;=4 Int"}</definedName>
    <definedName name="fsdfsfsdfasfa" localSheetId="17"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#REF!</definedName>
    <definedName name="fsfsafkskfsf">#REF!</definedName>
    <definedName name="fsfsafs">#REF!</definedName>
    <definedName name="fsfsdfsafs" localSheetId="16">'[11]2005 CapEx (By VP By Dept) Budg'!$A$3:$P$431</definedName>
    <definedName name="fsfsdfsafs" localSheetId="17">'[11]2005 CapEx (By VP By Dept) Budg'!$A$3:$P$431</definedName>
    <definedName name="fsfsdfsafs">'[12]2005 CapEx (By VP By Dept) Budg'!$A$3:$P$431</definedName>
    <definedName name="fsfsfsafasf" localSheetId="16" hidden="1">{#N/A,#N/A,FALSE,"Monthly SAIFI";#N/A,#N/A,FALSE,"Yearly SAIFI";#N/A,#N/A,FALSE,"Monthly CAIDI";#N/A,#N/A,FALSE,"Yearly CAIDI";#N/A,#N/A,FALSE,"Monthly SAIDI";#N/A,#N/A,FALSE,"Yearly SAIDI";#N/A,#N/A,FALSE,"Monthly MAIFI";#N/A,#N/A,FALSE,"Yearly MAIFI";#N/A,#N/A,FALSE,"Monthly Cust &gt;=4 Int"}</definedName>
    <definedName name="fsfsfsafasf" localSheetId="17"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ull_credit">[6]Print!$I$20</definedName>
    <definedName name="FunctionTotals" localSheetId="16">[42]Controls!$P$4:$R$8</definedName>
    <definedName name="FunctionTotals" localSheetId="17">[42]Controls!$P$4:$R$8</definedName>
    <definedName name="FunctionTotals">[43]Controls!$P$4:$R$8</definedName>
    <definedName name="fwrwerwerwerwer" localSheetId="16" hidden="1">{#N/A,#N/A,FALSE,"Monthly SAIFI";#N/A,#N/A,FALSE,"Yearly SAIFI";#N/A,#N/A,FALSE,"Monthly CAIDI";#N/A,#N/A,FALSE,"Yearly CAIDI";#N/A,#N/A,FALSE,"Monthly SAIDI";#N/A,#N/A,FALSE,"Yearly SAIDI";#N/A,#N/A,FALSE,"Monthly MAIFI";#N/A,#N/A,FALSE,"Yearly MAIFI";#N/A,#N/A,FALSE,"Monthly Cust &gt;=4 Int"}</definedName>
    <definedName name="fwrwerwerwerwer" localSheetId="17"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#REF!</definedName>
    <definedName name="g" localSheetId="16" hidden="1">{#N/A,#N/A,FALSE,"O&amp;M by processes";#N/A,#N/A,FALSE,"Elec Act vs Bud";#N/A,#N/A,FALSE,"G&amp;A";#N/A,#N/A,FALSE,"BGS";#N/A,#N/A,FALSE,"Res Cost"}</definedName>
    <definedName name="g" localSheetId="17" hidden="1">{#N/A,#N/A,FALSE,"O&amp;M by processes";#N/A,#N/A,FALSE,"Elec Act vs Bud";#N/A,#N/A,FALSE,"G&amp;A";#N/A,#N/A,FALSE,"BGS";#N/A,#N/A,FALSE,"Res Cost"}</definedName>
    <definedName name="g" hidden="1">{#N/A,#N/A,FALSE,"O&amp;M by processes";#N/A,#N/A,FALSE,"Elec Act vs Bud";#N/A,#N/A,FALSE,"G&amp;A";#N/A,#N/A,FALSE,"BGS";#N/A,#N/A,FALSE,"Res Cost"}</definedName>
    <definedName name="GAM83M">#REF!</definedName>
    <definedName name="gas">#REF!</definedName>
    <definedName name="gasytd">#REF!</definedName>
    <definedName name="gatt">[49]TPACT!$B$5:$B$141</definedName>
    <definedName name="gattmale">[49]TPACT!$B$146:$B$282</definedName>
    <definedName name="gdfgdgdg">#REF!</definedName>
    <definedName name="gdfgsdfgsdfgsadf" localSheetId="16">'[11]2005 CapEx (By VP By Dept) Budg'!$A$3:$P$431</definedName>
    <definedName name="gdfgsdfgsdfgsadf" localSheetId="17">'[11]2005 CapEx (By VP By Dept) Budg'!$A$3:$P$431</definedName>
    <definedName name="gdfgsdfgsdfgsadf">'[12]2005 CapEx (By VP By Dept) Budg'!$A$3:$P$431</definedName>
    <definedName name="GENERAL_HELP">#REF!</definedName>
    <definedName name="gfdfxdf" localSheetId="16">'[11]2005 CapEx (By VP By Dept) Budg'!$A$3:$P$431</definedName>
    <definedName name="gfdfxdf" localSheetId="17">'[11]2005 CapEx (By VP By Dept) Budg'!$A$3:$P$431</definedName>
    <definedName name="gfdfxdf">'[12]2005 CapEx (By VP By Dept) Budg'!$A$3:$P$431</definedName>
    <definedName name="gfdsgsdgfsd" localSheetId="16">'[11]2005 CapEx (By VP By Dept) Budg'!$A$3:$P$431</definedName>
    <definedName name="gfdsgsdgfsd" localSheetId="17">'[11]2005 CapEx (By VP By Dept) Budg'!$A$3:$P$431</definedName>
    <definedName name="gfdsgsdgfsd">'[12]2005 CapEx (By VP By Dept) Budg'!$A$3:$P$431</definedName>
    <definedName name="gfhfhfdhg">#REF!</definedName>
    <definedName name="gg" localSheetId="16" hidden="1">{#N/A,#N/A,FALSE,"O&amp;M by processes";#N/A,#N/A,FALSE,"Elec Act vs Bud";#N/A,#N/A,FALSE,"G&amp;A";#N/A,#N/A,FALSE,"BGS";#N/A,#N/A,FALSE,"Res Cost"}</definedName>
    <definedName name="gg" localSheetId="17" hidden="1">{#N/A,#N/A,FALSE,"O&amp;M by processes";#N/A,#N/A,FALSE,"Elec Act vs Bud";#N/A,#N/A,FALSE,"G&amp;A";#N/A,#N/A,FALSE,"BGS";#N/A,#N/A,FALSE,"Res Cost"}</definedName>
    <definedName name="gg" hidden="1">{#N/A,#N/A,FALSE,"O&amp;M by processes";#N/A,#N/A,FALSE,"Elec Act vs Bud";#N/A,#N/A,FALSE,"G&amp;A";#N/A,#N/A,FALSE,"BGS";#N/A,#N/A,FALSE,"Res Cost"}</definedName>
    <definedName name="ghjgfj" localSheetId="16" hidden="1">{#N/A,#N/A,FALSE,"Monthly SAIFI";#N/A,#N/A,FALSE,"Yearly SAIFI";#N/A,#N/A,FALSE,"Monthly CAIDI";#N/A,#N/A,FALSE,"Yearly CAIDI";#N/A,#N/A,FALSE,"Monthly SAIDI";#N/A,#N/A,FALSE,"Yearly SAIDI";#N/A,#N/A,FALSE,"Monthly MAIFI";#N/A,#N/A,FALSE,"Yearly MAIFI";#N/A,#N/A,FALSE,"Monthly Cust &gt;=4 Int"}</definedName>
    <definedName name="ghjgfj" localSheetId="17"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16" hidden="1">{#N/A,#N/A,FALSE,"Monthly SAIFI";#N/A,#N/A,FALSE,"Yearly SAIFI";#N/A,#N/A,FALSE,"Monthly CAIDI";#N/A,#N/A,FALSE,"Yearly CAIDI";#N/A,#N/A,FALSE,"Monthly SAIDI";#N/A,#N/A,FALSE,"Yearly SAIDI";#N/A,#N/A,FALSE,"Monthly MAIFI";#N/A,#N/A,FALSE,"Yearly MAIFI";#N/A,#N/A,FALSE,"Monthly Cust &gt;=4 Int"}</definedName>
    <definedName name="ghjgfjfj" localSheetId="17"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16" hidden="1">{#N/A,#N/A,FALSE,"Monthly SAIFI";#N/A,#N/A,FALSE,"Yearly SAIFI";#N/A,#N/A,FALSE,"Monthly CAIDI";#N/A,#N/A,FALSE,"Yearly CAIDI";#N/A,#N/A,FALSE,"Monthly SAIDI";#N/A,#N/A,FALSE,"Yearly SAIDI";#N/A,#N/A,FALSE,"Monthly MAIFI";#N/A,#N/A,FALSE,"Yearly MAIFI";#N/A,#N/A,FALSE,"Monthly Cust &gt;=4 Int"}</definedName>
    <definedName name="ghjgfjg" localSheetId="17"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16" hidden="1">{#N/A,#N/A,FALSE,"Monthly SAIFI";#N/A,#N/A,FALSE,"Yearly SAIFI";#N/A,#N/A,FALSE,"Monthly CAIDI";#N/A,#N/A,FALSE,"Yearly CAIDI";#N/A,#N/A,FALSE,"Monthly SAIDI";#N/A,#N/A,FALSE,"Yearly SAIDI";#N/A,#N/A,FALSE,"Monthly MAIFI";#N/A,#N/A,FALSE,"Yearly MAIFI";#N/A,#N/A,FALSE,"Monthly Cust &gt;=4 Int"}</definedName>
    <definedName name="ghjgjgfjf" localSheetId="17"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oaway" localSheetId="16" hidden="1">{#N/A,#N/A,TRUE,"TAXPROV";#N/A,#N/A,TRUE,"FLOWTHRU";#N/A,#N/A,TRUE,"SCHEDULE M'S";#N/A,#N/A,TRUE,"PLANT M'S";#N/A,#N/A,TRUE,"TAXJE"}</definedName>
    <definedName name="goaway" localSheetId="17" hidden="1">{#N/A,#N/A,TRUE,"TAXPROV";#N/A,#N/A,TRUE,"FLOWTHRU";#N/A,#N/A,TRUE,"SCHEDULE M'S";#N/A,#N/A,TRUE,"PLANT M'S";#N/A,#N/A,TRUE,"TAXJE"}</definedName>
    <definedName name="goaway" hidden="1">{#N/A,#N/A,TRUE,"TAXPROV";#N/A,#N/A,TRUE,"FLOWTHRU";#N/A,#N/A,TRUE,"SCHEDULE M'S";#N/A,#N/A,TRUE,"PLANT M'S";#N/A,#N/A,TRUE,"TAXJE"}</definedName>
    <definedName name="GPURS">#REF!</definedName>
    <definedName name="GR_PRT_RANGE">[6]Gross_Rec!$A$8:$R$52</definedName>
    <definedName name="GRAPH_SELECT">#REF!</definedName>
    <definedName name="GRAPH_TABLE">#REF!</definedName>
    <definedName name="grec8490">[6]Model!$I$50</definedName>
    <definedName name="grec8491">[6]Model!$J$50</definedName>
    <definedName name="grec8492">[6]Model!$K$50</definedName>
    <definedName name="grec8493">[6]Model!$L$50</definedName>
    <definedName name="grec8494">[6]Model!$M$50</definedName>
    <definedName name="grec8495">[6]Model!$N$50</definedName>
    <definedName name="grec8496">[6]Model!$O$50</definedName>
    <definedName name="grec8497">[6]Model!$P$50</definedName>
    <definedName name="grec8498">[6]Model!$Q$50</definedName>
    <definedName name="grec8590">[6]Model!$I$51</definedName>
    <definedName name="grec8591">[6]Model!$J$51</definedName>
    <definedName name="grec8592">[6]Model!$K$51</definedName>
    <definedName name="grec8593">[6]Model!$L$51</definedName>
    <definedName name="grec8594">[6]Model!$M$51</definedName>
    <definedName name="grec8595">[6]Model!$N$51</definedName>
    <definedName name="grec8596">[6]Model!$O$51</definedName>
    <definedName name="grec8597">[6]Model!$P$51</definedName>
    <definedName name="grec8598">[6]Model!$Q$51</definedName>
    <definedName name="grec8690">[6]Model!$I$52</definedName>
    <definedName name="grec8691">[6]Model!$J$52</definedName>
    <definedName name="grec8692">[6]Model!$K$52</definedName>
    <definedName name="grec8693">[6]Model!$L$52</definedName>
    <definedName name="grec8694">[6]Model!$M$52</definedName>
    <definedName name="grec8695">[6]Model!$N$52</definedName>
    <definedName name="grec8696">[6]Model!$O$52</definedName>
    <definedName name="grec8697">[6]Model!$P$52</definedName>
    <definedName name="grec8698">[6]Model!$Q$52</definedName>
    <definedName name="grec8790">[6]Model!$I$53</definedName>
    <definedName name="grec8791">[6]Model!$J$53</definedName>
    <definedName name="grec8792">[6]Model!$K$53</definedName>
    <definedName name="grec8793">[6]Model!$L$53</definedName>
    <definedName name="grec8794">[6]Model!$M$53</definedName>
    <definedName name="grec8795">[6]Model!$N$53</definedName>
    <definedName name="grec8796">[6]Model!$O$53</definedName>
    <definedName name="grec8797">[6]Model!$P$53</definedName>
    <definedName name="grec8798">[6]Model!$Q$53</definedName>
    <definedName name="grec8890">[6]Model!$I$54</definedName>
    <definedName name="grec8891">[6]Model!$J$54</definedName>
    <definedName name="grec8892">[6]Model!$K$54</definedName>
    <definedName name="grec8893">[6]Model!$L$54</definedName>
    <definedName name="grec8894">[6]Model!$M$54</definedName>
    <definedName name="grec8895">[6]Model!$N$54</definedName>
    <definedName name="grec8896">[6]Model!$O$54</definedName>
    <definedName name="grec8897">[6]Model!$P$54</definedName>
    <definedName name="grec8898">[6]Model!$Q$54</definedName>
    <definedName name="gross_rec_caution">[6]Gross_Rec!$A$51:$IV$52</definedName>
    <definedName name="GRS">[6]Gross_Rec!$B$2:$M$49</definedName>
    <definedName name="grtm1">[6]Print!$I$32</definedName>
    <definedName name="grtm2">[6]Print!$G$32</definedName>
    <definedName name="grtm3">[6]Print!$E$32</definedName>
    <definedName name="grtm4">[6]Print!$C$32</definedName>
    <definedName name="GVKey">""</definedName>
    <definedName name="h" localSheetId="16" hidden="1">{#N/A,#N/A,FALSE,"Monthly SAIFI";#N/A,#N/A,FALSE,"Yearly SAIFI";#N/A,#N/A,FALSE,"Monthly CAIDI";#N/A,#N/A,FALSE,"Yearly CAIDI";#N/A,#N/A,FALSE,"Monthly SAIDI";#N/A,#N/A,FALSE,"Yearly SAIDI";#N/A,#N/A,FALSE,"Monthly MAIFI";#N/A,#N/A,FALSE,"Yearly MAIFI";#N/A,#N/A,FALSE,"Monthly Cust &gt;=4 Int"}</definedName>
    <definedName name="h" localSheetId="17"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ELP_LOCATOR">#REF!</definedName>
    <definedName name="hh" localSheetId="16" hidden="1">{#N/A,#N/A,FALSE,"Monthly SAIFI";#N/A,#N/A,FALSE,"Yearly SAIFI";#N/A,#N/A,FALSE,"Monthly CAIDI";#N/A,#N/A,FALSE,"Yearly CAIDI";#N/A,#N/A,FALSE,"Monthly SAIDI";#N/A,#N/A,FALSE,"Yearly SAIDI";#N/A,#N/A,FALSE,"Monthly MAIFI";#N/A,#N/A,FALSE,"Yearly MAIFI";#N/A,#N/A,FALSE,"Monthly Cust &gt;=4 Int"}</definedName>
    <definedName name="hh" localSheetId="17"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jfjghjgfjgj" localSheetId="16" hidden="1">{#N/A,#N/A,FALSE,"Monthly SAIFI";#N/A,#N/A,FALSE,"Yearly SAIFI";#N/A,#N/A,FALSE,"Monthly CAIDI";#N/A,#N/A,FALSE,"Yearly CAIDI";#N/A,#N/A,FALSE,"Monthly SAIDI";#N/A,#N/A,FALSE,"Yearly SAIDI";#N/A,#N/A,FALSE,"Monthly MAIFI";#N/A,#N/A,FALSE,"Yearly MAIFI";#N/A,#N/A,FALSE,"Monthly Cust &gt;=4 Int"}</definedName>
    <definedName name="hjfjghjgfjgj" localSheetId="17"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16" hidden="1">{#N/A,#N/A,FALSE,"Monthly SAIFI";#N/A,#N/A,FALSE,"Yearly SAIFI";#N/A,#N/A,FALSE,"Monthly CAIDI";#N/A,#N/A,FALSE,"Yearly CAIDI";#N/A,#N/A,FALSE,"Monthly SAIDI";#N/A,#N/A,FALSE,"Yearly SAIDI";#N/A,#N/A,FALSE,"Monthly MAIFI";#N/A,#N/A,FALSE,"Yearly MAIFI";#N/A,#N/A,FALSE,"Monthly Cust &gt;=4 Int"}</definedName>
    <definedName name="hjghjgf" localSheetId="17"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DN">#REF!</definedName>
    <definedName name="ImplementDate">#REF!</definedName>
    <definedName name="Include_OTRA_Kwhrs">[50]Inputs!#REF!</definedName>
    <definedName name="INCOME">#REF!</definedName>
    <definedName name="INSERTRANGE">#REF!</definedName>
    <definedName name="Instrat3">[7]Sheet2!$P$1:$P$4</definedName>
    <definedName name="int.rate">#REF!</definedName>
    <definedName name="interest">#REF!</definedName>
    <definedName name="interestrate">#REF!</definedName>
    <definedName name="INTSALE">#REF!</definedName>
    <definedName name="invdtrat">[7]Sheet2!$P$1:$P$4</definedName>
    <definedName name="InvStrat">[51]Sheet2!$P$1:$P$4</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M">#REF!</definedName>
    <definedName name="ISTITLE">#REF!</definedName>
    <definedName name="ISYTD">#REF!</definedName>
    <definedName name="IT">#REF!</definedName>
    <definedName name="IT_VP_name">#REF!</definedName>
    <definedName name="ITBU">#REF!</definedName>
    <definedName name="ITVP1">[52]Sheet2!$O$1:$O$6</definedName>
    <definedName name="ITVP2">[7]Sheet2!$O$1:$O$6</definedName>
    <definedName name="itvp5">[7]Sheet2!$O$1:$O$6</definedName>
    <definedName name="Jan_03">#REF!</definedName>
    <definedName name="jeff" localSheetId="16" hidden="1">{#N/A,#N/A,FALSE,"Monthly SAIFI";#N/A,#N/A,FALSE,"Yearly SAIFI";#N/A,#N/A,FALSE,"Monthly CAIDI";#N/A,#N/A,FALSE,"Yearly CAIDI";#N/A,#N/A,FALSE,"Monthly SAIDI";#N/A,#N/A,FALSE,"Yearly SAIDI";#N/A,#N/A,FALSE,"Monthly MAIFI";#N/A,#N/A,FALSE,"Yearly MAIFI";#N/A,#N/A,FALSE,"Monthly Cust &gt;=4 Int"}</definedName>
    <definedName name="jeff" localSheetId="17"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16" hidden="1">{#N/A,#N/A,FALSE,"Monthly SAIFI";#N/A,#N/A,FALSE,"Yearly SAIFI";#N/A,#N/A,FALSE,"Monthly CAIDI";#N/A,#N/A,FALSE,"Yearly CAIDI";#N/A,#N/A,FALSE,"Monthly SAIDI";#N/A,#N/A,FALSE,"Yearly SAIDI";#N/A,#N/A,FALSE,"Monthly MAIFI";#N/A,#N/A,FALSE,"Yearly MAIFI";#N/A,#N/A,FALSE,"Monthly Cust &gt;=4 Int"}</definedName>
    <definedName name="jghjgjgfjgj" localSheetId="17"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hyfesg" localSheetId="16">'[11]2005 CapEx (By VP By Dept) Budg'!$A$3:$P$431</definedName>
    <definedName name="jhyfesg" localSheetId="17">'[11]2005 CapEx (By VP By Dept) Budg'!$A$3:$P$431</definedName>
    <definedName name="jhyfesg">'[12]2005 CapEx (By VP By Dept) Budg'!$A$3:$P$431</definedName>
    <definedName name="John" localSheetId="16" hidden="1">{#N/A,#N/A,FALSE,"Monthly SAIFI";#N/A,#N/A,FALSE,"Yearly SAIFI";#N/A,#N/A,FALSE,"Monthly CAIDI";#N/A,#N/A,FALSE,"Yearly CAIDI";#N/A,#N/A,FALSE,"Monthly SAIDI";#N/A,#N/A,FALSE,"Yearly SAIDI";#N/A,#N/A,FALSE,"Monthly MAIFI";#N/A,#N/A,FALSE,"Yearly MAIFI";#N/A,#N/A,FALSE,"Monthly Cust &gt;=4 Int"}</definedName>
    <definedName name="John" localSheetId="17"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ul">#REF!</definedName>
    <definedName name="Jun">#REF!</definedName>
    <definedName name="k" localSheetId="16" hidden="1">{#N/A,#N/A,FALSE,"Monthly SAIFI";#N/A,#N/A,FALSE,"Yearly SAIFI";#N/A,#N/A,FALSE,"Monthly CAIDI";#N/A,#N/A,FALSE,"Yearly CAIDI";#N/A,#N/A,FALSE,"Monthly SAIDI";#N/A,#N/A,FALSE,"Yearly SAIDI";#N/A,#N/A,FALSE,"Monthly MAIFI";#N/A,#N/A,FALSE,"Yearly MAIFI";#N/A,#N/A,FALSE,"Monthly Cust &gt;=4 Int"}</definedName>
    <definedName name="k" localSheetId="17"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_kWh">#REF!</definedName>
    <definedName name="K1_AdminCredit_1of3">#REF!</definedName>
    <definedName name="K10_TransmissionCalculated">#REF!</definedName>
    <definedName name="K2_AdminCredit_2of3">#REF!</definedName>
    <definedName name="K3_AdminCredit_3of3">#REF!</definedName>
    <definedName name="K4_AdminCreditCalculated">#REF!</definedName>
    <definedName name="K5_Return">#REF!</definedName>
    <definedName name="K6_ProcurementCost_Suppliers">#REF!</definedName>
    <definedName name="K7_IncProcurementCost_Supplier">#REF!</definedName>
    <definedName name="K8_IncGenerationRevenue">#REF!</definedName>
    <definedName name="K9_Transmission">#REF!</definedName>
    <definedName name="ket_it">[7]Sheet2!$AE$1:$AE$24</definedName>
    <definedName name="Key_Stakeholder_Interface">#REF!</definedName>
    <definedName name="KeyCon_Close_Date">[24]Assumptions!$E$17</definedName>
    <definedName name="KeyE1" hidden="1">#REF!</definedName>
    <definedName name="kk" localSheetId="16" hidden="1">{#N/A,#N/A,FALSE,"Monthly SAIFI";#N/A,#N/A,FALSE,"Yearly SAIFI";#N/A,#N/A,FALSE,"Monthly CAIDI";#N/A,#N/A,FALSE,"Yearly CAIDI";#N/A,#N/A,FALSE,"Monthly SAIDI";#N/A,#N/A,FALSE,"Yearly SAIDI";#N/A,#N/A,FALSE,"Monthly MAIFI";#N/A,#N/A,FALSE,"Yearly MAIFI";#N/A,#N/A,FALSE,"Monthly Cust &gt;=4 Int"}</definedName>
    <definedName name="kk" localSheetId="17"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16" hidden="1">{#N/A,#N/A,FALSE,"Monthly SAIFI";#N/A,#N/A,FALSE,"Yearly SAIFI";#N/A,#N/A,FALSE,"Monthly CAIDI";#N/A,#N/A,FALSE,"Yearly CAIDI";#N/A,#N/A,FALSE,"Monthly SAIDI";#N/A,#N/A,FALSE,"Yearly SAIDI";#N/A,#N/A,FALSE,"Monthly MAIFI";#N/A,#N/A,FALSE,"Yearly MAIFI";#N/A,#N/A,FALSE,"Monthly Cust &gt;=4 Int"}</definedName>
    <definedName name="kkk" localSheetId="17"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WH" localSheetId="16">'[53]UNBILLED KWH'!$A$1:$H$54</definedName>
    <definedName name="KWH" localSheetId="17">'[53]UNBILLED KWH'!$A$1:$H$54</definedName>
    <definedName name="KWH">'[54]UNBILLED KWH'!$A$1:$H$54</definedName>
    <definedName name="lastrow">'[6]QRE''s'!$A$95:$IV$95</definedName>
    <definedName name="limcount" hidden="1">1</definedName>
    <definedName name="Line_No.">#REF!</definedName>
    <definedName name="LMP" localSheetId="16">'[29]2002 - 2007 BGS FP Costs'!$B$150:$Q$245</definedName>
    <definedName name="LMP" localSheetId="17">'[29]2002 - 2007 BGS FP Costs'!$B$150:$Q$245</definedName>
    <definedName name="LMP">'[30]2002 - 2007 BGS FP Costs'!$B$150:$Q$245</definedName>
    <definedName name="LOAD_EST_PE" localSheetId="16">'[55]Load Estimates'!$A$2:$E$1006</definedName>
    <definedName name="LOAD_EST_PE" localSheetId="17">'[55]Load Estimates'!$A$2:$E$1006</definedName>
    <definedName name="LOAD_EST_PE">'[56]Load Estimates'!$A$2:$E$1006</definedName>
    <definedName name="LOAD_EST_PECCES" localSheetId="16">'[57]Load Estimates'!$O$1:$S$1000</definedName>
    <definedName name="LOAD_EST_PECCES" localSheetId="17">'[57]Load Estimates'!$O$1:$S$1000</definedName>
    <definedName name="LOAD_EST_PECCES">'[58]Load Estimates'!$O$1:$S$1000</definedName>
    <definedName name="LOAD_EST_PENYPA" localSheetId="16">'[59]Load Estimates'!$Z$1:$AC$1002</definedName>
    <definedName name="LOAD_EST_PENYPA" localSheetId="17">'[59]Load Estimates'!$Z$1:$AC$1002</definedName>
    <definedName name="LOAD_EST_PENYPA">'[60]Load Estimates'!$Z$1:$AC$1002</definedName>
    <definedName name="LOAD_EST_PERESH" localSheetId="16">'[61]Load Estimates'!$F$2:$I$1005</definedName>
    <definedName name="LOAD_EST_PERESH" localSheetId="17">'[61]Load Estimates'!$F$2:$I$1005</definedName>
    <definedName name="LOAD_EST_PERESH">'[62]Load Estimates'!$F$2:$I$1005</definedName>
    <definedName name="loilpuioopy" localSheetId="16" hidden="1">{#N/A,#N/A,FALSE,"Monthly SAIFI";#N/A,#N/A,FALSE,"Yearly SAIFI";#N/A,#N/A,FALSE,"Monthly CAIDI";#N/A,#N/A,FALSE,"Yearly CAIDI";#N/A,#N/A,FALSE,"Monthly SAIDI";#N/A,#N/A,FALSE,"Yearly SAIDI";#N/A,#N/A,FALSE,"Monthly MAIFI";#N/A,#N/A,FALSE,"Yearly MAIFI";#N/A,#N/A,FALSE,"Monthly Cust &gt;=4 Int"}</definedName>
    <definedName name="loilpuioopy" localSheetId="17"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#REF!</definedName>
    <definedName name="LOOP_1">#REF!</definedName>
    <definedName name="LOOP_2">#REF!</definedName>
    <definedName name="LOOP_3">#REF!</definedName>
    <definedName name="LRP_Data">#REF!</definedName>
    <definedName name="lsdfj" localSheetId="16" hidden="1">{#N/A,#N/A,FALSE,"Monthly SAIFI";#N/A,#N/A,FALSE,"Yearly SAIFI";#N/A,#N/A,FALSE,"Monthly CAIDI";#N/A,#N/A,FALSE,"Yearly CAIDI";#N/A,#N/A,FALSE,"Monthly SAIDI";#N/A,#N/A,FALSE,"Yearly SAIDI";#N/A,#N/A,FALSE,"Monthly MAIFI";#N/A,#N/A,FALSE,"Yearly MAIFI";#N/A,#N/A,FALSE,"Monthly Cust &gt;=4 Int"}</definedName>
    <definedName name="lsdfj" localSheetId="17"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16" hidden="1">{#N/A,#N/A,FALSE,"Monthly SAIFI";#N/A,#N/A,FALSE,"Yearly SAIFI";#N/A,#N/A,FALSE,"Monthly CAIDI";#N/A,#N/A,FALSE,"Yearly CAIDI";#N/A,#N/A,FALSE,"Monthly SAIDI";#N/A,#N/A,FALSE,"Yearly SAIDI";#N/A,#N/A,FALSE,"Monthly MAIFI";#N/A,#N/A,FALSE,"Yearly MAIFI";#N/A,#N/A,FALSE,"Monthly Cust &gt;=4 Int"}</definedName>
    <definedName name="lsdjf" localSheetId="17"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16" hidden="1">{#N/A,#N/A,FALSE,"Monthly SAIFI";#N/A,#N/A,FALSE,"Yearly SAIFI";#N/A,#N/A,FALSE,"Monthly CAIDI";#N/A,#N/A,FALSE,"Yearly CAIDI";#N/A,#N/A,FALSE,"Monthly SAIDI";#N/A,#N/A,FALSE,"Yearly SAIDI";#N/A,#N/A,FALSE,"Monthly MAIFI";#N/A,#N/A,FALSE,"Yearly MAIFI";#N/A,#N/A,FALSE,"Monthly Cust &gt;=4 Int"}</definedName>
    <definedName name="lsdjfl" localSheetId="17"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16" hidden="1">{#N/A,#N/A,FALSE,"Monthly SAIFI";#N/A,#N/A,FALSE,"Yearly SAIFI";#N/A,#N/A,FALSE,"Monthly CAIDI";#N/A,#N/A,FALSE,"Yearly CAIDI";#N/A,#N/A,FALSE,"Monthly SAIDI";#N/A,#N/A,FALSE,"Yearly SAIDI";#N/A,#N/A,FALSE,"Monthly MAIFI";#N/A,#N/A,FALSE,"Yearly MAIFI";#N/A,#N/A,FALSE,"Monthly Cust &gt;=4 Int"}</definedName>
    <definedName name="lsdjfls" localSheetId="17"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16" hidden="1">{#N/A,#N/A,FALSE,"Monthly SAIFI";#N/A,#N/A,FALSE,"Yearly SAIFI";#N/A,#N/A,FALSE,"Monthly CAIDI";#N/A,#N/A,FALSE,"Yearly CAIDI";#N/A,#N/A,FALSE,"Monthly SAIDI";#N/A,#N/A,FALSE,"Yearly SAIDI";#N/A,#N/A,FALSE,"Monthly MAIFI";#N/A,#N/A,FALSE,"Yearly MAIFI";#N/A,#N/A,FALSE,"Monthly Cust &gt;=4 Int"}</definedName>
    <definedName name="lsdjfsdl" localSheetId="17"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16" hidden="1">{#N/A,#N/A,FALSE,"Monthly SAIFI";#N/A,#N/A,FALSE,"Yearly SAIFI";#N/A,#N/A,FALSE,"Monthly CAIDI";#N/A,#N/A,FALSE,"Yearly CAIDI";#N/A,#N/A,FALSE,"Monthly SAIDI";#N/A,#N/A,FALSE,"Yearly SAIDI";#N/A,#N/A,FALSE,"Monthly MAIFI";#N/A,#N/A,FALSE,"Yearly MAIFI";#N/A,#N/A,FALSE,"Monthly Cust &gt;=4 Int"}</definedName>
    <definedName name="lsdjfsl" localSheetId="17"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16" hidden="1">{#N/A,#N/A,FALSE,"Monthly SAIFI";#N/A,#N/A,FALSE,"Yearly SAIFI";#N/A,#N/A,FALSE,"Monthly CAIDI";#N/A,#N/A,FALSE,"Yearly CAIDI";#N/A,#N/A,FALSE,"Monthly SAIDI";#N/A,#N/A,FALSE,"Yearly SAIDI";#N/A,#N/A,FALSE,"Monthly MAIFI";#N/A,#N/A,FALSE,"Yearly MAIFI";#N/A,#N/A,FALSE,"Monthly Cust &gt;=4 Int"}</definedName>
    <definedName name="lsjfls" localSheetId="17"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cro3">#REF!</definedName>
    <definedName name="Macro4">#REF!</definedName>
    <definedName name="Macro5">#REF!</definedName>
    <definedName name="MACROS">#REF!</definedName>
    <definedName name="Mar">#REF!</definedName>
    <definedName name="March_02">#REF!</definedName>
    <definedName name="May">#REF!</definedName>
    <definedName name="md">#REF!</definedName>
    <definedName name="mdcpd">#REF!</definedName>
    <definedName name="mdplr" localSheetId="16">'[63]DE PLR'!#REF!</definedName>
    <definedName name="mdplr" localSheetId="17">'[63]DE PLR'!#REF!</definedName>
    <definedName name="mdplr">'[64]DE PLR'!#REF!</definedName>
    <definedName name="mdytd">#REF!</definedName>
    <definedName name="Meet_Cost_Commitments">#REF!</definedName>
    <definedName name="Meet_Production_Commitments">#REF!</definedName>
    <definedName name="mgmfeparg" localSheetId="16">'[11]2005 CapEx (By VP By Dept) Budg'!$A$3:$P$431</definedName>
    <definedName name="mgmfeparg" localSheetId="17">'[11]2005 CapEx (By VP By Dept) Budg'!$A$3:$P$431</definedName>
    <definedName name="mgmfeparg">'[12]2005 CapEx (By VP By Dept) Budg'!$A$3:$P$431</definedName>
    <definedName name="MILESTONES_1">#REF!</definedName>
    <definedName name="MILESTONES_2">#REF!</definedName>
    <definedName name="MNTH_ENERGY" localSheetId="0">#REF!</definedName>
    <definedName name="modelgrheader">[6]Model!$A$3</definedName>
    <definedName name="modelqreheader">[6]Model!$A$78</definedName>
    <definedName name="MonAct" localSheetId="16">'[15]all EED O&amp;M BO data'!$E$2:$E$5000</definedName>
    <definedName name="MonAct" localSheetId="17">'[15]all EED O&amp;M BO data'!$E$2:$E$5000</definedName>
    <definedName name="MonAct">'[16]all EED O&amp;M BO data'!$E$2:$E$5000</definedName>
    <definedName name="MonBudVar" localSheetId="16">'[15]all EED O&amp;M BO data'!$H$2:$H$5000</definedName>
    <definedName name="MonBudVar" localSheetId="17">'[15]all EED O&amp;M BO data'!$H$2:$H$5000</definedName>
    <definedName name="MonBudVar">'[16]all EED O&amp;M BO data'!$H$2:$H$5000</definedName>
    <definedName name="MonQtrVar" localSheetId="16">'[15]all EED O&amp;M BO data'!$I$2:$I$5000</definedName>
    <definedName name="MonQtrVar" localSheetId="17">'[15]all EED O&amp;M BO data'!$I$2:$I$5000</definedName>
    <definedName name="MonQtrVar">'[16]all EED O&amp;M BO data'!$I$2:$I$5000</definedName>
    <definedName name="MONTH">#REF!</definedName>
    <definedName name="month1">'[65]Monthly Bill Data'!$AC$49:$AO$102</definedName>
    <definedName name="MonthlyCFBUD">#REF!</definedName>
    <definedName name="MonthlyCFLE">#REF!</definedName>
    <definedName name="MTC">'[28]MTC Deferral'!$P$6:$CI$169</definedName>
    <definedName name="MTC_Type">#REF!</definedName>
    <definedName name="NDCA">#REF!</definedName>
    <definedName name="New">#REF!</definedName>
    <definedName name="new_98_IS">#REF!,#REF!,#REF!</definedName>
    <definedName name="New_99_IS">'[66]2nd qtr 2000'!$A$1:$I$58,'[66]2nd qtr 2000'!$K$1:$T$58,'[66]2nd qtr 2000'!$V$1:$AI$58</definedName>
    <definedName name="New_BS">#REF!,#REF!,#REF!</definedName>
    <definedName name="NEXT_STEP">[6]Comparison!$CK$14</definedName>
    <definedName name="nono" localSheetId="16" hidden="1">{#N/A,#N/A,FALSE,"O&amp;M by processes";#N/A,#N/A,FALSE,"Elec Act vs Bud";#N/A,#N/A,FALSE,"G&amp;A";#N/A,#N/A,FALSE,"BGS";#N/A,#N/A,FALSE,"Res Cost"}</definedName>
    <definedName name="nono" localSheetId="17" hidden="1">{#N/A,#N/A,FALSE,"O&amp;M by processes";#N/A,#N/A,FALSE,"Elec Act vs Bud";#N/A,#N/A,FALSE,"G&amp;A";#N/A,#N/A,FALSE,"BGS";#N/A,#N/A,FALSE,"Res Cost"}</definedName>
    <definedName name="nono" hidden="1">{#N/A,#N/A,FALSE,"O&amp;M by processes";#N/A,#N/A,FALSE,"Elec Act vs Bud";#N/A,#N/A,FALSE,"G&amp;A";#N/A,#N/A,FALSE,"BGS";#N/A,#N/A,FALSE,"Res Cost"}</definedName>
    <definedName name="NORTHEAST">#REF!</definedName>
    <definedName name="NORTHWEST">#REF!</definedName>
    <definedName name="Nov">#REF!</definedName>
    <definedName name="NSP_COS" localSheetId="0">#REF!</definedName>
    <definedName name="Nuclear">#REF!</definedName>
    <definedName name="NUGS">'[28]NNC Deferral'!$AD$7:$CW$42</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ParentRef">[67]Sheet1!$E$266</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#REF!</definedName>
    <definedName name="Oct">#REF!</definedName>
    <definedName name="OMA">'[34]ACT O M'!$D$7:$T$32</definedName>
    <definedName name="OMB">'[34]BUD O M'!$D$7:$O$32</definedName>
    <definedName name="one">#REF!,#REF!,#REF!</definedName>
    <definedName name="ONM">#REF!</definedName>
    <definedName name="Operational_Excellence_">#REF!</definedName>
    <definedName name="Operational_Execution_And_Safety">#REF!</definedName>
    <definedName name="OPR">'[14]PECO Bal Sht'!#REF!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A">#REF!</definedName>
    <definedName name="PAGEC">#REF!</definedName>
    <definedName name="PAGEE">#REF!</definedName>
    <definedName name="pe">[6]Print!$A$2</definedName>
    <definedName name="PECO_LABS_FUELS_ALL">#REF!</definedName>
    <definedName name="peco1" localSheetId="16">'[11]2005 CapEx (By VP By Dept) Budg'!$A$3:$P$382</definedName>
    <definedName name="peco1" localSheetId="17">'[11]2005 CapEx (By VP By Dept) Budg'!$A$3:$P$382</definedName>
    <definedName name="peco1">'[12]2005 CapEx (By VP By Dept) Budg'!$A$3:$P$382</definedName>
    <definedName name="peco2" localSheetId="16">'[11]2005 CapEx (By VP By Dept) Budg'!$A$3:$P$382</definedName>
    <definedName name="peco2" localSheetId="17">'[11]2005 CapEx (By VP By Dept) Budg'!$A$3:$P$382</definedName>
    <definedName name="peco2">'[12]2005 CapEx (By VP By Dept) Budg'!$A$3:$P$382</definedName>
    <definedName name="pecobod45" localSheetId="16">'[11]2005 CapEx (By VP By Dept) Budg'!$A$3:$P$383</definedName>
    <definedName name="pecobod45" localSheetId="17">'[11]2005 CapEx (By VP By Dept) Budg'!$A$3:$P$383</definedName>
    <definedName name="pecobod45">'[12]2005 CapEx (By VP By Dept) Budg'!$A$3:$P$383</definedName>
    <definedName name="pecomfr3" localSheetId="16">'[11]2005 CapEx (By VP By Dept) Budg'!$A$3:$P$382</definedName>
    <definedName name="pecomfr3" localSheetId="17">'[11]2005 CapEx (By VP By Dept) Budg'!$A$3:$P$382</definedName>
    <definedName name="pecomfr3">'[12]2005 CapEx (By VP By Dept) Budg'!$A$3:$P$382</definedName>
    <definedName name="pension">#REF!</definedName>
    <definedName name="PER">#REF!</definedName>
    <definedName name="Perf_Ratings">'[68]Perf Ratings'!$A$8:$IV$18</definedName>
    <definedName name="PGCOUNT">'[14]PECO Bal Sht'!#REF!</definedName>
    <definedName name="pgm_pri1">[7]Sheet2!$AF$1:$AF$3</definedName>
    <definedName name="Phase">'[6]Macro Tables'!$F$21</definedName>
    <definedName name="PHASE_HELP">#REF!</definedName>
    <definedName name="PLACE_HOLD">#REF!</definedName>
    <definedName name="PostTransReturn" localSheetId="16">[29]Assumptions!$D$58</definedName>
    <definedName name="PostTransReturn" localSheetId="17">[29]Assumptions!$D$58</definedName>
    <definedName name="PostTransReturn">[30]Assumptions!$D$58</definedName>
    <definedName name="POTOMAC_ELECTRIC_POWER_COMPANY">#REF!</definedName>
    <definedName name="PowerTeam">#REF!</definedName>
    <definedName name="PPACOST" localSheetId="16">'[25]BGS Deferral'!#REF!</definedName>
    <definedName name="PPACOST" localSheetId="17">'[25]BGS Deferral'!#REF!</definedName>
    <definedName name="PPACOST">'[26]BGS Deferral'!#REF!</definedName>
    <definedName name="PreTaxDebt">[24]Assumptions!$F$60</definedName>
    <definedName name="Pri">#REF!</definedName>
    <definedName name="Print_98_IS">#REF!,#REF!,#REF!</definedName>
    <definedName name="Print_99_IS">'[66]2nd qtr 2000'!$D$1:$I$58,'[66]2nd qtr 2000'!$N$1:$T$58,'[66]2nd qtr 2000'!$AA$1:$AH$57</definedName>
    <definedName name="_xlnm.Print_Area" localSheetId="9">' App C Qtr Electric LMI'!$A$1:$I$25</definedName>
    <definedName name="_xlnm.Print_Area" localSheetId="10">' App D Qtr Elect Business Class'!$A$1:$I$21</definedName>
    <definedName name="_xlnm.Print_Area" localSheetId="12">'App E CEA Benchmarks (electric)'!$A$1:$O$15</definedName>
    <definedName name="_xlnm.Print_Area" localSheetId="1">'Qtr Electric Master'!$A$1:$R$44</definedName>
    <definedName name="_xlnm.Print_Area">#REF!</definedName>
    <definedName name="Print_Area_MI">#REF!</definedName>
    <definedName name="print_area03">#REF!</definedName>
    <definedName name="Print_Area1">#REF!</definedName>
    <definedName name="Print_BS">#REF!,#REF!,#REF!</definedName>
    <definedName name="PRINT_SET_UP">#REF!</definedName>
    <definedName name="Print_TFI_use">'[69]TFI use'!$A$1:$P$40,'[69]TFI use'!$A$42:$P$65,'[69]TFI use'!$A$67:$R$84</definedName>
    <definedName name="_xlnm.Print_Titles">#N/A</definedName>
    <definedName name="Print1" localSheetId="0">#REF!</definedName>
    <definedName name="Print3" localSheetId="0">#REF!</definedName>
    <definedName name="Print4" localSheetId="0">#REF!</definedName>
    <definedName name="Print5" localSheetId="0">#REF!</definedName>
    <definedName name="Prior">#REF!</definedName>
    <definedName name="PriorQTREnd">[32]SETUP!#REF!</definedName>
    <definedName name="Profitability_">#REF!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SCo_COS" localSheetId="0">#REF!</definedName>
    <definedName name="PY_ytd">[13]Administrator!$I$60</definedName>
    <definedName name="pymonth">[32]SETUP!$C$26</definedName>
    <definedName name="q">#REF!</definedName>
    <definedName name="QES">'[6]Gross_Rec:QRE''s'!$B$53:$N$112</definedName>
    <definedName name="qre">'[70]IDR 15'!$A$1:$H$214</definedName>
    <definedName name="QRE_HELP">#REF!</definedName>
    <definedName name="QRE_MARGINS">#REF!</definedName>
    <definedName name="QRE_SUMMARY">'[6]QRE''s'!$A$7:$R$102</definedName>
    <definedName name="qsqe">#REF!</definedName>
    <definedName name="QuarterEndDate">[32]SETUP!#REF!</definedName>
    <definedName name="Range1">'[44]One Year Credit Facility'!$A$23:$D$34</definedName>
    <definedName name="Range10">#REF!</definedName>
    <definedName name="Range11">#REF!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'[44]Three Year Credit Facility'!$A$22:$D$57</definedName>
    <definedName name="Range30">#REF!</definedName>
    <definedName name="Range31">#REF!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Cap_Off">[24]Assumptions!$E$33</definedName>
    <definedName name="Rate_Reduction_Factor">#REF!</definedName>
    <definedName name="rate90">[6]Model!$I$175</definedName>
    <definedName name="rate91">[6]Model!$J$175</definedName>
    <definedName name="rate92">[6]Model!$K$175</definedName>
    <definedName name="rate93">[6]Model!$L$175</definedName>
    <definedName name="rate94">[6]Model!$M$175</definedName>
    <definedName name="rate95">[6]Model!$N$175</definedName>
    <definedName name="rate96">[6]Model!$O$175</definedName>
    <definedName name="rate97">[6]Model!$P$175</definedName>
    <definedName name="rate98">[6]Model!$Q$175</definedName>
    <definedName name="RBU">'[14]PECO Bal Sht'!#REF!</definedName>
    <definedName name="RDRplus1" localSheetId="0">[0]!RDR+1</definedName>
    <definedName name="reawreqw" localSheetId="16" hidden="1">{#N/A,#N/A,FALSE,"Monthly SAIFI";#N/A,#N/A,FALSE,"Yearly SAIFI";#N/A,#N/A,FALSE,"Monthly CAIDI";#N/A,#N/A,FALSE,"Yearly CAIDI";#N/A,#N/A,FALSE,"Monthly SAIDI";#N/A,#N/A,FALSE,"Yearly SAIDI";#N/A,#N/A,FALSE,"Monthly MAIFI";#N/A,#N/A,FALSE,"Yearly MAIFI";#N/A,#N/A,FALSE,"Monthly Cust &gt;=4 Int"}</definedName>
    <definedName name="reawreqw" localSheetId="17"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_xlnm.Recorder">#REF!</definedName>
    <definedName name="Recover">[28]Assumptions!$E$36</definedName>
    <definedName name="reduced_credit">[6]Print!$I$22</definedName>
    <definedName name="reduced_credit_caption">[6]Print!$G$22</definedName>
    <definedName name="Refresh_Report">[38]!Refresh_Report</definedName>
    <definedName name="REPORT_SELECT">#REF!</definedName>
    <definedName name="REPORT_TABLE">#REF!</definedName>
    <definedName name="ReportingDate">[31]SETUP!$C$11</definedName>
    <definedName name="RESALE_CUSTOMERS">#REF!</definedName>
    <definedName name="RESALE_LINES">#REF!</definedName>
    <definedName name="RESET_SENS_FACT">#REF!</definedName>
    <definedName name="Restructure_Amort">'[24]Restructuring Amort.'!$A$7:$V$105</definedName>
    <definedName name="RETURN">#REF!</definedName>
    <definedName name="revreq" localSheetId="0">#REF!</definedName>
    <definedName name="RID">#REF!</definedName>
    <definedName name="ROA">#REF!</definedName>
    <definedName name="RPA">[28]Assumptions!$E$46</definedName>
    <definedName name="rwrw">#REF!</definedName>
    <definedName name="saaaagd" localSheetId="16">'[11]2005 CapEx (By VP By Dept) Budg'!$A$3:$P$431</definedName>
    <definedName name="saaaagd" localSheetId="17">'[11]2005 CapEx (By VP By Dept) Budg'!$A$3:$P$431</definedName>
    <definedName name="saaaagd">'[12]2005 CapEx (By VP By Dept) Budg'!$A$3:$P$431</definedName>
    <definedName name="saaanghvi21" localSheetId="16">'[11]2005 CapEx (By VP By Dept) Budg'!$A$3:$P$431</definedName>
    <definedName name="saaanghvi21" localSheetId="17">'[11]2005 CapEx (By VP By Dept) Budg'!$A$3:$P$431</definedName>
    <definedName name="saaanghvi21">'[12]2005 CapEx (By VP By Dept) Budg'!$A$3:$P$431</definedName>
    <definedName name="safasdfsad" localSheetId="16">'[11]2005 CapEx (By VP By Dept) Budg'!$A$3:$P$431</definedName>
    <definedName name="safasdfsad" localSheetId="17">'[11]2005 CapEx (By VP By Dept) Budg'!$A$3:$P$431</definedName>
    <definedName name="safasdfsad">'[12]2005 CapEx (By VP By Dept) Budg'!$A$3:$P$431</definedName>
    <definedName name="Safety_Workforce_Eff_">#REF!</definedName>
    <definedName name="saff" localSheetId="16">'[11]2005 CapEx (By VP By Dept) Budg'!$A$3:$P$431</definedName>
    <definedName name="saff" localSheetId="17">'[11]2005 CapEx (By VP By Dept) Budg'!$A$3:$P$431</definedName>
    <definedName name="saff">'[12]2005 CapEx (By VP By Dept) Budg'!$A$3:$P$431</definedName>
    <definedName name="safsafs">#REF!</definedName>
    <definedName name="safsfsad">#REF!</definedName>
    <definedName name="safsgfsdf" localSheetId="16">'[11]2005 CapEx (By VP By Dept) Budg'!$A$3:$P$431</definedName>
    <definedName name="safsgfsdf" localSheetId="17">'[11]2005 CapEx (By VP By Dept) Budg'!$A$3:$P$431</definedName>
    <definedName name="safsgfsdf">'[12]2005 CapEx (By VP By Dept) Budg'!$A$3:$P$431</definedName>
    <definedName name="Sales">'[24]ACE 25 Year Sales Forecast'!$A$90:$EA$100</definedName>
    <definedName name="salkgasgs" localSheetId="16">'[11]2005 CapEx (By VP By Dept) Budg'!$A$3:$P$431</definedName>
    <definedName name="salkgasgs" localSheetId="17">'[11]2005 CapEx (By VP By Dept) Budg'!$A$3:$P$431</definedName>
    <definedName name="salkgasgs">'[12]2005 CapEx (By VP By Dept) Budg'!$A$3:$P$431</definedName>
    <definedName name="sanahgsg" localSheetId="16">'[11]2005 CapEx (By VP By Dept) Budg'!$A$3:$P$431</definedName>
    <definedName name="sanahgsg" localSheetId="17">'[11]2005 CapEx (By VP By Dept) Budg'!$A$3:$P$431</definedName>
    <definedName name="sanahgsg">'[12]2005 CapEx (By VP By Dept) Budg'!$A$3:$P$431</definedName>
    <definedName name="sangg" localSheetId="16">'[11]2005 CapEx (By VP By Dept) Budg'!$A$3:$P$431</definedName>
    <definedName name="sangg" localSheetId="17">'[11]2005 CapEx (By VP By Dept) Budg'!$A$3:$P$431</definedName>
    <definedName name="sangg">'[12]2005 CapEx (By VP By Dept) Budg'!$A$3:$P$431</definedName>
    <definedName name="sangh">#REF!</definedName>
    <definedName name="sanghiii" localSheetId="16">'[11]2005 CapEx (By VP By Dept) Budg'!$A$3:$P$431</definedName>
    <definedName name="sanghiii" localSheetId="17">'[11]2005 CapEx (By VP By Dept) Budg'!$A$3:$P$431</definedName>
    <definedName name="sanghiii">'[12]2005 CapEx (By VP By Dept) Budg'!$A$3:$P$431</definedName>
    <definedName name="sanghvi" localSheetId="16">'[11]2005 CapEx (By VP By Dept) Budg'!$A$3:$P$431</definedName>
    <definedName name="sanghvi" localSheetId="17">'[11]2005 CapEx (By VP By Dept) Budg'!$A$3:$P$431</definedName>
    <definedName name="sanghvi">'[12]2005 CapEx (By VP By Dept) Budg'!$A$3:$P$431</definedName>
    <definedName name="sanghvi215">#REF!</definedName>
    <definedName name="sanghvi231" localSheetId="16">'[11]2005 CapEx (By VP By Dept) Budg'!$A$3:$P$431</definedName>
    <definedName name="sanghvi231" localSheetId="17">'[11]2005 CapEx (By VP By Dept) Budg'!$A$3:$P$431</definedName>
    <definedName name="sanghvi231">'[12]2005 CapEx (By VP By Dept) Budg'!$A$3:$P$431</definedName>
    <definedName name="sanghvi232">#REF!</definedName>
    <definedName name="sanghvi2323">#REF!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 localSheetId="16">'[11]2005 CapEx (By VP By Dept) Budg'!$A$3:$P$431</definedName>
    <definedName name="sasas" localSheetId="17">'[11]2005 CapEx (By VP By Dept) Budg'!$A$3:$P$431</definedName>
    <definedName name="sasas">'[12]2005 CapEx (By VP By Dept) Budg'!$A$3:$P$431</definedName>
    <definedName name="saSAsa" localSheetId="16" hidden="1">{#N/A,#N/A,FALSE,"Monthly SAIFI";#N/A,#N/A,FALSE,"Yearly SAIFI";#N/A,#N/A,FALSE,"Monthly CAIDI";#N/A,#N/A,FALSE,"Yearly CAIDI";#N/A,#N/A,FALSE,"Monthly SAIDI";#N/A,#N/A,FALSE,"Yearly SAIDI";#N/A,#N/A,FALSE,"Monthly MAIFI";#N/A,#N/A,FALSE,"Yearly MAIFI";#N/A,#N/A,FALSE,"Monthly Cust &gt;=4 Int"}</definedName>
    <definedName name="saSAsa" localSheetId="17"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asg">#REF!</definedName>
    <definedName name="SBC_Amort">'[28]SBC Over Recovery Amort'!$A$14:$F$67</definedName>
    <definedName name="SBU_SHEET_HELP">#REF!</definedName>
    <definedName name="sch.A">#REF!</definedName>
    <definedName name="sch.b._FERC_ICC">#REF!</definedName>
    <definedName name="Schedule_CC1">[6]Model!$A$1:$IV$75</definedName>
    <definedName name="Schedule_CC2">[6]Model!$A$76:$IV$151</definedName>
    <definedName name="Schedule_CC3">[6]Model!$A$152:$IV$207</definedName>
    <definedName name="SCHUYLKILL">#REF!</definedName>
    <definedName name="sdajsadf" localSheetId="16">'[11]2005 CapEx (By VP By Dept) Budg'!$A$3:$P$431</definedName>
    <definedName name="sdajsadf" localSheetId="17">'[11]2005 CapEx (By VP By Dept) Budg'!$A$3:$P$431</definedName>
    <definedName name="sdajsadf">'[12]2005 CapEx (By VP By Dept) Budg'!$A$3:$P$431</definedName>
    <definedName name="sdasda">#REF!</definedName>
    <definedName name="sdf" localSheetId="16" hidden="1">{#N/A,#N/A,FALSE,"Monthly SAIFI";#N/A,#N/A,FALSE,"Yearly SAIFI";#N/A,#N/A,FALSE,"Monthly CAIDI";#N/A,#N/A,FALSE,"Yearly CAIDI";#N/A,#N/A,FALSE,"Monthly SAIDI";#N/A,#N/A,FALSE,"Yearly SAIDI";#N/A,#N/A,FALSE,"Monthly MAIFI";#N/A,#N/A,FALSE,"Yearly MAIFI";#N/A,#N/A,FALSE,"Monthly Cust &gt;=4 Int"}</definedName>
    <definedName name="sdf" localSheetId="17"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16" hidden="1">{#N/A,#N/A,FALSE,"Monthly SAIFI";#N/A,#N/A,FALSE,"Yearly SAIFI";#N/A,#N/A,FALSE,"Monthly CAIDI";#N/A,#N/A,FALSE,"Yearly CAIDI";#N/A,#N/A,FALSE,"Monthly SAIDI";#N/A,#N/A,FALSE,"Yearly SAIDI";#N/A,#N/A,FALSE,"Monthly MAIFI";#N/A,#N/A,FALSE,"Yearly MAIFI";#N/A,#N/A,FALSE,"Monthly Cust &gt;=4 Int"}</definedName>
    <definedName name="sdfaadfasdfasdaasdfsdf" localSheetId="17"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dfafsdf" localSheetId="16">'[11]2005 CapEx (By VP By Dept) Budg'!$A$3:$P$431</definedName>
    <definedName name="sdfadfafsdf" localSheetId="17">'[11]2005 CapEx (By VP By Dept) Budg'!$A$3:$P$431</definedName>
    <definedName name="sdfadfafsdf">'[12]2005 CapEx (By VP By Dept) Budg'!$A$3:$P$431</definedName>
    <definedName name="sdfafsd">#REF!</definedName>
    <definedName name="sdfasdfasdfasdfasdfsdf" localSheetId="16" hidden="1">{#N/A,#N/A,FALSE,"Monthly SAIFI";#N/A,#N/A,FALSE,"Yearly SAIFI";#N/A,#N/A,FALSE,"Monthly CAIDI";#N/A,#N/A,FALSE,"Yearly CAIDI";#N/A,#N/A,FALSE,"Monthly SAIDI";#N/A,#N/A,FALSE,"Yearly SAIDI";#N/A,#N/A,FALSE,"Monthly MAIFI";#N/A,#N/A,FALSE,"Yearly MAIFI";#N/A,#N/A,FALSE,"Monthly Cust &gt;=4 Int"}</definedName>
    <definedName name="sdfasdfasdfasdfasdfsdf" localSheetId="17"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afaf" localSheetId="16">'[11]2005 CapEx (By VP By Dept) Budg'!$A$3:$P$431</definedName>
    <definedName name="sdfdfafaf" localSheetId="17">'[11]2005 CapEx (By VP By Dept) Budg'!$A$3:$P$431</definedName>
    <definedName name="sdfdfafaf">'[12]2005 CapEx (By VP By Dept) Budg'!$A$3:$P$431</definedName>
    <definedName name="sdfdfsf">#REF!</definedName>
    <definedName name="sdfds" localSheetId="16" hidden="1">{#N/A,#N/A,FALSE,"Monthly SAIFI";#N/A,#N/A,FALSE,"Yearly SAIFI";#N/A,#N/A,FALSE,"Monthly CAIDI";#N/A,#N/A,FALSE,"Yearly CAIDI";#N/A,#N/A,FALSE,"Monthly SAIDI";#N/A,#N/A,FALSE,"Yearly SAIDI";#N/A,#N/A,FALSE,"Monthly MAIFI";#N/A,#N/A,FALSE,"Yearly MAIFI";#N/A,#N/A,FALSE,"Monthly Cust &gt;=4 Int"}</definedName>
    <definedName name="sdfds" localSheetId="17"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afasf" localSheetId="16">'[11]2005 CapEx (By VP By Dept) Budg'!$A$3:$P$431</definedName>
    <definedName name="sdfsdfafasf" localSheetId="17">'[11]2005 CapEx (By VP By Dept) Budg'!$A$3:$P$431</definedName>
    <definedName name="sdfsdfafasf">'[12]2005 CapEx (By VP By Dept) Budg'!$A$3:$P$431</definedName>
    <definedName name="sdfsdfdfdf">#REF!</definedName>
    <definedName name="sdfsdffsdfasfsdfsfasfsdfsfsdf" localSheetId="16"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7"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 localSheetId="16">'[11]2005 CapEx (By VP By Dept) Budg'!$A$3:$P$431</definedName>
    <definedName name="sdfsdfsdf" localSheetId="17">'[11]2005 CapEx (By VP By Dept) Budg'!$A$3:$P$431</definedName>
    <definedName name="sdfsdfsdf">'[12]2005 CapEx (By VP By Dept) Budg'!$A$3:$P$431</definedName>
    <definedName name="sdfsdfsdfsdfsdf">#REF!</definedName>
    <definedName name="sdfsdfsfsa" localSheetId="16" hidden="1">{#N/A,#N/A,FALSE,"Monthly SAIFI";#N/A,#N/A,FALSE,"Yearly SAIFI";#N/A,#N/A,FALSE,"Monthly CAIDI";#N/A,#N/A,FALSE,"Yearly CAIDI";#N/A,#N/A,FALSE,"Monthly SAIDI";#N/A,#N/A,FALSE,"Yearly SAIDI";#N/A,#N/A,FALSE,"Monthly MAIFI";#N/A,#N/A,FALSE,"Yearly MAIFI";#N/A,#N/A,FALSE,"Monthly Cust &gt;=4 Int"}</definedName>
    <definedName name="sdfsdfsfsa" localSheetId="17"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#REF!</definedName>
    <definedName name="sdgf" hidden="1">#REF!</definedName>
    <definedName name="sdgrsdfsfsdsd" localSheetId="16">'[11]2005 CapEx (By VP By Dept) Budg'!$A$3:$P$431</definedName>
    <definedName name="sdgrsdfsfsdsd" localSheetId="17">'[11]2005 CapEx (By VP By Dept) Budg'!$A$3:$P$431</definedName>
    <definedName name="sdgrsdfsfsdsd">'[12]2005 CapEx (By VP By Dept) Budg'!$A$3:$P$431</definedName>
    <definedName name="sdsdsa">#REF!</definedName>
    <definedName name="sdsdsddsf" localSheetId="16">'[11]2005 CapEx (By VP By Dept) Budg'!$A$3:$P$431</definedName>
    <definedName name="sdsdsddsf" localSheetId="17">'[11]2005 CapEx (By VP By Dept) Budg'!$A$3:$P$431</definedName>
    <definedName name="sdsdsddsf">'[12]2005 CapEx (By VP By Dept) Budg'!$A$3:$P$431</definedName>
    <definedName name="sefasdfasdfsdf" localSheetId="16">'[11]2005 CapEx (By VP By Dept) Budg'!$A$3:$P$431</definedName>
    <definedName name="sefasdfasdfsdf" localSheetId="17">'[11]2005 CapEx (By VP By Dept) Budg'!$A$3:$P$431</definedName>
    <definedName name="sefasdfasdfsdf">'[12]2005 CapEx (By VP By Dept) Budg'!$A$3:$P$431</definedName>
    <definedName name="SENS_DATA_RTN">#REF!</definedName>
    <definedName name="SENS_MESSAGE">#REF!</definedName>
    <definedName name="SENS_NET_CREDIT">[6]Sens_Model!$E$193</definedName>
    <definedName name="Sep">#REF!</definedName>
    <definedName name="SepNEW">#REF!</definedName>
    <definedName name="Sept">#REF!</definedName>
    <definedName name="SERP">#REF!</definedName>
    <definedName name="sf">#REF!</definedName>
    <definedName name="SFDD">'[14]PECO Bal Sht'!#REF!</definedName>
    <definedName name="sffsfa" localSheetId="16" hidden="1">{#N/A,#N/A,FALSE,"Monthly SAIFI";#N/A,#N/A,FALSE,"Yearly SAIFI";#N/A,#N/A,FALSE,"Monthly CAIDI";#N/A,#N/A,FALSE,"Yearly CAIDI";#N/A,#N/A,FALSE,"Monthly SAIDI";#N/A,#N/A,FALSE,"Yearly SAIDI";#N/A,#N/A,FALSE,"Monthly MAIFI";#N/A,#N/A,FALSE,"Yearly MAIFI";#N/A,#N/A,FALSE,"Monthly Cust &gt;=4 Int"}</definedName>
    <definedName name="sffsfa" localSheetId="17"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d">#REF!</definedName>
    <definedName name="sfsdfasf">#REF!</definedName>
    <definedName name="sfsdfsafsf">#REF!</definedName>
    <definedName name="sfsdfsdf">#REF!</definedName>
    <definedName name="sfsdfsfsfsd">#REF!</definedName>
    <definedName name="sfsf" localSheetId="16">'[11]2005 CapEx (By VP By Dept) Budg'!$A$3:$P$431</definedName>
    <definedName name="sfsf" localSheetId="17">'[11]2005 CapEx (By VP By Dept) Budg'!$A$3:$P$431</definedName>
    <definedName name="sfsf">'[12]2005 CapEx (By VP By Dept) Budg'!$A$3:$P$431</definedName>
    <definedName name="sfsfasfsdfsdf" localSheetId="16">'[11]2005 CapEx (By VP By Dept) Budg'!$A$3:$P$431</definedName>
    <definedName name="sfsfasfsdfsdf" localSheetId="17">'[11]2005 CapEx (By VP By Dept) Budg'!$A$3:$P$431</definedName>
    <definedName name="sfsfasfsdfsdf">'[12]2005 CapEx (By VP By Dept) Budg'!$A$3:$P$431</definedName>
    <definedName name="SFSFD" localSheetId="16" hidden="1">{#N/A,#N/A,FALSE,"Monthly SAIFI";#N/A,#N/A,FALSE,"Yearly SAIFI";#N/A,#N/A,FALSE,"Monthly CAIDI";#N/A,#N/A,FALSE,"Yearly CAIDI";#N/A,#N/A,FALSE,"Monthly SAIDI";#N/A,#N/A,FALSE,"Yearly SAIDI";#N/A,#N/A,FALSE,"Monthly MAIFI";#N/A,#N/A,FALSE,"Yearly MAIFI";#N/A,#N/A,FALSE,"Monthly Cust &gt;=4 Int"}</definedName>
    <definedName name="SFSFD" localSheetId="17"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fsfs" localSheetId="16">'[11]2005 CapEx (By VP By Dept) Budg'!$A$3:$P$431</definedName>
    <definedName name="sfsfs" localSheetId="17">'[11]2005 CapEx (By VP By Dept) Budg'!$A$3:$P$431</definedName>
    <definedName name="sfsfs">'[12]2005 CapEx (By VP By Dept) Budg'!$A$3:$P$431</definedName>
    <definedName name="sfsfsf">#REF!</definedName>
    <definedName name="sfsssr">#REF!</definedName>
    <definedName name="SFVD">'[14]PECO Bal Sht'!#REF!</definedName>
    <definedName name="sgggggkjjkkj">#REF!</definedName>
    <definedName name="SharedSVC_Data">[37]Walt_CCTR_Detail!$B$5:$H$723</definedName>
    <definedName name="shedulecc1">[6]Model!$A$1:$IV$68</definedName>
    <definedName name="Sheet1" localSheetId="16" hidden="1">{#N/A,#N/A,FALSE,"Monthly SAIFI";#N/A,#N/A,FALSE,"Yearly SAIFI";#N/A,#N/A,FALSE,"Monthly CAIDI";#N/A,#N/A,FALSE,"Yearly CAIDI";#N/A,#N/A,FALSE,"Monthly SAIDI";#N/A,#N/A,FALSE,"Yearly SAIDI";#N/A,#N/A,FALSE,"Monthly MAIFI";#N/A,#N/A,FALSE,"Yearly MAIFI";#N/A,#N/A,FALSE,"Monthly Cust &gt;=4 Int"}</definedName>
    <definedName name="Sheet1" localSheetId="17"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LA_Unit_Cost">#REF!</definedName>
    <definedName name="slldk" localSheetId="16" hidden="1">{#N/A,#N/A,FALSE,"Monthly SAIFI";#N/A,#N/A,FALSE,"Yearly SAIFI";#N/A,#N/A,FALSE,"Monthly CAIDI";#N/A,#N/A,FALSE,"Yearly CAIDI";#N/A,#N/A,FALSE,"Monthly SAIDI";#N/A,#N/A,FALSE,"Yearly SAIDI";#N/A,#N/A,FALSE,"Monthly MAIFI";#N/A,#N/A,FALSE,"Yearly MAIFI";#N/A,#N/A,FALSE,"Monthly Cust &gt;=4 Int"}</definedName>
    <definedName name="slldk" localSheetId="17"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MRPEast" localSheetId="16">'[35]SMRP Results'!$H$28:$I$34</definedName>
    <definedName name="SMRPEast" localSheetId="17">'[35]SMRP Results'!$H$28:$I$34</definedName>
    <definedName name="SMRPEast">'[36]SMRP Results'!$H$28:$I$34</definedName>
    <definedName name="SMRPWest" localSheetId="16">'[35]SMRP Results'!$H$37:$I$43</definedName>
    <definedName name="SMRPWest" localSheetId="17">'[35]SMRP Results'!$H$37:$I$43</definedName>
    <definedName name="SMRPWest">'[36]SMRP Results'!$H$37:$I$43</definedName>
    <definedName name="snfsdfs" localSheetId="16">'[11]2005 CapEx (By VP By Dept) Budg'!$A$3:$P$431</definedName>
    <definedName name="snfsdfs" localSheetId="17">'[11]2005 CapEx (By VP By Dept) Budg'!$A$3:$P$431</definedName>
    <definedName name="snfsdfs">'[12]2005 CapEx (By VP By Dept) Budg'!$A$3:$P$431</definedName>
    <definedName name="snghviw" localSheetId="16">'[11]2005 CapEx (By VP By Dept) Budg'!$A$3:$P$431</definedName>
    <definedName name="snghviw" localSheetId="17">'[11]2005 CapEx (By VP By Dept) Budg'!$A$3:$P$431</definedName>
    <definedName name="snghviw">'[12]2005 CapEx (By VP By Dept) Budg'!$A$3:$P$431</definedName>
    <definedName name="solver_adj" hidden="1">#REF!,#REF!,#REF!,#REF!,#REF!,#REF!,#REF!</definedName>
    <definedName name="solver_lin" hidden="1">0</definedName>
    <definedName name="solver_num" hidden="1">0</definedName>
    <definedName name="solver_tmp" hidden="1">#REF!,#REF!,#REF!,#REF!,#REF!,#REF!,#REF!</definedName>
    <definedName name="solver_typ" hidden="1">1</definedName>
    <definedName name="solver_val" hidden="1">0</definedName>
    <definedName name="SortE" hidden="1">#REF!</definedName>
    <definedName name="SOUTH">#REF!</definedName>
    <definedName name="SPSet">"current"</definedName>
    <definedName name="SPWS_WBID">"5212E8AE-A962-4131-8FBC-A40040E9ED32"</definedName>
    <definedName name="SSA" localSheetId="16">[25]Assumptions!#REF!</definedName>
    <definedName name="SSA" localSheetId="17">[25]Assumptions!#REF!</definedName>
    <definedName name="SSA">[26]Assumptions!#REF!</definedName>
    <definedName name="start84">'[6]QRE''s'!$D$8</definedName>
    <definedName name="start85">'[6]QRE''s'!$E$8</definedName>
    <definedName name="start86">'[6]QRE''s'!$F$8</definedName>
    <definedName name="start87">'[6]QRE''s'!$G$8</definedName>
    <definedName name="start88">'[6]QRE''s'!$H$8</definedName>
    <definedName name="start89">'[6]QRE''s'!$I$8</definedName>
    <definedName name="start90">'[6]QRE''s'!$J$8</definedName>
    <definedName name="start91">'[6]QRE''s'!$K$8</definedName>
    <definedName name="start92">'[6]QRE''s'!$L$8</definedName>
    <definedName name="start93">'[6]QRE''s'!$M$8</definedName>
    <definedName name="start94">'[6]QRE''s'!$N$8</definedName>
    <definedName name="start95">'[6]QRE''s'!$O$8</definedName>
    <definedName name="start96">'[6]QRE''s'!$P$8</definedName>
    <definedName name="start97">'[6]QRE''s'!$Q$8</definedName>
    <definedName name="start98">'[6]QRE''s'!$R$8</definedName>
    <definedName name="StartDate">#REF!</definedName>
    <definedName name="startdate2">[7]Sheet2!$Q$1:$Q$17</definedName>
    <definedName name="startdte">[7]Sheet2!$Q$1:$Q$17</definedName>
    <definedName name="startdte4">[7]Sheet2!$Q$1:$Q$17</definedName>
    <definedName name="State_Tax_Rate">[24]Assumptions!$E$27</definedName>
    <definedName name="summary">[6]Model!$A$182:$E$200</definedName>
    <definedName name="summary_caution">[6]Model!$A$202:$IV$207</definedName>
    <definedName name="SUT">#REF!</definedName>
    <definedName name="Swap_Amort">'[24]Keystone Swap Amort Sched'!$A$1:$F$241</definedName>
    <definedName name="Sx">#REF!</definedName>
    <definedName name="T" localSheetId="16">[1]JobDefinition!#REF!</definedName>
    <definedName name="T" localSheetId="17">[1]JobDefinition!#REF!</definedName>
    <definedName name="T">[2]JobDefinition!#REF!</definedName>
    <definedName name="TABLE">#REF!</definedName>
    <definedName name="Tacx_Factor">[71]Assumptions!$E$33</definedName>
    <definedName name="TaxBasis">[28]Assumptions!$E$42</definedName>
    <definedName name="TBC">'[24]TBC Rate Summary'!$C$3:$BV$21</definedName>
    <definedName name="tblCharts">'[6]Macro Tables'!$I$5:$I$16</definedName>
    <definedName name="tblHelp">'[6]Macro Tables'!$N$5:$N$16</definedName>
    <definedName name="tblReports">'[6]Macro Tables'!$B$5:$B$16</definedName>
    <definedName name="tblWorksheets">'[6]Macro Tables'!$E$5:$E$16</definedName>
    <definedName name="TEFA">#REF!</definedName>
    <definedName name="TEST">#REF!</definedName>
    <definedName name="TEST0">#REF!</definedName>
    <definedName name="test1">#REF!</definedName>
    <definedName name="TESTHKEY">#REF!</definedName>
    <definedName name="TESTKEYS">#REF!</definedName>
    <definedName name="TESTVKEY">#REF!</definedName>
    <definedName name="three">#REF!,#REF!,#REF!</definedName>
    <definedName name="TOTAL">#REF!</definedName>
    <definedName name="TOTAL_CUSTOMERS">#REF!</definedName>
    <definedName name="TOTAL_LINES">#REF!</definedName>
    <definedName name="total84">'[6]QRE''s'!$D$96</definedName>
    <definedName name="total85">'[6]QRE''s'!$E$96</definedName>
    <definedName name="total86">'[6]QRE''s'!$F$96</definedName>
    <definedName name="total87">'[6]QRE''s'!$G$96</definedName>
    <definedName name="total88">'[6]QRE''s'!$H$96</definedName>
    <definedName name="total89">'[6]QRE''s'!$I$96</definedName>
    <definedName name="total90">'[6]QRE''s'!$J$96</definedName>
    <definedName name="total91">'[6]QRE''s'!$K$96</definedName>
    <definedName name="total92">'[6]QRE''s'!$L$96</definedName>
    <definedName name="total93">'[6]QRE''s'!$M$96</definedName>
    <definedName name="total94">'[6]QRE''s'!$N$96</definedName>
    <definedName name="total95">'[6]QRE''s'!$O$96</definedName>
    <definedName name="total96">'[6]QRE''s'!$P$96</definedName>
    <definedName name="total97">'[6]QRE''s'!$Q$96</definedName>
    <definedName name="total98">'[6]QRE''s'!$R$96</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co">#REF!</definedName>
    <definedName name="transcosts">[28]Assumptions!$E$43</definedName>
    <definedName name="Tree">#REF!</definedName>
    <definedName name="TWELVE">#REF!</definedName>
    <definedName name="two">#REF!,#REF!,#REF!</definedName>
    <definedName name="TypeCost" localSheetId="16">'[15]all EED O&amp;M BO data'!$V$2:$V$5000</definedName>
    <definedName name="TypeCost" localSheetId="17">'[15]all EED O&amp;M BO data'!$V$2:$V$5000</definedName>
    <definedName name="TypeCost">'[16]all EED O&amp;M BO data'!$V$2:$V$5000</definedName>
    <definedName name="tyty" localSheetId="16" hidden="1">{#N/A,#N/A,FALSE,"Monthly SAIFI";#N/A,#N/A,FALSE,"Yearly SAIFI";#N/A,#N/A,FALSE,"Monthly CAIDI";#N/A,#N/A,FALSE,"Yearly CAIDI";#N/A,#N/A,FALSE,"Monthly SAIDI";#N/A,#N/A,FALSE,"Yearly SAIDI";#N/A,#N/A,FALSE,"Monthly MAIFI";#N/A,#N/A,FALSE,"Yearly MAIFI";#N/A,#N/A,FALSE,"Monthly Cust &gt;=4 Int"}</definedName>
    <definedName name="tyty" localSheetId="17"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nder" localSheetId="16" hidden="1">{#N/A,#N/A,TRUE,"TAXPROV";#N/A,#N/A,TRUE,"FLOWTHRU";#N/A,#N/A,TRUE,"SCHEDULE M'S";#N/A,#N/A,TRUE,"PLANT M'S";#N/A,#N/A,TRUE,"TAXJE"}</definedName>
    <definedName name="under" localSheetId="17" hidden="1">{#N/A,#N/A,TRUE,"TAXPROV";#N/A,#N/A,TRUE,"FLOWTHRU";#N/A,#N/A,TRUE,"SCHEDULE M'S";#N/A,#N/A,TRUE,"PLANT M'S";#N/A,#N/A,TRUE,"TAXJE"}</definedName>
    <definedName name="under" hidden="1">{#N/A,#N/A,TRUE,"TAXPROV";#N/A,#N/A,TRUE,"FLOWTHRU";#N/A,#N/A,TRUE,"SCHEDULE M'S";#N/A,#N/A,TRUE,"PLANT M'S";#N/A,#N/A,TRUE,"TAXJE"}</definedName>
    <definedName name="UTILRANGE">#REF!</definedName>
    <definedName name="va">#REF!</definedName>
    <definedName name="vacpd">#REF!</definedName>
    <definedName name="ValidData">#REF!</definedName>
    <definedName name="ValuationYear" localSheetId="16">'[72]FAS 87'!$B$3</definedName>
    <definedName name="ValuationYear" localSheetId="17">'[72]FAS 87'!$B$3</definedName>
    <definedName name="ValuationYear">'[73]FAS 87'!$B$3</definedName>
    <definedName name="vaplr">#REF!</definedName>
    <definedName name="vaytd">#REF!</definedName>
    <definedName name="vcbcvbcv" localSheetId="16" hidden="1">{#N/A,#N/A,FALSE,"Monthly SAIFI";#N/A,#N/A,FALSE,"Yearly SAIFI";#N/A,#N/A,FALSE,"Monthly CAIDI";#N/A,#N/A,FALSE,"Yearly CAIDI";#N/A,#N/A,FALSE,"Monthly SAIDI";#N/A,#N/A,FALSE,"Yearly SAIDI";#N/A,#N/A,FALSE,"Monthly MAIFI";#N/A,#N/A,FALSE,"Yearly MAIFI";#N/A,#N/A,FALSE,"Monthly Cust &gt;=4 Int"}</definedName>
    <definedName name="vcbcvbcv" localSheetId="17"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xcvxc" localSheetId="16">'[11]2005 CapEx (By VP By Dept) Budg'!$A$3:$P$431</definedName>
    <definedName name="vxcvxc" localSheetId="17">'[11]2005 CapEx (By VP By Dept) Budg'!$A$3:$P$431</definedName>
    <definedName name="vxcvxc">'[12]2005 CapEx (By VP By Dept) Budg'!$A$3:$P$431</definedName>
    <definedName name="vxcvxcvx" localSheetId="16">'[11]2005 CapEx (By VP By Dept) Budg'!$A$3:$P$431</definedName>
    <definedName name="vxcvxcvx" localSheetId="17">'[11]2005 CapEx (By VP By Dept) Budg'!$A$3:$P$431</definedName>
    <definedName name="vxcvxcvx">'[12]2005 CapEx (By VP By Dept) Budg'!$A$3:$P$431</definedName>
    <definedName name="vxvxvxcvxc" localSheetId="16">'[11]2005 CapEx (By VP By Dept) Budg'!$A$3:$P$431</definedName>
    <definedName name="vxvxvxcvxc" localSheetId="17">'[11]2005 CapEx (By VP By Dept) Budg'!$A$3:$P$431</definedName>
    <definedName name="vxvxvxcvxc">'[12]2005 CapEx (By VP By Dept) Budg'!$A$3:$P$431</definedName>
    <definedName name="vxzvxcvxzcvxcv" localSheetId="16">'[11]2005 CapEx (By VP By Dept) Budg'!$A$3:$P$431</definedName>
    <definedName name="vxzvxcvxzcvxcv" localSheetId="17">'[11]2005 CapEx (By VP By Dept) Budg'!$A$3:$P$431</definedName>
    <definedName name="vxzvxcvxzcvxcv">'[12]2005 CapEx (By VP By Dept) Budg'!$A$3:$P$431</definedName>
    <definedName name="wearwerawer">#REF!</definedName>
    <definedName name="wer" localSheetId="16" hidden="1">{#N/A,#N/A,FALSE,"Monthly SAIFI";#N/A,#N/A,FALSE,"Yearly SAIFI";#N/A,#N/A,FALSE,"Monthly CAIDI";#N/A,#N/A,FALSE,"Yearly CAIDI";#N/A,#N/A,FALSE,"Monthly SAIDI";#N/A,#N/A,FALSE,"Yearly SAIDI";#N/A,#N/A,FALSE,"Monthly MAIFI";#N/A,#N/A,FALSE,"Yearly MAIFI";#N/A,#N/A,FALSE,"Monthly Cust &gt;=4 Int"}</definedName>
    <definedName name="wer" localSheetId="17"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erw3">#REF!</definedName>
    <definedName name="werwerwe">#REF!</definedName>
    <definedName name="WESTERN">#REF!</definedName>
    <definedName name="what" localSheetId="16"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hidden="1">{#N/A,#N/A,FALSE,"O&amp;M by processes";#N/A,#N/A,FALSE,"Elec Act vs Bud";#N/A,#N/A,FALSE,"G&amp;A";#N/A,#N/A,FALSE,"BGS";#N/A,#N/A,FALSE,"Res Cost"}</definedName>
    <definedName name="what09" localSheetId="16" hidden="1">{#N/A,#N/A,FALSE,"O&amp;M by processes";#N/A,#N/A,FALSE,"Elec Act vs Bud";#N/A,#N/A,FALSE,"G&amp;A";#N/A,#N/A,FALSE,"BGS";#N/A,#N/A,FALSE,"Res Cost"}</definedName>
    <definedName name="what09" localSheetId="17" hidden="1">{#N/A,#N/A,FALSE,"O&amp;M by processes";#N/A,#N/A,FALSE,"Elec Act vs Bud";#N/A,#N/A,FALSE,"G&amp;A";#N/A,#N/A,FALSE,"BGS";#N/A,#N/A,FALSE,"Res Cost"}</definedName>
    <definedName name="what09" hidden="1">{#N/A,#N/A,FALSE,"O&amp;M by processes";#N/A,#N/A,FALSE,"Elec Act vs Bud";#N/A,#N/A,FALSE,"G&amp;A";#N/A,#N/A,FALSE,"BGS";#N/A,#N/A,FALSE,"Res Cost"}</definedName>
    <definedName name="Whatwhat" localSheetId="16" hidden="1">{#N/A,#N/A,FALSE,"O&amp;M by processes";#N/A,#N/A,FALSE,"Elec Act vs Bud";#N/A,#N/A,FALSE,"G&amp;A";#N/A,#N/A,FALSE,"BGS";#N/A,#N/A,FALSE,"Res Cost"}</definedName>
    <definedName name="Whatwhat" localSheetId="17" hidden="1">{#N/A,#N/A,FALSE,"O&amp;M by processes";#N/A,#N/A,FALSE,"Elec Act vs Bud";#N/A,#N/A,FALSE,"G&amp;A";#N/A,#N/A,FALSE,"BGS";#N/A,#N/A,FALSE,"Res Cost"}</definedName>
    <definedName name="Whatwhat" hidden="1">{#N/A,#N/A,FALSE,"O&amp;M by processes";#N/A,#N/A,FALSE,"Elec Act vs Bud";#N/A,#N/A,FALSE,"G&amp;A";#N/A,#N/A,FALSE,"BGS";#N/A,#N/A,FALSE,"Res Cost"}</definedName>
    <definedName name="Whatwhat09" localSheetId="16" hidden="1">{#N/A,#N/A,FALSE,"O&amp;M by processes";#N/A,#N/A,FALSE,"Elec Act vs Bud";#N/A,#N/A,FALSE,"G&amp;A";#N/A,#N/A,FALSE,"BGS";#N/A,#N/A,FALSE,"Res Cost"}</definedName>
    <definedName name="Whatwhat09" localSheetId="17" hidden="1">{#N/A,#N/A,FALSE,"O&amp;M by processes";#N/A,#N/A,FALSE,"Elec Act vs Bud";#N/A,#N/A,FALSE,"G&amp;A";#N/A,#N/A,FALSE,"BGS";#N/A,#N/A,FALSE,"Res Cost"}</definedName>
    <definedName name="Whatwhat09" hidden="1">{#N/A,#N/A,FALSE,"O&amp;M by processes";#N/A,#N/A,FALSE,"Elec Act vs Bud";#N/A,#N/A,FALSE,"G&amp;A";#N/A,#N/A,FALSE,"BGS";#N/A,#N/A,FALSE,"Res Cost"}</definedName>
    <definedName name="whatwhat2009" localSheetId="16" hidden="1">{#N/A,#N/A,FALSE,"O&amp;M by processes";#N/A,#N/A,FALSE,"Elec Act vs Bud";#N/A,#N/A,FALSE,"G&amp;A";#N/A,#N/A,FALSE,"BGS";#N/A,#N/A,FALSE,"Res Cost"}</definedName>
    <definedName name="whatwhat2009" localSheetId="17" hidden="1">{#N/A,#N/A,FALSE,"O&amp;M by processes";#N/A,#N/A,FALSE,"Elec Act vs Bud";#N/A,#N/A,FALSE,"G&amp;A";#N/A,#N/A,FALSE,"BGS";#N/A,#N/A,FALSE,"Res Cost"}</definedName>
    <definedName name="whatwhat2009" hidden="1">{#N/A,#N/A,FALSE,"O&amp;M by processes";#N/A,#N/A,FALSE,"Elec Act vs Bud";#N/A,#N/A,FALSE,"G&amp;A";#N/A,#N/A,FALSE,"BGS";#N/A,#N/A,FALSE,"Res Cost"}</definedName>
    <definedName name="Workforce">#REF!</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16" hidden="1">{"AGT",#N/A,FALSE,"Revenue"}</definedName>
    <definedName name="wrn.AGT." localSheetId="17" hidden="1">{"AGT",#N/A,FALSE,"Revenue"}</definedName>
    <definedName name="wrn.AGT." hidden="1">{"AGT",#N/A,FALSE,"Revenue"}</definedName>
    <definedName name="wrn.August._.1._.2003._.Rate._.Change." localSheetId="16"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Filing." localSheetId="16" hidden="1">{"2002 Scedule A Revenue Proof",#N/A,FALSE,"Schedule A";"2002 Rate Detail",#N/A,FALSE,"Schedule B";"2002 Light Rates Page 1",#N/A,FALSE,"Schedule B";"2002 Light Rates Page 2",#N/A,FALSE,"Schedule B";"Schedule C",#N/A,FALSE,"Schedule C"}</definedName>
    <definedName name="wrn.August._.1._.Filing." localSheetId="17" hidden="1">{"2002 Scedule A Revenue Proof",#N/A,FALSE,"Schedule A";"2002 Rate Detail",#N/A,FALSE,"Schedule B";"2002 Light Rates Page 1",#N/A,FALSE,"Schedule B";"2002 Light Rates Page 2",#N/A,FALSE,"Schedule B";"Schedule C",#N/A,FALSE,"Schedule C"}</definedName>
    <definedName name="wrn.August._.1._.Filing." hidden="1">{"2002 Scedule A Revenue Proof",#N/A,FALSE,"Schedule A";"2002 Rate Detail",#N/A,FALSE,"Schedule B";"2002 Light Rates Page 1",#N/A,FALSE,"Schedule B";"2002 Light Rates Page 2",#N/A,FALSE,"Schedule B";"Schedule C",#N/A,FALSE,"Schedule C"}</definedName>
    <definedName name="wrn.Basic." localSheetId="16" hidden="1">{#N/A,#N/A,FALSE,"O&amp;M by processes";#N/A,#N/A,FALSE,"Elec Act vs Bud";#N/A,#N/A,FALSE,"G&amp;A";#N/A,#N/A,FALSE,"BGS";#N/A,#N/A,FALSE,"Res Cost"}</definedName>
    <definedName name="wrn.Basic." localSheetId="17" hidden="1">{#N/A,#N/A,FALSE,"O&amp;M by processes";#N/A,#N/A,FALSE,"Elec Act vs Bud";#N/A,#N/A,FALSE,"G&amp;A";#N/A,#N/A,FALSE,"BGS";#N/A,#N/A,FALSE,"Res Cost"}</definedName>
    <definedName name="wrn.Basic." hidden="1">{#N/A,#N/A,FALSE,"O&amp;M by processes";#N/A,#N/A,FALSE,"Elec Act vs Bud";#N/A,#N/A,FALSE,"G&amp;A";#N/A,#N/A,FALSE,"BGS";#N/A,#N/A,FALSE,"Res Cost"}</definedName>
    <definedName name="wrn.CFC._.QUARTER." localSheetId="9"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6" hidden="1">{"CFC COMPARISON",#N/A,FALSE,"CFCCOMP";"CREDIT LETTER",#N/A,FALSE,"CFCCOMP";"DEBT OBLIGATION",#N/A,FALSE,"CFCCOMP";"OFFICERS CERTIFICATE",#N/A,FALSE,"CFCCOMP"}</definedName>
    <definedName name="wrn.CFC._.QUARTER." localSheetId="13" hidden="1">{"CFC COMPARISON",#N/A,FALSE,"CFCCOMP";"CREDIT LETTER",#N/A,FALSE,"CFCCOMP";"DEBT OBLIGATION",#N/A,FALSE,"CFCCOMP";"OFFICERS CERTIFICATE",#N/A,FALSE,"CFCCOMP"}</definedName>
    <definedName name="wrn.CFC._.QUARTER." localSheetId="14" hidden="1">{"CFC COMPARISON",#N/A,FALSE,"CFCCOMP";"CREDIT LETTER",#N/A,FALSE,"CFCCOMP";"DEBT OBLIGATION",#N/A,FALSE,"CFCCOMP";"OFFICERS CERTIFICATE",#N/A,FALSE,"CFCCOMP"}</definedName>
    <definedName name="wrn.CFC._.QUARTER." localSheetId="15"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7"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Deferral._.Forecast." localSheetId="16" hidden="1">{"Summary Deferral Forecast",#N/A,FALSE,"Deferral Forecast";"BGS Deferral Forecast",#N/A,FALSE,"BGS Deferral";"NNC Deferral Forecast",#N/A,FALSE,"NNC Deferral";"MTCDeferralForecast",#N/A,FALSE,"MTC Deferral";"SBC Deferral Forecast",#N/A,FALSE,"SBC Deferral"}</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localSheetId="16"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_.Update." localSheetId="16"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 localSheetId="17"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localSheetId="16"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localSheetId="17"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UEL._.SCHEDULE." localSheetId="9" hidden="1">{"COVER",#N/A,FALSE,"COVERPMT";"COMPANY ORDER",#N/A,FALSE,"COVERPMT";"EXHIBIT A",#N/A,FALSE,"COVERPMT"}</definedName>
    <definedName name="wrn.FUEL._.SCHEDULE." localSheetId="10" hidden="1">{"COVER",#N/A,FALSE,"COVERPMT";"COMPANY ORDER",#N/A,FALSE,"COVERPMT";"EXHIBIT A",#N/A,FALSE,"COVERPMT"}</definedName>
    <definedName name="wrn.FUEL._.SCHEDULE." localSheetId="16" hidden="1">{"COVER",#N/A,FALSE,"COVERPMT";"COMPANY ORDER",#N/A,FALSE,"COVERPMT";"EXHIBIT A",#N/A,FALSE,"COVERPMT"}</definedName>
    <definedName name="wrn.FUEL._.SCHEDULE." localSheetId="13" hidden="1">{"COVER",#N/A,FALSE,"COVERPMT";"COMPANY ORDER",#N/A,FALSE,"COVERPMT";"EXHIBIT A",#N/A,FALSE,"COVERPMT"}</definedName>
    <definedName name="wrn.FUEL._.SCHEDULE." localSheetId="14" hidden="1">{"COVER",#N/A,FALSE,"COVERPMT";"COMPANY ORDER",#N/A,FALSE,"COVERPMT";"EXHIBIT A",#N/A,FALSE,"COVERPMT"}</definedName>
    <definedName name="wrn.FUEL._.SCHEDULE." localSheetId="15" hidden="1">{"COVER",#N/A,FALSE,"COVERPMT";"COMPANY ORDER",#N/A,FALSE,"COVERPMT";"EXHIBIT A",#N/A,FALSE,"COVERPMT"}</definedName>
    <definedName name="wrn.FUEL._.SCHEDULE." localSheetId="11" hidden="1">{"COVER",#N/A,FALSE,"COVERPMT";"COMPANY ORDER",#N/A,FALSE,"COVERPMT";"EXHIBIT A",#N/A,FALSE,"COVERPMT"}</definedName>
    <definedName name="wrn.FUEL._.SCHEDULE." localSheetId="17" hidden="1">{"COVER",#N/A,FALSE,"COVERPMT";"COMPANY ORDER",#N/A,FALSE,"COVERPMT";"EXHIBIT A",#N/A,FALSE,"COVERPMT"}</definedName>
    <definedName name="wrn.FUEL._.SCHEDULE." localSheetId="2" hidden="1">{"COVER",#N/A,FALSE,"COVERPMT";"COMPANY ORDER",#N/A,FALSE,"COVERPMT";"EXHIBIT A",#N/A,FALSE,"COVERPMT"}</definedName>
    <definedName name="wrn.FUEL._.SCHEDULE." localSheetId="3" hidden="1">{"COVER",#N/A,FALSE,"COVERPMT";"COMPANY ORDER",#N/A,FALSE,"COVERPMT";"EXHIBIT A",#N/A,FALSE,"COVERPMT"}</definedName>
    <definedName name="wrn.FUEL._.SCHEDULE." localSheetId="1" hidden="1">{"COVER",#N/A,FALSE,"COVERPMT";"COMPANY ORDER",#N/A,FALSE,"COVERPMT";"EXHIBIT A",#N/A,FALSE,"COVERPMT"}</definedName>
    <definedName name="wrn.FUEL._.SCHEDULE." localSheetId="6"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wrn.HLP._.Detail." localSheetId="16" hidden="1">{"2002 - 2006 Detail Income Statement",#N/A,FALSE,"TUB Income Statement wo DW";"BGS Deferral",#N/A,FALSE,"BGS Deferral";"NNC Deferral",#N/A,FALSE,"NNC Deferral";"MTC Deferral",#N/A,FALSE,"MTC Deferral";#N/A,#N/A,FALSE,"Schedule D"}</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PrintAll." localSheetId="16" hidden="1">{#N/A,#N/A,FALSE,"Monthly SAIFI";#N/A,#N/A,FALSE,"Yearly SAIFI";#N/A,#N/A,FALSE,"Monthly CAIDI";#N/A,#N/A,FALSE,"Yearly CAIDI";#N/A,#N/A,FALSE,"Monthly SAIDI";#N/A,#N/A,FALSE,"Yearly SAIDI";#N/A,#N/A,FALSE,"Monthly MAIFI";#N/A,#N/A,FALSE,"Yearly MAIFI";#N/A,#N/A,FALSE,"Monthly Cust &gt;=4 Int"}</definedName>
    <definedName name="wrn.PrintAll." localSheetId="17"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localSheetId="16" hidden="1">{#N/A,#N/A,FALSE,"R&amp;D Quick Calc";#N/A,#N/A,FALSE,"DOE Fee Schedule"}</definedName>
    <definedName name="wrn.R_D._.Tax._.Services." localSheetId="17" hidden="1">{#N/A,#N/A,FALSE,"R&amp;D Quick Calc";#N/A,#N/A,FALSE,"DOE Fee Schedule"}</definedName>
    <definedName name="wrn.R_D._.Tax._.Services." hidden="1">{#N/A,#N/A,FALSE,"R&amp;D Quick Calc";#N/A,#N/A,FALSE,"DOE Fee Schedule"}</definedName>
    <definedName name="wrn.Revenue._.Analysis." localSheetId="16"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ettlement._.Analysis." localSheetId="16" hidden="1">{"Assumptions",#N/A,FALSE,"Assumptions";"2003 - 2007 Summary",#N/A,FALSE,"Income Statement";"Summary Deferral Forecast",#N/A,FALSE,"Deferral Forecast"}</definedName>
    <definedName name="wrn.Settlement._.Analysis." localSheetId="17" hidden="1">{"Assumptions",#N/A,FALSE,"Assumptions";"2003 - 2007 Summary",#N/A,FALSE,"Income Statement";"Summary Deferral Forecast",#N/A,FALSE,"Deferral Forecast"}</definedName>
    <definedName name="wrn.Settlement._.Analysis." hidden="1">{"Assumptions",#N/A,FALSE,"Assumptions";"2003 - 2007 Summary",#N/A,FALSE,"Income Statement";"Summary Deferral Forecast",#N/A,FALSE,"Deferral Forecast"}</definedName>
    <definedName name="wrn.tax._._Accrual09" localSheetId="16" hidden="1">{#N/A,#N/A,TRUE,"TAXPROV";#N/A,#N/A,TRUE,"FLOWTHRU";#N/A,#N/A,TRUE,"SCHEDULE M'S";#N/A,#N/A,TRUE,"PLANT M'S";#N/A,#N/A,TRUE,"TAXJE"}</definedName>
    <definedName name="wrn.tax._._Accrual09" localSheetId="17" hidden="1">{#N/A,#N/A,TRUE,"TAXPROV";#N/A,#N/A,TRUE,"FLOWTHRU";#N/A,#N/A,TRUE,"SCHEDULE M'S";#N/A,#N/A,TRUE,"PLANT M'S";#N/A,#N/A,TRUE,"TAXJE"}</definedName>
    <definedName name="wrn.tax._._Accrual09" hidden="1">{#N/A,#N/A,TRUE,"TAXPROV";#N/A,#N/A,TRUE,"FLOWTHRU";#N/A,#N/A,TRUE,"SCHEDULE M'S";#N/A,#N/A,TRUE,"PLANT M'S";#N/A,#N/A,TRUE,"TAXJE"}</definedName>
    <definedName name="wrn.Tax._.Accrual." localSheetId="16" hidden="1">{#N/A,#N/A,TRUE,"TAXPROV";#N/A,#N/A,TRUE,"FLOWTHRU";#N/A,#N/A,TRUE,"SCHEDULE M'S";#N/A,#N/A,TRUE,"PLANT M'S";#N/A,#N/A,TRUE,"TAXJE"}</definedName>
    <definedName name="wrn.Tax._.Accrual." localSheetId="17" hidden="1">{#N/A,#N/A,TRUE,"TAXPROV";#N/A,#N/A,TRUE,"FLOWTHRU";#N/A,#N/A,TRUE,"SCHEDULE M'S";#N/A,#N/A,TRUE,"PLANT M'S";#N/A,#N/A,TRUE,"TAXJE"}</definedName>
    <definedName name="wrn.Tax._.Accrual." hidden="1">{#N/A,#N/A,TRUE,"TAXPROV";#N/A,#N/A,TRUE,"FLOWTHRU";#N/A,#N/A,TRUE,"SCHEDULE M'S";#N/A,#N/A,TRUE,"PLANT M'S";#N/A,#N/A,TRUE,"TAXJE"}</definedName>
    <definedName name="wrn.TBC._.Update." localSheetId="16" hidden="1">{#N/A,#N/A,FALSE,"TABLE I";#N/A,#N/A,FALSE,"TBC Development";#N/A,#N/A,FALSE,"MTC -Tax Development";#N/A,#N/A,FALSE,"MTC - Tax descriptions";#N/A,#N/A,FALSE,"MTC -Tax True Up"}</definedName>
    <definedName name="wrn.TBC._.Update." localSheetId="17" hidden="1">{#N/A,#N/A,FALSE,"TABLE I";#N/A,#N/A,FALSE,"TBC Development";#N/A,#N/A,FALSE,"MTC -Tax Development";#N/A,#N/A,FALSE,"MTC - Tax descriptions";#N/A,#N/A,FALSE,"MTC -Tax True Up"}</definedName>
    <definedName name="wrn.TBC._.Update." hidden="1">{#N/A,#N/A,FALSE,"TABLE I";#N/A,#N/A,FALSE,"TBC Development";#N/A,#N/A,FALSE,"MTC -Tax Development";#N/A,#N/A,FALSE,"MTC - Tax descriptions";#N/A,#N/A,FALSE,"MTC -Tax True Up"}</definedName>
    <definedName name="Xcel_COS" localSheetId="0">#REF!</definedName>
    <definedName name="xcvxvx">#REF!</definedName>
    <definedName name="xvsdgsgfsf" localSheetId="16">'[11]2005 CapEx (By VP By Dept) Budg'!$A$3:$P$431</definedName>
    <definedName name="xvsdgsgfsf" localSheetId="17">'[11]2005 CapEx (By VP By Dept) Budg'!$A$3:$P$431</definedName>
    <definedName name="xvsdgsgfsf">'[12]2005 CapEx (By VP By Dept) Budg'!$A$3:$P$431</definedName>
    <definedName name="xvxvxzvxc">#REF!</definedName>
    <definedName name="xzczczczxc">#REF!</definedName>
    <definedName name="y" localSheetId="16" hidden="1">{#N/A,#N/A,FALSE,"Monthly SAIFI";#N/A,#N/A,FALSE,"Yearly SAIFI";#N/A,#N/A,FALSE,"Monthly CAIDI";#N/A,#N/A,FALSE,"Yearly CAIDI";#N/A,#N/A,FALSE,"Monthly SAIDI";#N/A,#N/A,FALSE,"Yearly SAIDI";#N/A,#N/A,FALSE,"Monthly MAIFI";#N/A,#N/A,FALSE,"Yearly MAIFI";#N/A,#N/A,FALSE,"Monthly Cust &gt;=4 Int"}</definedName>
    <definedName name="y" localSheetId="17"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ct" localSheetId="16">'[15]all EED O&amp;M BO data'!$O$2:$O$5000</definedName>
    <definedName name="YEAct" localSheetId="17">'[15]all EED O&amp;M BO data'!$O$2:$O$5000</definedName>
    <definedName name="YEAct">'[16]all EED O&amp;M BO data'!$O$2:$O$5000</definedName>
    <definedName name="Year">#REF!</definedName>
    <definedName name="Year4BGS">[24]Assumptions!#REF!</definedName>
    <definedName name="YEBudVar" localSheetId="16">'[15]all EED O&amp;M BO data'!$R$2:$R$5000</definedName>
    <definedName name="YEBudVar" localSheetId="17">'[15]all EED O&amp;M BO data'!$R$2:$R$5000</definedName>
    <definedName name="YEBudVar">'[16]all EED O&amp;M BO data'!$R$2:$R$5000</definedName>
    <definedName name="YEQtrVar" localSheetId="16">'[15]all EED O&amp;M BO data'!$S$2:$S$5000</definedName>
    <definedName name="YEQtrVar" localSheetId="17">'[15]all EED O&amp;M BO data'!$S$2:$S$5000</definedName>
    <definedName name="YEQtrVar">'[16]all EED O&amp;M BO data'!$S$2:$S$5000</definedName>
    <definedName name="YesNo">#REF!</definedName>
    <definedName name="YORK_COUNTY">#REF!</definedName>
    <definedName name="yrtm1">[6]Print!$I$31</definedName>
    <definedName name="yrtm2">[6]Print!$G$31</definedName>
    <definedName name="yrtm3">[6]Print!$E$31</definedName>
    <definedName name="yrtm4">[6]Print!$C$31</definedName>
    <definedName name="yryryrr" localSheetId="16" hidden="1">{#N/A,#N/A,FALSE,"Monthly SAIFI";#N/A,#N/A,FALSE,"Yearly SAIFI";#N/A,#N/A,FALSE,"Monthly CAIDI";#N/A,#N/A,FALSE,"Yearly CAIDI";#N/A,#N/A,FALSE,"Monthly SAIDI";#N/A,#N/A,FALSE,"Yearly SAIDI";#N/A,#N/A,FALSE,"Monthly MAIFI";#N/A,#N/A,FALSE,"Yearly MAIFI";#N/A,#N/A,FALSE,"Monthly Cust &gt;=4 Int"}</definedName>
    <definedName name="yryryrr" localSheetId="17"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Act" localSheetId="16">'[15]all EED O&amp;M BO data'!$J$2:$J$5000</definedName>
    <definedName name="YTDAct" localSheetId="17">'[15]all EED O&amp;M BO data'!$J$2:$J$5000</definedName>
    <definedName name="YTDAct">'[16]all EED O&amp;M BO data'!$J$2:$J$5000</definedName>
    <definedName name="YTDBudVar" localSheetId="16">'[15]all EED O&amp;M BO data'!$M$2:$M$5000</definedName>
    <definedName name="YTDBudVar" localSheetId="17">'[15]all EED O&amp;M BO data'!$M$2:$M$5000</definedName>
    <definedName name="YTDBudVar">'[16]all EED O&amp;M BO data'!$M$2:$M$5000</definedName>
    <definedName name="YTDCFLE">#REF!</definedName>
    <definedName name="YTDQtrVar" localSheetId="16">'[15]all EED O&amp;M BO data'!$N$2:$N$5000</definedName>
    <definedName name="YTDQtrVar" localSheetId="17">'[15]all EED O&amp;M BO data'!$N$2:$N$5000</definedName>
    <definedName name="YTDQtrVar">'[16]all EED O&amp;M BO data'!$N$2:$N$5000</definedName>
    <definedName name="z" localSheetId="16" hidden="1">{#N/A,#N/A,FALSE,"Monthly SAIFI";#N/A,#N/A,FALSE,"Yearly SAIFI";#N/A,#N/A,FALSE,"Monthly CAIDI";#N/A,#N/A,FALSE,"Yearly CAIDI";#N/A,#N/A,FALSE,"Monthly SAIDI";#N/A,#N/A,FALSE,"Yearly SAIDI";#N/A,#N/A,FALSE,"Monthly MAIFI";#N/A,#N/A,FALSE,"Yearly MAIFI";#N/A,#N/A,FALSE,"Monthly Cust &gt;=4 Int"}</definedName>
    <definedName name="z" localSheetId="17"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E3A30FBC_675D_4AD8_9B2D_12956792A138_.wvu.Rows" localSheetId="9" hidden="1">' App C Qtr Electric LMI'!#REF!</definedName>
    <definedName name="Z_E3A30FBC_675D_4AD8_9B2D_12956792A138_.wvu.Rows" localSheetId="10" hidden="1">' App D Qtr Elect Business Class'!#REF!</definedName>
    <definedName name="Z_E3A30FBC_675D_4AD8_9B2D_12956792A138_.wvu.Rows" localSheetId="1" hidden="1">'Qtr Electric Master'!#REF!</definedName>
    <definedName name="Z_E3A30FBC_675D_4AD8_9B2D_12956792A138_.wvu.Rows" localSheetId="0" hidden="1">'Wholesale Annual Electric (Orig'!#REF!</definedName>
    <definedName name="Zxczxczczc" localSheetId="16">'[11]2005 CapEx (By VP By Dept) Budg'!$A$3:$P$431</definedName>
    <definedName name="Zxczxczczc" localSheetId="17">'[11]2005 CapEx (By VP By Dept) Budg'!$A$3:$P$431</definedName>
    <definedName name="Zxczxczczc">'[12]2005 CapEx (By VP By Dept) Budg'!$A$3:$P$431</definedName>
    <definedName name="zxdc">[74]Update!$B$2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31" l="1"/>
  <c r="I17" i="39"/>
  <c r="C34" i="39"/>
  <c r="C35" i="39"/>
  <c r="C36" i="39"/>
  <c r="C37" i="39"/>
  <c r="C38" i="39"/>
  <c r="C39" i="39"/>
  <c r="C40" i="39"/>
  <c r="C41" i="39"/>
  <c r="C42" i="39"/>
  <c r="C45" i="39"/>
  <c r="C46" i="39"/>
  <c r="C47" i="39"/>
  <c r="C21" i="39"/>
  <c r="C22" i="39"/>
  <c r="C30" i="39"/>
  <c r="C14" i="39"/>
  <c r="C15" i="39"/>
  <c r="C16" i="39"/>
  <c r="C5" i="39"/>
  <c r="C6" i="39"/>
  <c r="C7" i="39"/>
  <c r="C8" i="39"/>
  <c r="C9" i="39"/>
  <c r="C10" i="39"/>
  <c r="C11" i="39"/>
  <c r="C12" i="39"/>
  <c r="F47" i="39" l="1"/>
  <c r="F46" i="39"/>
  <c r="F45" i="39"/>
  <c r="F48" i="39" s="1"/>
  <c r="F35" i="39"/>
  <c r="F36" i="39"/>
  <c r="F37" i="39"/>
  <c r="F38" i="39"/>
  <c r="F44" i="39" s="1"/>
  <c r="F39" i="39"/>
  <c r="F40" i="39"/>
  <c r="F41" i="39"/>
  <c r="F42" i="39"/>
  <c r="F34" i="39"/>
  <c r="F30" i="39"/>
  <c r="F22" i="39"/>
  <c r="F21" i="39"/>
  <c r="F15" i="39"/>
  <c r="F16" i="39"/>
  <c r="F14" i="39"/>
  <c r="F17" i="39" s="1"/>
  <c r="F6" i="39"/>
  <c r="F7" i="39"/>
  <c r="F8" i="39"/>
  <c r="F9" i="39"/>
  <c r="F10" i="39"/>
  <c r="F11" i="39"/>
  <c r="F12" i="39"/>
  <c r="F5" i="39"/>
  <c r="L23" i="39"/>
  <c r="J12" i="47" s="1"/>
  <c r="I7" i="40"/>
  <c r="J9" i="47"/>
  <c r="D47" i="39"/>
  <c r="D46" i="39"/>
  <c r="D45" i="39"/>
  <c r="D48" i="39" s="1"/>
  <c r="D35" i="39"/>
  <c r="G35" i="39" s="1"/>
  <c r="D36" i="39"/>
  <c r="D37" i="39"/>
  <c r="G37" i="39" s="1"/>
  <c r="D38" i="39"/>
  <c r="D39" i="39"/>
  <c r="G39" i="39" s="1"/>
  <c r="D40" i="39"/>
  <c r="D41" i="39"/>
  <c r="D42" i="39"/>
  <c r="D34" i="39"/>
  <c r="D30" i="39"/>
  <c r="D22" i="39"/>
  <c r="D21" i="39"/>
  <c r="D23" i="39" s="1"/>
  <c r="J6" i="47" s="1"/>
  <c r="D15" i="39"/>
  <c r="D16" i="39"/>
  <c r="D14" i="39"/>
  <c r="D6" i="39"/>
  <c r="D7" i="39"/>
  <c r="D8" i="39"/>
  <c r="D9" i="39"/>
  <c r="D10" i="39"/>
  <c r="D11" i="39"/>
  <c r="D12" i="39"/>
  <c r="D5" i="39"/>
  <c r="G5" i="39" s="1"/>
  <c r="G7" i="39"/>
  <c r="E46" i="39"/>
  <c r="E47" i="39"/>
  <c r="E45" i="39"/>
  <c r="E48" i="39" s="1"/>
  <c r="E35" i="39"/>
  <c r="E36" i="39"/>
  <c r="G36" i="39" s="1"/>
  <c r="E37" i="39"/>
  <c r="E38" i="39"/>
  <c r="E39" i="39"/>
  <c r="E40" i="39"/>
  <c r="E41" i="39"/>
  <c r="E42" i="39"/>
  <c r="E34" i="39"/>
  <c r="E44" i="39" s="1"/>
  <c r="E49" i="39" s="1"/>
  <c r="E30" i="39"/>
  <c r="E22" i="39"/>
  <c r="E21" i="39"/>
  <c r="E23" i="39" s="1"/>
  <c r="E15" i="39"/>
  <c r="E16" i="39"/>
  <c r="E14" i="39"/>
  <c r="E17" i="39" s="1"/>
  <c r="E6" i="39"/>
  <c r="E7" i="39"/>
  <c r="E8" i="39"/>
  <c r="E9" i="39"/>
  <c r="E10" i="39"/>
  <c r="E11" i="39"/>
  <c r="E12" i="39"/>
  <c r="E5" i="39"/>
  <c r="E13" i="39" s="1"/>
  <c r="J17" i="39"/>
  <c r="K17" i="39"/>
  <c r="L17" i="39"/>
  <c r="M17" i="39"/>
  <c r="H17" i="39"/>
  <c r="M23" i="39"/>
  <c r="I23" i="39"/>
  <c r="J8" i="47" s="1"/>
  <c r="J23" i="39"/>
  <c r="J10" i="47" s="1"/>
  <c r="K23" i="39"/>
  <c r="J11" i="47" s="1"/>
  <c r="H23" i="39"/>
  <c r="I13" i="39"/>
  <c r="I26" i="39" s="1"/>
  <c r="K8" i="47" s="1"/>
  <c r="J13" i="39"/>
  <c r="J29" i="39" s="1"/>
  <c r="J31" i="39" s="1"/>
  <c r="L10" i="47" s="1"/>
  <c r="K13" i="39"/>
  <c r="K26" i="39" s="1"/>
  <c r="K11" i="47" s="1"/>
  <c r="L13" i="39"/>
  <c r="L29" i="39" s="1"/>
  <c r="L31" i="39" s="1"/>
  <c r="L12" i="47" s="1"/>
  <c r="M13" i="39"/>
  <c r="M29" i="39" s="1"/>
  <c r="M31" i="39" s="1"/>
  <c r="H13" i="39"/>
  <c r="H26" i="39" s="1"/>
  <c r="K9" i="47" s="1"/>
  <c r="E26" i="39" l="1"/>
  <c r="E18" i="39"/>
  <c r="D44" i="39"/>
  <c r="D49" i="39" s="1"/>
  <c r="I6" i="47" s="1"/>
  <c r="E29" i="39"/>
  <c r="E31" i="39" s="1"/>
  <c r="D13" i="39"/>
  <c r="F13" i="39"/>
  <c r="F26" i="39" s="1"/>
  <c r="G10" i="39"/>
  <c r="C17" i="39"/>
  <c r="G17" i="39" s="1"/>
  <c r="F29" i="39"/>
  <c r="F31" i="39" s="1"/>
  <c r="F49" i="39"/>
  <c r="F23" i="39"/>
  <c r="G6" i="39"/>
  <c r="G12" i="39"/>
  <c r="G47" i="39"/>
  <c r="G9" i="39"/>
  <c r="G8" i="39"/>
  <c r="G46" i="39"/>
  <c r="C48" i="39"/>
  <c r="G48" i="39" s="1"/>
  <c r="G45" i="39"/>
  <c r="G38" i="39"/>
  <c r="G42" i="39"/>
  <c r="G41" i="39"/>
  <c r="G40" i="39"/>
  <c r="G34" i="39"/>
  <c r="G30" i="39"/>
  <c r="C23" i="39"/>
  <c r="G22" i="39"/>
  <c r="G21" i="39"/>
  <c r="G15" i="39"/>
  <c r="G16" i="39"/>
  <c r="G11" i="39"/>
  <c r="D17" i="39"/>
  <c r="G14" i="39"/>
  <c r="M26" i="39"/>
  <c r="H18" i="39"/>
  <c r="M9" i="47" s="1"/>
  <c r="C13" i="39"/>
  <c r="C44" i="39"/>
  <c r="L26" i="39"/>
  <c r="K12" i="47" s="1"/>
  <c r="J26" i="39"/>
  <c r="K10" i="47" s="1"/>
  <c r="K29" i="39"/>
  <c r="I29" i="39"/>
  <c r="H29" i="39"/>
  <c r="C29" i="39" s="1"/>
  <c r="J18" i="39"/>
  <c r="M10" i="47" s="1"/>
  <c r="I18" i="39"/>
  <c r="M8" i="47" s="1"/>
  <c r="K18" i="39"/>
  <c r="M11" i="47" s="1"/>
  <c r="M18" i="39"/>
  <c r="L18" i="39"/>
  <c r="M12" i="47" s="1"/>
  <c r="I44" i="39"/>
  <c r="J44" i="39"/>
  <c r="K44" i="39"/>
  <c r="K49" i="39" s="1"/>
  <c r="I11" i="47" s="1"/>
  <c r="L44" i="39"/>
  <c r="M44" i="39"/>
  <c r="H44" i="39"/>
  <c r="H49" i="39" s="1"/>
  <c r="I9" i="47" s="1"/>
  <c r="I48" i="39"/>
  <c r="J48" i="39"/>
  <c r="K48" i="39"/>
  <c r="L48" i="39"/>
  <c r="M48" i="39"/>
  <c r="H48" i="39"/>
  <c r="F18" i="39" l="1"/>
  <c r="D18" i="39"/>
  <c r="M6" i="47" s="1"/>
  <c r="D26" i="39"/>
  <c r="K6" i="47" s="1"/>
  <c r="I31" i="39"/>
  <c r="L8" i="47" s="1"/>
  <c r="D29" i="39"/>
  <c r="D31" i="39" s="1"/>
  <c r="L6" i="47" s="1"/>
  <c r="M49" i="39"/>
  <c r="G23" i="39"/>
  <c r="J5" i="47" s="1"/>
  <c r="G13" i="39"/>
  <c r="G26" i="39" s="1"/>
  <c r="K5" i="47" s="1"/>
  <c r="K31" i="39"/>
  <c r="L11" i="47" s="1"/>
  <c r="C49" i="39"/>
  <c r="G44" i="39"/>
  <c r="G49" i="39" s="1"/>
  <c r="I5" i="47" s="1"/>
  <c r="C26" i="39"/>
  <c r="C18" i="39"/>
  <c r="I49" i="39"/>
  <c r="I8" i="47" s="1"/>
  <c r="J49" i="39"/>
  <c r="I10" i="47" s="1"/>
  <c r="H31" i="39"/>
  <c r="L9" i="47" s="1"/>
  <c r="L49" i="39"/>
  <c r="I12" i="47" s="1"/>
  <c r="G18" i="39" l="1"/>
  <c r="M5" i="47" s="1"/>
  <c r="C10" i="38"/>
  <c r="C31" i="39"/>
  <c r="G29" i="39"/>
  <c r="G31" i="39" s="1"/>
  <c r="L5" i="47" s="1"/>
  <c r="G9" i="42"/>
  <c r="G8" i="42"/>
  <c r="D19" i="27"/>
  <c r="F19" i="27"/>
  <c r="G24" i="42"/>
  <c r="G23" i="42"/>
  <c r="H28" i="42"/>
  <c r="F28" i="42"/>
  <c r="H74" i="46"/>
  <c r="G74" i="46"/>
  <c r="E74" i="46"/>
  <c r="D74" i="46"/>
  <c r="H73" i="46"/>
  <c r="G73" i="46"/>
  <c r="E73" i="46"/>
  <c r="D73" i="46"/>
  <c r="H72" i="46"/>
  <c r="G72" i="46"/>
  <c r="I72" i="46" s="1"/>
  <c r="I74" i="46" s="1"/>
  <c r="E72" i="46"/>
  <c r="D72" i="46"/>
  <c r="F72" i="46" s="1"/>
  <c r="F74" i="46" s="1"/>
  <c r="I65" i="46"/>
  <c r="F65" i="46"/>
  <c r="I61" i="46"/>
  <c r="F61" i="46"/>
  <c r="I60" i="46"/>
  <c r="I57" i="46"/>
  <c r="F57" i="46"/>
  <c r="I56" i="46"/>
  <c r="F56" i="46"/>
  <c r="I55" i="46"/>
  <c r="F55" i="46"/>
  <c r="I54" i="46"/>
  <c r="F54" i="46"/>
  <c r="F53" i="46"/>
  <c r="H52" i="46"/>
  <c r="G52" i="46"/>
  <c r="F52" i="46"/>
  <c r="E52" i="46"/>
  <c r="D52" i="46"/>
  <c r="H51" i="46"/>
  <c r="G51" i="46"/>
  <c r="E51" i="46"/>
  <c r="D51" i="46"/>
  <c r="H50" i="46"/>
  <c r="G50" i="46"/>
  <c r="I50" i="46" s="1"/>
  <c r="I52" i="46" s="1"/>
  <c r="E50" i="46"/>
  <c r="D50" i="46"/>
  <c r="I43" i="46"/>
  <c r="F43" i="46"/>
  <c r="I39" i="46"/>
  <c r="F39" i="46"/>
  <c r="I38" i="46"/>
  <c r="I35" i="46"/>
  <c r="F35" i="46"/>
  <c r="I34" i="46"/>
  <c r="F34" i="46"/>
  <c r="I33" i="46"/>
  <c r="F33" i="46"/>
  <c r="I32" i="46"/>
  <c r="F32" i="46"/>
  <c r="H30" i="46"/>
  <c r="G30" i="46"/>
  <c r="F30" i="46"/>
  <c r="E30" i="46"/>
  <c r="D30" i="46"/>
  <c r="H29" i="46"/>
  <c r="G29" i="46"/>
  <c r="E29" i="46"/>
  <c r="D29" i="46"/>
  <c r="H28" i="46"/>
  <c r="G28" i="46"/>
  <c r="E28" i="46"/>
  <c r="D28" i="46"/>
  <c r="I21" i="46"/>
  <c r="I17" i="46"/>
  <c r="F17" i="46"/>
  <c r="I16" i="46"/>
  <c r="F16" i="46"/>
  <c r="I13" i="46"/>
  <c r="F13" i="46"/>
  <c r="I12" i="46"/>
  <c r="F12" i="46"/>
  <c r="I11" i="46"/>
  <c r="F11" i="46"/>
  <c r="I10" i="46"/>
  <c r="F10" i="46"/>
  <c r="D6" i="46"/>
  <c r="D5" i="46"/>
  <c r="D4" i="46"/>
  <c r="I28" i="46" l="1"/>
  <c r="I30" i="46" s="1"/>
  <c r="D16" i="41"/>
  <c r="N12" i="30"/>
  <c r="M12" i="30"/>
  <c r="L12" i="30"/>
  <c r="K12" i="30"/>
  <c r="J12" i="30"/>
  <c r="I12" i="30"/>
  <c r="H12" i="30"/>
  <c r="G12" i="30"/>
  <c r="F12" i="30"/>
  <c r="E12" i="30"/>
  <c r="D12" i="30"/>
  <c r="I15" i="29"/>
  <c r="I25" i="29" s="1"/>
  <c r="H15" i="29"/>
  <c r="G15" i="29"/>
  <c r="G25" i="29" s="1"/>
  <c r="F15" i="29"/>
  <c r="F25" i="29" s="1"/>
  <c r="E15" i="29"/>
  <c r="E25" i="29" s="1"/>
  <c r="D15" i="29"/>
  <c r="D25" i="29" s="1"/>
  <c r="H25" i="29"/>
  <c r="D21" i="40"/>
  <c r="D19" i="40"/>
  <c r="D18" i="40"/>
  <c r="E18" i="40"/>
  <c r="E17" i="40"/>
  <c r="E16" i="40"/>
  <c r="D17" i="40"/>
  <c r="D16" i="40"/>
  <c r="C19" i="40"/>
  <c r="C21" i="40" s="1"/>
  <c r="D9" i="40"/>
  <c r="C10" i="40"/>
  <c r="H7" i="40" s="1"/>
  <c r="D8" i="40"/>
  <c r="E8" i="40" s="1"/>
  <c r="D7" i="40"/>
  <c r="E7" i="40" s="1"/>
  <c r="E19" i="42"/>
  <c r="F17" i="42"/>
  <c r="O15" i="30"/>
  <c r="O14" i="30"/>
  <c r="O11" i="30"/>
  <c r="O10" i="30"/>
  <c r="O9" i="30"/>
  <c r="N8" i="30"/>
  <c r="N15" i="30"/>
  <c r="N14" i="30"/>
  <c r="N11" i="30"/>
  <c r="N10" i="30"/>
  <c r="N9" i="30"/>
  <c r="AB12" i="30"/>
  <c r="AA12" i="30"/>
  <c r="Z12" i="30"/>
  <c r="AB11" i="30"/>
  <c r="AA11" i="30"/>
  <c r="Z11" i="30"/>
  <c r="AB10" i="30"/>
  <c r="AA10" i="30"/>
  <c r="Z10" i="30"/>
  <c r="AB9" i="30"/>
  <c r="AA9" i="30"/>
  <c r="Z9" i="30"/>
  <c r="AB8" i="30"/>
  <c r="AA8" i="30"/>
  <c r="Z8" i="30"/>
  <c r="AB7" i="30"/>
  <c r="AA7" i="30"/>
  <c r="Z7" i="30"/>
  <c r="V31" i="27"/>
  <c r="V30" i="27"/>
  <c r="V29" i="27"/>
  <c r="V28" i="27"/>
  <c r="V25" i="27"/>
  <c r="V24" i="27"/>
  <c r="V23" i="27"/>
  <c r="V22" i="27"/>
  <c r="V26" i="27" s="1"/>
  <c r="V18" i="27"/>
  <c r="V17" i="27"/>
  <c r="V16" i="27"/>
  <c r="V15" i="27"/>
  <c r="V13" i="27"/>
  <c r="V12" i="27"/>
  <c r="V11" i="27"/>
  <c r="V10" i="27"/>
  <c r="V9" i="27"/>
  <c r="V8" i="27"/>
  <c r="V14" i="27" s="1"/>
  <c r="V19" i="27" s="1"/>
  <c r="U31" i="27"/>
  <c r="U30" i="27"/>
  <c r="U29" i="27"/>
  <c r="U28" i="27"/>
  <c r="U25" i="27"/>
  <c r="U24" i="27"/>
  <c r="U23" i="27"/>
  <c r="U22" i="27"/>
  <c r="U26" i="27" s="1"/>
  <c r="U17" i="27"/>
  <c r="U16" i="27"/>
  <c r="U15" i="27"/>
  <c r="U13" i="27"/>
  <c r="U12" i="27"/>
  <c r="U11" i="27"/>
  <c r="U10" i="27"/>
  <c r="U9" i="27"/>
  <c r="U8" i="27"/>
  <c r="U14" i="27" s="1"/>
  <c r="P31" i="27"/>
  <c r="P30" i="27"/>
  <c r="P29" i="27"/>
  <c r="P28" i="27"/>
  <c r="P25" i="27"/>
  <c r="P24" i="27"/>
  <c r="P23" i="27"/>
  <c r="P22" i="27"/>
  <c r="P26" i="27" s="1"/>
  <c r="P18" i="27"/>
  <c r="P17" i="27"/>
  <c r="P16" i="27"/>
  <c r="P15" i="27"/>
  <c r="P13" i="27"/>
  <c r="P12" i="27"/>
  <c r="P14" i="27" s="1"/>
  <c r="P11" i="27"/>
  <c r="P10" i="27"/>
  <c r="P9" i="27"/>
  <c r="P8" i="27"/>
  <c r="AI17" i="27"/>
  <c r="AH17" i="27"/>
  <c r="AG17" i="27"/>
  <c r="AI16" i="27"/>
  <c r="AH16" i="27"/>
  <c r="AG16" i="27"/>
  <c r="AI15" i="27"/>
  <c r="AH15" i="27"/>
  <c r="AG15" i="27"/>
  <c r="AI14" i="27"/>
  <c r="AH14" i="27"/>
  <c r="AG14" i="27"/>
  <c r="AI13" i="27"/>
  <c r="AH13" i="27"/>
  <c r="AG13" i="27"/>
  <c r="AI12" i="27"/>
  <c r="AH12" i="27"/>
  <c r="AG12" i="27"/>
  <c r="AI11" i="27"/>
  <c r="AH11" i="27"/>
  <c r="AG11" i="27"/>
  <c r="AI10" i="27"/>
  <c r="AH10" i="27"/>
  <c r="AG10" i="27"/>
  <c r="AI9" i="27"/>
  <c r="AH9" i="27"/>
  <c r="AG9" i="27"/>
  <c r="AI8" i="27"/>
  <c r="AH8" i="27"/>
  <c r="AG8" i="27"/>
  <c r="AI7" i="27"/>
  <c r="AH7" i="27"/>
  <c r="AG7" i="27"/>
  <c r="Q37" i="27"/>
  <c r="R37" i="27"/>
  <c r="S37" i="27"/>
  <c r="T37" i="27"/>
  <c r="U37" i="27"/>
  <c r="V37" i="27"/>
  <c r="P37" i="27"/>
  <c r="M37" i="27"/>
  <c r="N37" i="27"/>
  <c r="L37" i="27"/>
  <c r="E37" i="27"/>
  <c r="F37" i="27"/>
  <c r="G37" i="27" s="1"/>
  <c r="D37" i="27"/>
  <c r="H37" i="27"/>
  <c r="I37" i="27"/>
  <c r="J37" i="27"/>
  <c r="K37" i="27" s="1"/>
  <c r="E6" i="38"/>
  <c r="Q39" i="27"/>
  <c r="G9" i="36"/>
  <c r="E19" i="40" l="1"/>
  <c r="E21" i="40"/>
  <c r="P19" i="27"/>
  <c r="C12" i="40"/>
  <c r="D10" i="40"/>
  <c r="E10" i="40" s="1"/>
  <c r="E9" i="40"/>
  <c r="K5" i="42"/>
  <c r="K6" i="42"/>
  <c r="K7" i="42"/>
  <c r="K8" i="42"/>
  <c r="K9" i="42"/>
  <c r="K10" i="42"/>
  <c r="K11" i="42"/>
  <c r="K12" i="42"/>
  <c r="K13" i="42"/>
  <c r="K14" i="42"/>
  <c r="K15" i="42"/>
  <c r="K16" i="42"/>
  <c r="K17" i="42"/>
  <c r="K18" i="42"/>
  <c r="K19" i="42"/>
  <c r="K20" i="42"/>
  <c r="K21" i="42"/>
  <c r="K22" i="42"/>
  <c r="K23" i="42"/>
  <c r="K24" i="42"/>
  <c r="K25" i="42"/>
  <c r="K26" i="42"/>
  <c r="K4" i="42"/>
  <c r="J5" i="42"/>
  <c r="J6" i="42"/>
  <c r="J7" i="42"/>
  <c r="J8" i="42"/>
  <c r="J9" i="42"/>
  <c r="J10" i="42"/>
  <c r="J11" i="42"/>
  <c r="J12" i="42"/>
  <c r="J13" i="42"/>
  <c r="J16" i="42"/>
  <c r="J17" i="42"/>
  <c r="J18" i="42"/>
  <c r="J19" i="42"/>
  <c r="J20" i="42"/>
  <c r="J21" i="42"/>
  <c r="J22" i="42"/>
  <c r="J23" i="42"/>
  <c r="J24" i="42"/>
  <c r="J25" i="42"/>
  <c r="J26" i="42"/>
  <c r="J4" i="42"/>
  <c r="I5" i="42"/>
  <c r="I6" i="42"/>
  <c r="I7" i="42"/>
  <c r="I8" i="42"/>
  <c r="I9" i="42"/>
  <c r="I10" i="42"/>
  <c r="I11" i="42"/>
  <c r="I12" i="42"/>
  <c r="I13" i="42"/>
  <c r="I14" i="42"/>
  <c r="I16" i="42"/>
  <c r="I17" i="42"/>
  <c r="I18" i="42"/>
  <c r="I19" i="42"/>
  <c r="I20" i="42"/>
  <c r="I21" i="42"/>
  <c r="I22" i="42"/>
  <c r="I23" i="42"/>
  <c r="I24" i="42"/>
  <c r="I25" i="42"/>
  <c r="I26" i="42"/>
  <c r="I4" i="42"/>
  <c r="H27" i="42"/>
  <c r="H5" i="42"/>
  <c r="H6" i="42"/>
  <c r="H7" i="42"/>
  <c r="H8" i="42"/>
  <c r="H9" i="42"/>
  <c r="H10" i="42"/>
  <c r="H11" i="42"/>
  <c r="H12" i="42"/>
  <c r="H13" i="42"/>
  <c r="H14" i="42"/>
  <c r="H15" i="42"/>
  <c r="H16" i="42"/>
  <c r="H17" i="42"/>
  <c r="H18" i="42"/>
  <c r="H19" i="42"/>
  <c r="H20" i="42"/>
  <c r="H21" i="42"/>
  <c r="H22" i="42"/>
  <c r="H23" i="42"/>
  <c r="H24" i="42"/>
  <c r="H25" i="42"/>
  <c r="H26" i="42"/>
  <c r="H4" i="42"/>
  <c r="G18" i="42"/>
  <c r="G19" i="42"/>
  <c r="G20" i="42"/>
  <c r="G17" i="42"/>
  <c r="G12" i="42"/>
  <c r="G13" i="42"/>
  <c r="G11" i="42"/>
  <c r="G4" i="42"/>
  <c r="E16" i="42"/>
  <c r="F16" i="42"/>
  <c r="F27" i="42"/>
  <c r="F26" i="42"/>
  <c r="F18" i="42"/>
  <c r="F19" i="42"/>
  <c r="F20" i="42"/>
  <c r="F21" i="42"/>
  <c r="F22" i="42"/>
  <c r="F23" i="42"/>
  <c r="F24" i="42"/>
  <c r="F11" i="42"/>
  <c r="F12" i="42"/>
  <c r="F13" i="42"/>
  <c r="F10" i="42"/>
  <c r="E27" i="42"/>
  <c r="E5" i="42"/>
  <c r="E6" i="42"/>
  <c r="E7" i="42"/>
  <c r="E8" i="42"/>
  <c r="E9" i="42"/>
  <c r="E11" i="42"/>
  <c r="E12" i="42"/>
  <c r="E13" i="42"/>
  <c r="E14" i="42"/>
  <c r="E17" i="42"/>
  <c r="E18" i="42"/>
  <c r="E20" i="42"/>
  <c r="E21" i="42"/>
  <c r="E22" i="42"/>
  <c r="E23" i="42"/>
  <c r="E24" i="42"/>
  <c r="E26" i="42"/>
  <c r="E4" i="42"/>
  <c r="D6" i="38"/>
  <c r="D12" i="40" l="1"/>
  <c r="E12" i="40" s="1"/>
  <c r="V32" i="27"/>
  <c r="C61" i="31" l="1"/>
  <c r="B61" i="31"/>
  <c r="E7" i="38" l="1"/>
  <c r="F10" i="38"/>
  <c r="C8" i="38"/>
  <c r="D5" i="38"/>
  <c r="D8" i="38" s="1"/>
  <c r="F8" i="38" s="1"/>
  <c r="D4" i="37"/>
  <c r="E4" i="38" s="1"/>
  <c r="C4" i="37"/>
  <c r="D4" i="38" s="1"/>
  <c r="G11" i="36"/>
  <c r="G10" i="36"/>
  <c r="H12" i="36" s="1"/>
  <c r="N12" i="36" l="1"/>
  <c r="J12" i="36"/>
  <c r="F4" i="37"/>
  <c r="H4" i="37" s="1"/>
  <c r="L12" i="36"/>
  <c r="D7" i="38"/>
  <c r="B7" i="32" l="1"/>
  <c r="C7" i="32"/>
  <c r="G15" i="27"/>
  <c r="K15" i="27"/>
  <c r="G16" i="27"/>
  <c r="K16" i="27"/>
  <c r="G17" i="27"/>
  <c r="K17" i="27"/>
  <c r="D7" i="32" l="1"/>
  <c r="F7" i="32" s="1"/>
  <c r="O15" i="27"/>
  <c r="O16" i="27"/>
  <c r="R18" i="27"/>
  <c r="U18" i="27" s="1"/>
  <c r="U19" i="27" s="1"/>
  <c r="S18" i="27"/>
  <c r="E68" i="31"/>
  <c r="E67" i="31"/>
  <c r="E66" i="31"/>
  <c r="E65" i="31"/>
  <c r="E64" i="31"/>
  <c r="E63" i="31"/>
  <c r="E62" i="31"/>
  <c r="E61" i="31"/>
  <c r="D69" i="31"/>
  <c r="C69" i="31"/>
  <c r="E69" i="31" s="1"/>
  <c r="B69" i="31"/>
  <c r="O18" i="30"/>
  <c r="N18" i="30"/>
  <c r="M18" i="30"/>
  <c r="L18" i="30"/>
  <c r="K18" i="30"/>
  <c r="J18" i="30"/>
  <c r="I18" i="30"/>
  <c r="H18" i="30"/>
  <c r="G18" i="30"/>
  <c r="F18" i="30"/>
  <c r="E18" i="30"/>
  <c r="D18" i="30"/>
  <c r="I23" i="29"/>
  <c r="H23" i="29"/>
  <c r="G23" i="29"/>
  <c r="F23" i="29"/>
  <c r="E23" i="29"/>
  <c r="D23" i="29"/>
  <c r="I19" i="29"/>
  <c r="H19" i="29"/>
  <c r="G19" i="29"/>
  <c r="F19" i="29"/>
  <c r="E19" i="29"/>
  <c r="D19" i="29"/>
  <c r="D14" i="27"/>
  <c r="D39" i="27" s="1"/>
  <c r="J14" i="42" l="1"/>
  <c r="E5" i="38"/>
  <c r="K36" i="27"/>
  <c r="G36" i="27"/>
  <c r="I26" i="27" l="1"/>
  <c r="C54" i="31"/>
  <c r="B54" i="31"/>
  <c r="D52" i="31"/>
  <c r="D51" i="31"/>
  <c r="C51" i="31"/>
  <c r="B51" i="31"/>
  <c r="D44" i="31"/>
  <c r="C44" i="31"/>
  <c r="B44" i="31"/>
  <c r="D42" i="31"/>
  <c r="D41" i="31"/>
  <c r="C41" i="31"/>
  <c r="B41" i="31"/>
  <c r="D34" i="31"/>
  <c r="C34" i="31"/>
  <c r="B34" i="31"/>
  <c r="D32" i="31"/>
  <c r="D31" i="31"/>
  <c r="C31" i="31"/>
  <c r="E31" i="31" s="1"/>
  <c r="B31" i="31"/>
  <c r="E51" i="31" l="1"/>
  <c r="E41" i="31"/>
  <c r="E34" i="31"/>
  <c r="E44" i="31"/>
  <c r="H14" i="27" l="1"/>
  <c r="M20" i="30" l="1"/>
  <c r="L20" i="30"/>
  <c r="C9" i="38" s="1"/>
  <c r="L14" i="27"/>
  <c r="J26" i="27"/>
  <c r="C42" i="31" s="1"/>
  <c r="E42" i="31" s="1"/>
  <c r="N20" i="30"/>
  <c r="K20" i="30"/>
  <c r="J20" i="30"/>
  <c r="H20" i="30"/>
  <c r="G20" i="30"/>
  <c r="I20" i="30"/>
  <c r="F20" i="30"/>
  <c r="E20" i="30"/>
  <c r="D20" i="30"/>
  <c r="F9" i="38" l="1"/>
  <c r="O12" i="30"/>
  <c r="O20" i="30" s="1"/>
  <c r="N14" i="27"/>
  <c r="N19" i="27" s="1"/>
  <c r="M19" i="27"/>
  <c r="D50" i="31" s="1"/>
  <c r="D53" i="31" s="1"/>
  <c r="D55" i="31" s="1"/>
  <c r="K32" i="27"/>
  <c r="H19" i="27"/>
  <c r="N39" i="27" l="1"/>
  <c r="B4" i="37" s="1"/>
  <c r="I15" i="42"/>
  <c r="B40" i="31"/>
  <c r="C50" i="31"/>
  <c r="L19" i="27"/>
  <c r="J14" i="27"/>
  <c r="U32" i="27"/>
  <c r="T32" i="27"/>
  <c r="S32" i="27"/>
  <c r="T26" i="27"/>
  <c r="S26" i="27"/>
  <c r="T14" i="27"/>
  <c r="S14" i="27"/>
  <c r="K25" i="27"/>
  <c r="K24" i="27"/>
  <c r="K23" i="27"/>
  <c r="K22" i="27"/>
  <c r="E19" i="27"/>
  <c r="D30" i="31" s="1"/>
  <c r="D33" i="31" s="1"/>
  <c r="D35" i="31" s="1"/>
  <c r="R14" i="27"/>
  <c r="Q14" i="27"/>
  <c r="F14" i="27"/>
  <c r="B30" i="31"/>
  <c r="E10" i="42" l="1"/>
  <c r="E4" i="37"/>
  <c r="C4" i="38"/>
  <c r="J19" i="27"/>
  <c r="C40" i="31" s="1"/>
  <c r="C43" i="31" s="1"/>
  <c r="E39" i="27"/>
  <c r="T19" i="27"/>
  <c r="V39" i="27" s="1"/>
  <c r="S19" i="27"/>
  <c r="E50" i="31"/>
  <c r="B50" i="31"/>
  <c r="O14" i="27"/>
  <c r="O19" i="27"/>
  <c r="S39" i="27" l="1"/>
  <c r="J15" i="42"/>
  <c r="C30" i="31"/>
  <c r="E30" i="31" s="1"/>
  <c r="E15" i="42"/>
  <c r="C5" i="38"/>
  <c r="T39" i="27"/>
  <c r="C45" i="31"/>
  <c r="O25" i="27"/>
  <c r="O24" i="27"/>
  <c r="O23" i="27"/>
  <c r="O22" i="27"/>
  <c r="F5" i="38" l="1"/>
  <c r="K40" i="27"/>
  <c r="R19" i="27" l="1"/>
  <c r="U39" i="27" s="1"/>
  <c r="G32" i="27" l="1"/>
  <c r="G24" i="27"/>
  <c r="G23" i="27"/>
  <c r="G22" i="27"/>
  <c r="G14" i="27"/>
  <c r="K14" i="27"/>
  <c r="J39" i="27" l="1"/>
  <c r="D32" i="27"/>
  <c r="R32" i="27"/>
  <c r="Q32" i="27"/>
  <c r="P32" i="27"/>
  <c r="P39" i="27" s="1"/>
  <c r="R26" i="27"/>
  <c r="R39" i="27" s="1"/>
  <c r="Q26" i="27"/>
  <c r="L26" i="27"/>
  <c r="Q19" i="27"/>
  <c r="O32" i="27"/>
  <c r="N32" i="27"/>
  <c r="L32" i="27"/>
  <c r="F32" i="27"/>
  <c r="N26" i="27"/>
  <c r="M26" i="27"/>
  <c r="M39" i="27" s="1"/>
  <c r="G4" i="38" s="1"/>
  <c r="F26" i="27"/>
  <c r="C32" i="31" s="1"/>
  <c r="E26" i="27"/>
  <c r="D26" i="27"/>
  <c r="H26" i="27"/>
  <c r="H39" i="27" s="1"/>
  <c r="I19" i="27"/>
  <c r="G19" i="27"/>
  <c r="B42" i="31" l="1"/>
  <c r="B43" i="31" s="1"/>
  <c r="B45" i="31" s="1"/>
  <c r="D40" i="31"/>
  <c r="K19" i="27"/>
  <c r="I39" i="27"/>
  <c r="K39" i="27" s="1"/>
  <c r="B3" i="31"/>
  <c r="B52" i="31"/>
  <c r="B53" i="31" s="1"/>
  <c r="B55" i="31" s="1"/>
  <c r="L39" i="27"/>
  <c r="B32" i="31"/>
  <c r="B33" i="31" s="1"/>
  <c r="B35" i="31" s="1"/>
  <c r="E32" i="31"/>
  <c r="C33" i="31"/>
  <c r="O26" i="27"/>
  <c r="K26" i="27"/>
  <c r="G26" i="27"/>
  <c r="F39" i="27"/>
  <c r="G39" i="27" s="1"/>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C6" i="38" l="1"/>
  <c r="D43" i="31"/>
  <c r="E40" i="31"/>
  <c r="O39" i="27"/>
  <c r="B2" i="31" s="1"/>
  <c r="E52" i="31"/>
  <c r="C53" i="31"/>
  <c r="C35" i="31"/>
  <c r="E35" i="31" s="1"/>
  <c r="E33" i="31"/>
  <c r="F6" i="38" l="1"/>
  <c r="C7" i="38"/>
  <c r="D45" i="31"/>
  <c r="E45" i="31" s="1"/>
  <c r="E43" i="31"/>
  <c r="E53" i="31"/>
  <c r="C55" i="31"/>
  <c r="E55" i="31" s="1"/>
  <c r="F4" i="38" l="1"/>
  <c r="H4" i="38" s="1"/>
  <c r="F7"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tc={7645D486-5970-4D1F-A49E-2835A65BB926}</author>
  </authors>
  <commentList>
    <comment ref="B28" authorId="0" shapeId="0" xr:uid="{7645D486-5970-4D1F-A49E-2835A65BB926}">
      <text>
        <t>[Threaded comment]
Your version of Excel allows you to read this threaded comment; however, any edits to it will get removed if the file is opened in a newer version of Excel. Learn more: https://go.microsoft.com/fwlink/?linkid=870924
Comment:
    Goals ("Forecasts") for Multi-Family are not defined at the sub-program level in ACE's filing. YTD % of goal only applies at the program level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tc={B68B2420-E14E-384C-8270-E4ABA9D7E7F3}</author>
    <author>Demiray, Eren G.</author>
  </authors>
  <commentList>
    <comment ref="E6" authorId="0" shapeId="0" xr:uid="{B68B2420-E14E-384C-8270-E4ABA9D7E7F3}">
      <text>
        <t>[Threaded comment]
Your version of Excel allows you to read this threaded comment; however, any edits to it will get removed if the file is opened in a newer version of Excel. Learn more: https://go.microsoft.com/fwlink/?linkid=870924
Comment:
    Unit?
Reply:
    Gross or Net?</t>
      </text>
    </comment>
    <comment ref="I12" authorId="1" shapeId="0" xr:uid="{5FC03D93-D1D8-4DB2-B312-240FD26F7535}">
      <text>
        <r>
          <rPr>
            <b/>
            <sz val="9"/>
            <color rgb="FF000000"/>
            <rFont val="Tahoma"/>
            <family val="2"/>
          </rPr>
          <t>Demiray, Eren G.:</t>
        </r>
        <r>
          <rPr>
            <sz val="9"/>
            <color rgb="FF000000"/>
            <rFont val="Tahoma"/>
            <family val="2"/>
          </rPr>
          <t xml:space="preserve">
</t>
        </r>
        <r>
          <rPr>
            <sz val="9"/>
            <color rgb="FF000000"/>
            <rFont val="Tahoma"/>
            <family val="2"/>
          </rPr>
          <t>Using PY23 values as placeholder as there are no PY22 goals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tc={CE7CE6F4-89E2-486F-8566-A4F09862E8A3}</author>
  </authors>
  <commentList>
    <comment ref="H7" authorId="0" shapeId="0" xr:uid="{CE7CE6F4-89E2-486F-8566-A4F09862E8A3}">
      <text>
        <t>[Threaded comment]
Your version of Excel allows you to read this threaded comment; however, any edits to it will get removed if the file is opened in a newer version of Excel. Learn more: https://go.microsoft.com/fwlink/?linkid=870924
Comment:
    @Tate, Pamela:(PHI) what's the correct formula here?
Reply:
    @Jessica these tables are what Joe is workings  on
@Joe -please confirm</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tc={AA51B15A-7735-2F44-B814-AC4396015B8E}</author>
  </authors>
  <commentList>
    <comment ref="B5" authorId="0" shapeId="0" xr:uid="{AA51B15A-7735-2F44-B814-AC4396015B8E}">
      <text>
        <t>[Threaded comment]
Your version of Excel allows you to read this threaded comment; however, any edits to it will get removed if the file is opened in a newer version of Excel. Learn more: https://go.microsoft.com/fwlink/?linkid=870924
Comment:
    Insert ACE name</t>
      </text>
    </comment>
  </commentList>
</comments>
</file>

<file path=xl/sharedStrings.xml><?xml version="1.0" encoding="utf-8"?>
<sst xmlns="http://schemas.openxmlformats.org/spreadsheetml/2006/main" count="1112" uniqueCount="467">
  <si>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</si>
  <si>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</si>
  <si>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</si>
  <si>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</si>
  <si>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</si>
  <si>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</si>
  <si>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</si>
  <si>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</si>
  <si>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</si>
  <si>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</si>
  <si>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</si>
  <si>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</si>
  <si>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</si>
  <si>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</si>
  <si>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</si>
  <si>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</si>
  <si>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</si>
  <si>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</si>
  <si>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</si>
  <si>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</si>
  <si>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</si>
  <si>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</si>
  <si>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</si>
  <si>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</si>
  <si>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</si>
  <si>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</si>
  <si>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</si>
  <si>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</si>
  <si>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</si>
  <si>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</si>
  <si>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</si>
  <si>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</si>
  <si>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</si>
  <si>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</si>
  <si>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</si>
  <si>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</si>
  <si>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</si>
  <si>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</si>
  <si>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</si>
  <si>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</si>
  <si>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</si>
  <si>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</si>
  <si>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</si>
  <si>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</si>
  <si>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</si>
  <si>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</si>
  <si>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</si>
  <si>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</si>
  <si>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</si>
  <si>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</si>
  <si>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</si>
  <si>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</si>
  <si>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</si>
  <si>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</si>
  <si>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</si>
  <si>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PY22Q4</t>
  </si>
  <si>
    <t>Ex Ante Energy Savings</t>
  </si>
  <si>
    <t>**Supplement for Annual Report</t>
  </si>
  <si>
    <t>D=C/B</t>
  </si>
  <si>
    <t>G</t>
  </si>
  <si>
    <t>H=G/F</t>
  </si>
  <si>
    <t>J</t>
  </si>
  <si>
    <t>L=K/J</t>
  </si>
  <si>
    <t>M</t>
  </si>
  <si>
    <t>N</t>
  </si>
  <si>
    <t>O</t>
  </si>
  <si>
    <t>P</t>
  </si>
  <si>
    <t>Q</t>
  </si>
  <si>
    <t>R</t>
  </si>
  <si>
    <t>S</t>
  </si>
  <si>
    <t>Current Quarter</t>
  </si>
  <si>
    <t>Annual Forecasted Participation Number</t>
  </si>
  <si>
    <t>Reported Participation Number YTD</t>
  </si>
  <si>
    <t>YTD % of Annual Participants</t>
  </si>
  <si>
    <t>Current Quarter ($000)</t>
  </si>
  <si>
    <r>
      <t xml:space="preserve">Annual Forecasted Program Costs ($000) </t>
    </r>
    <r>
      <rPr>
        <vertAlign val="superscript"/>
        <sz val="9"/>
        <color rgb="FFFFFFFF"/>
        <rFont val="Calibri"/>
        <family val="2"/>
        <scheme val="minor"/>
      </rPr>
      <t>2</t>
    </r>
  </si>
  <si>
    <t>Reported Program Costs YTD ($000)</t>
  </si>
  <si>
    <t>YTD % of Annual Budget</t>
  </si>
  <si>
    <t>Current Quarter Annual Retail Energy Savings (MWh)</t>
  </si>
  <si>
    <t>Annual Forecasted Retail Energy Savings (MWh)</t>
  </si>
  <si>
    <t>Reported Annual Retail Energy Savings YTD (MWh)</t>
  </si>
  <si>
    <t>YTD % of Annual Energy Savings</t>
  </si>
  <si>
    <t>Current Quarter  Annual Wholesale Energy Savings (MWh)</t>
  </si>
  <si>
    <t>Retail Peak Demand Savings YTD (MW)</t>
  </si>
  <si>
    <t>Current Quarter Lifetime Retail Energy Savings (MWh)</t>
  </si>
  <si>
    <t>Reported Lifetime Retail Energy Savings YTD (MWh)</t>
  </si>
  <si>
    <t>Current Quarter Retail Peak Demand Savings (MW)</t>
  </si>
  <si>
    <t>Current Quarter  Lifetime Wholesale Energy Savings (MWh)</t>
  </si>
  <si>
    <t>Current Quarter Wholesale Peak Demand Savings (MW)</t>
  </si>
  <si>
    <t>Count</t>
  </si>
  <si>
    <t>Sector</t>
  </si>
  <si>
    <t>Sub-Programs</t>
  </si>
  <si>
    <t>Weighted Electric Losses - Energy</t>
  </si>
  <si>
    <t>Weighted Electric Losses - Demand</t>
  </si>
  <si>
    <t>Weighted Natural Gas Losses</t>
  </si>
  <si>
    <r>
      <t>Sub Program or Category</t>
    </r>
    <r>
      <rPr>
        <b/>
        <vertAlign val="superscript"/>
        <sz val="11"/>
        <color theme="1"/>
        <rFont val="Calibri"/>
        <family val="2"/>
        <scheme val="minor"/>
      </rPr>
      <t>1</t>
    </r>
  </si>
  <si>
    <t>Res</t>
  </si>
  <si>
    <t>Home Energy Reports</t>
  </si>
  <si>
    <t>Efficient Products*</t>
  </si>
  <si>
    <t>HVAC</t>
  </si>
  <si>
    <t>N/A</t>
  </si>
  <si>
    <t>Appliance Rebates</t>
  </si>
  <si>
    <t>Existing Homes QHEC</t>
  </si>
  <si>
    <t>Appliance Recycling</t>
  </si>
  <si>
    <t>Existing Homes HPwES</t>
  </si>
  <si>
    <t>Online Marketplace</t>
  </si>
  <si>
    <t>LMI</t>
  </si>
  <si>
    <t>Food Banks</t>
  </si>
  <si>
    <t>MF</t>
  </si>
  <si>
    <t>Multi-Family</t>
  </si>
  <si>
    <t>Others - Lighting</t>
  </si>
  <si>
    <t>C&amp;I</t>
  </si>
  <si>
    <t>Energy Solutions for Business: Prescriptive and Custom</t>
  </si>
  <si>
    <t>Subtotal Efficient Products</t>
  </si>
  <si>
    <t xml:space="preserve">Energy Solutions for Business: Engineered Solutions </t>
  </si>
  <si>
    <t>Home Performance with Energy Star*</t>
  </si>
  <si>
    <t xml:space="preserve">                          -  </t>
  </si>
  <si>
    <t xml:space="preserve">Direct Install </t>
  </si>
  <si>
    <r>
      <t>Quick Home Energy Check-Up</t>
    </r>
    <r>
      <rPr>
        <vertAlign val="superscript"/>
        <sz val="11"/>
        <rFont val="Calibri"/>
        <family val="2"/>
        <scheme val="minor"/>
      </rPr>
      <t>3</t>
    </r>
  </si>
  <si>
    <t xml:space="preserve">Energy Solutions for Business: Energy Management </t>
  </si>
  <si>
    <t>Portfolio</t>
  </si>
  <si>
    <t>Portfolio Costs</t>
  </si>
  <si>
    <r>
      <t>Behavioral</t>
    </r>
    <r>
      <rPr>
        <vertAlign val="superscript"/>
        <sz val="11"/>
        <rFont val="Calibri"/>
        <family val="2"/>
        <scheme val="minor"/>
      </rPr>
      <t>3</t>
    </r>
  </si>
  <si>
    <t>Sub-Program</t>
  </si>
  <si>
    <t>Direct Install*</t>
  </si>
  <si>
    <t xml:space="preserve">                             -  </t>
  </si>
  <si>
    <r>
      <t>Prescriptive/Custom*</t>
    </r>
    <r>
      <rPr>
        <vertAlign val="superscript"/>
        <sz val="11"/>
        <color theme="1"/>
        <rFont val="Calibri"/>
        <family val="2"/>
        <scheme val="minor"/>
      </rPr>
      <t>4</t>
    </r>
  </si>
  <si>
    <t>Multi-Family*</t>
  </si>
  <si>
    <t>HPwES</t>
  </si>
  <si>
    <t>Prescriptive/Custom*</t>
  </si>
  <si>
    <t>Subtotal Multi-Family</t>
  </si>
  <si>
    <t>Comfort Partners</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</si>
  <si>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</si>
  <si>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</si>
  <si>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Quick Home Energy Check-Up and Behavioral Program costs in PY1 are supported by merger funding. Savings from these programs is included in this report as permitted by the June 10th Board Order.  </t>
    </r>
  </si>
  <si>
    <r>
      <rPr>
        <vertAlign val="superscript"/>
        <sz val="11"/>
        <rFont val="Calibri"/>
        <family val="2"/>
        <scheme val="minor"/>
      </rPr>
      <t>4</t>
    </r>
    <r>
      <rPr>
        <sz val="11"/>
        <rFont val="Calibri"/>
        <family val="2"/>
        <scheme val="minor"/>
      </rPr>
      <t xml:space="preserve"> The participant definition for the Prescriptive/Custom component of the Energy Solutions for Business program as agreed upon by the joint utilities represents the count of projects while the forecast established in ACE's filed plan represents the count of measures. </t>
    </r>
  </si>
  <si>
    <t>* Denotes a core EE program. Home Performance with Energy Star only includes non-LMI; the comparable program for LMI participants is Comfort Partners, which is jointly administered by the State and Utilities.</t>
  </si>
  <si>
    <t>**</t>
  </si>
  <si>
    <t>Table 1 - Annual Baseline Table</t>
  </si>
  <si>
    <t>Utility-Administered Programs ex-ante energy savings 
(MWh or DTh)</t>
  </si>
  <si>
    <t>Comfort Partners ex-ante energy savings  (MWh or DTh)</t>
  </si>
  <si>
    <r>
      <t>Other Programs ex-ante energy savings                     (MWh or DTh)</t>
    </r>
    <r>
      <rPr>
        <vertAlign val="superscript"/>
        <sz val="11"/>
        <color rgb="FFFFFFFF"/>
        <rFont val="Times New Roman"/>
        <family val="1"/>
      </rPr>
      <t>1</t>
    </r>
  </si>
  <si>
    <t>Total ex-ante energy savings 
(MWh or DTh)</t>
  </si>
  <si>
    <r>
      <t>Compliance Baseline  (MWh or DTh)</t>
    </r>
    <r>
      <rPr>
        <vertAlign val="superscript"/>
        <sz val="11"/>
        <color rgb="FFFFFFFF"/>
        <rFont val="Times New Roman"/>
        <family val="1"/>
      </rPr>
      <t>2</t>
    </r>
  </si>
  <si>
    <t>Annual Target
 (%)</t>
  </si>
  <si>
    <t>Annual Target
(MWh or DTh)</t>
  </si>
  <si>
    <t xml:space="preserve">Percent of Annual Target 
(%) </t>
  </si>
  <si>
    <t>(A)</t>
  </si>
  <si>
    <t>(B)</t>
  </si>
  <si>
    <t xml:space="preserve">(C) </t>
  </si>
  <si>
    <t xml:space="preserve">(D) = (A)+(B)+(C) </t>
  </si>
  <si>
    <t>(E)</t>
  </si>
  <si>
    <t>(F)</t>
  </si>
  <si>
    <t>(G) = (E)*(F)</t>
  </si>
  <si>
    <t>(H) = (D) / (G)</t>
  </si>
  <si>
    <r>
      <rPr>
        <sz val="9"/>
        <color theme="1"/>
        <rFont val="Times New Roman"/>
        <family val="1"/>
      </rPr>
      <t xml:space="preserve">1 The annual target for Program Year 2022 is derived based on targets for future annual targets. Other Programs include merger/legacy-committed EE programs – QHEC and Behavior. 
</t>
    </r>
    <r>
      <rPr>
        <vertAlign val="superscript"/>
        <sz val="9"/>
        <color theme="1"/>
        <rFont val="Times New Roman"/>
        <family val="1"/>
      </rPr>
      <t xml:space="preserve">2 </t>
    </r>
    <r>
      <rPr>
        <sz val="9"/>
        <color theme="1"/>
        <rFont val="Times New Roman"/>
        <family val="1"/>
      </rPr>
      <t xml:space="preserve">Includes sales as reported on FERC Form-1, as adjusted for the given sales period (planning year). </t>
    </r>
  </si>
  <si>
    <t>Table 2 – Quantitative Performance Indicators</t>
  </si>
  <si>
    <t>Utility-Administered Plan Year Results</t>
  </si>
  <si>
    <t>Comfort Partners Plan Year Results</t>
  </si>
  <si>
    <t>Other Programs Plan Year Results</t>
  </si>
  <si>
    <t>Total Plan Year Results</t>
  </si>
  <si>
    <r>
      <t>Annual Target</t>
    </r>
    <r>
      <rPr>
        <vertAlign val="superscript"/>
        <sz val="11"/>
        <color rgb="FFFFFFFF"/>
        <rFont val="Times New Roman"/>
        <family val="1"/>
      </rPr>
      <t xml:space="preserve"> (MWh)1</t>
    </r>
  </si>
  <si>
    <t>Percent of Annual Target Achieved</t>
  </si>
  <si>
    <t>Annual Energy Savings (MWh)</t>
  </si>
  <si>
    <t>Annual Demand Savings (MW)</t>
  </si>
  <si>
    <r>
      <t>Lifetime Persisting Demand Savings (MW-year)</t>
    </r>
    <r>
      <rPr>
        <vertAlign val="superscript"/>
        <sz val="11"/>
        <color theme="1"/>
        <rFont val="Times New Roman"/>
        <family val="1"/>
      </rPr>
      <t>2</t>
    </r>
  </si>
  <si>
    <t>Low/Moderate-Income Lifetime Savings (MWh)</t>
  </si>
  <si>
    <t>Small Commercial Lifetime Savings (MWh)</t>
  </si>
  <si>
    <r>
      <t>Net Present Value of Utility Cost Test Net Benefits ($)</t>
    </r>
    <r>
      <rPr>
        <vertAlign val="superscript"/>
        <sz val="11"/>
        <color theme="1"/>
        <rFont val="Times New Roman"/>
        <family val="1"/>
      </rPr>
      <t>3</t>
    </r>
  </si>
  <si>
    <r>
      <rPr>
        <vertAlign val="superscript"/>
        <sz val="9"/>
        <color theme="1"/>
        <rFont val="Times New Roman"/>
        <family val="1"/>
      </rPr>
      <t>1</t>
    </r>
    <r>
      <rPr>
        <sz val="9"/>
        <color theme="1"/>
        <rFont val="Times New Roman"/>
        <family val="1"/>
      </rPr>
      <t xml:space="preserve">Annual Targets reflect estimated impacts as filed the Company's 2021-2024 Clean Energy Filing.                                                                                                                     </t>
    </r>
    <r>
      <rPr>
        <vertAlign val="superscript"/>
        <sz val="9"/>
        <color theme="1"/>
        <rFont val="Times New Roman"/>
        <family val="1"/>
      </rPr>
      <t>2</t>
    </r>
    <r>
      <rPr>
        <sz val="9"/>
        <color theme="1"/>
        <rFont val="Times New Roman"/>
        <family val="1"/>
      </rPr>
      <t xml:space="preserve">Reflects Annul Demand Savings multiplied by the Effective Useful Life of installed equipment.                                                                                                                                </t>
    </r>
    <r>
      <rPr>
        <vertAlign val="superscript"/>
        <sz val="9"/>
        <color theme="1"/>
        <rFont val="Times New Roman"/>
        <family val="1"/>
      </rPr>
      <t>3</t>
    </r>
    <r>
      <rPr>
        <sz val="9"/>
        <color theme="1"/>
        <rFont val="Times New Roman"/>
        <family val="1"/>
      </rPr>
      <t>Cost Effectiveness impacts are not calculated for Comfort Partners or Other Programs.</t>
    </r>
  </si>
  <si>
    <t>YTD Performance</t>
  </si>
  <si>
    <t>Annual Energy Savings</t>
  </si>
  <si>
    <t>Expenditures</t>
  </si>
  <si>
    <r>
      <rPr>
        <b/>
        <sz val="12"/>
        <color rgb="FF000000"/>
        <rFont val="Times New Roman"/>
        <family val="1"/>
      </rPr>
      <t xml:space="preserve">Table </t>
    </r>
    <r>
      <rPr>
        <b/>
        <sz val="12"/>
        <rFont val="Times New Roman"/>
        <family val="1"/>
      </rPr>
      <t xml:space="preserve">3 </t>
    </r>
    <r>
      <rPr>
        <b/>
        <sz val="12"/>
        <color rgb="FF000000"/>
        <rFont val="Times New Roman"/>
        <family val="1"/>
      </rPr>
      <t>– Quarterly Sector-Level Participation</t>
    </r>
  </si>
  <si>
    <t>Current Quarter Participants</t>
  </si>
  <si>
    <t>Annual (YTD) Participants</t>
  </si>
  <si>
    <t>Annual Forecasted Participants</t>
  </si>
  <si>
    <t>Percent of Annual Forecast</t>
  </si>
  <si>
    <r>
      <t>Sector</t>
    </r>
    <r>
      <rPr>
        <b/>
        <vertAlign val="superscript"/>
        <sz val="11"/>
        <color theme="0"/>
        <rFont val="Times New Roman"/>
        <family val="1"/>
      </rPr>
      <t>1</t>
    </r>
  </si>
  <si>
    <t>Residential</t>
  </si>
  <si>
    <t xml:space="preserve">Multi-Family </t>
  </si>
  <si>
    <r>
      <t>C&amp;I</t>
    </r>
    <r>
      <rPr>
        <vertAlign val="superscript"/>
        <sz val="11"/>
        <color rgb="FF000000"/>
        <rFont val="Times New Roman"/>
        <family val="1"/>
      </rPr>
      <t>2</t>
    </r>
  </si>
  <si>
    <t>Reported Totals for Utility Administered Programs</t>
  </si>
  <si>
    <r>
      <t>Comfort Partners</t>
    </r>
    <r>
      <rPr>
        <vertAlign val="superscript"/>
        <sz val="11"/>
        <color theme="1"/>
        <rFont val="Times New Roman"/>
        <family val="1"/>
      </rPr>
      <t>3</t>
    </r>
  </si>
  <si>
    <t>Utility Total</t>
  </si>
  <si>
    <r>
      <rPr>
        <vertAlign val="superscript"/>
        <sz val="9"/>
        <color theme="1"/>
        <rFont val="Times New Roman"/>
        <family val="1"/>
      </rPr>
      <t>1</t>
    </r>
    <r>
      <rPr>
        <sz val="9"/>
        <color theme="1"/>
        <rFont val="Times New Roman"/>
        <family val="1"/>
      </rPr>
      <t xml:space="preserve"> Note that these numbers are totals across all programs within a sector.  The appendix shows the participation numbers for individual programs.  Participation from merger-funded programming is not omitted from these values.
</t>
    </r>
    <r>
      <rPr>
        <vertAlign val="superscript"/>
        <sz val="9"/>
        <color theme="1"/>
        <rFont val="Times New Roman"/>
        <family val="1"/>
      </rPr>
      <t xml:space="preserve">2 </t>
    </r>
    <r>
      <rPr>
        <sz val="9"/>
        <color theme="1"/>
        <rFont val="Times New Roman"/>
        <family val="1"/>
      </rPr>
      <t xml:space="preserve">The participant definition for the Prescriptive/Custom component of the Energy Solutions for Business program as agreed upon by the joint utilities represents the count of projects while the forecast established in ACE's filed plan represents the count of measures.
</t>
    </r>
    <r>
      <rPr>
        <vertAlign val="superscript"/>
        <sz val="9"/>
        <color theme="1"/>
        <rFont val="Times New Roman"/>
        <family val="1"/>
      </rPr>
      <t xml:space="preserve">3 </t>
    </r>
    <r>
      <rPr>
        <sz val="9"/>
        <color theme="1"/>
        <rFont val="Times New Roman"/>
        <family val="1"/>
      </rPr>
      <t>Comfort Partners, the primary program serving low-income customers, is co-managed by the BPU’s Division of Clean Energy in conjunction with ACE and the other investor-owned electric and gas utility companies.</t>
    </r>
  </si>
  <si>
    <r>
      <t xml:space="preserve">Table </t>
    </r>
    <r>
      <rPr>
        <b/>
        <sz val="11"/>
        <rFont val="Times New Roman"/>
        <family val="1"/>
      </rPr>
      <t>4</t>
    </r>
    <r>
      <rPr>
        <b/>
        <sz val="11"/>
        <color rgb="FF000000"/>
        <rFont val="Times New Roman"/>
        <family val="1"/>
      </rPr>
      <t>– Quarterly Sector-Level Expenditures</t>
    </r>
  </si>
  <si>
    <r>
      <t>Expenditures</t>
    </r>
    <r>
      <rPr>
        <b/>
        <vertAlign val="superscript"/>
        <sz val="11"/>
        <color theme="0"/>
        <rFont val="Times New Roman"/>
        <family val="1"/>
      </rPr>
      <t>1</t>
    </r>
    <r>
      <rPr>
        <b/>
        <sz val="11"/>
        <color theme="0"/>
        <rFont val="Times New Roman"/>
        <family val="1"/>
      </rPr>
      <t xml:space="preserve"> </t>
    </r>
  </si>
  <si>
    <t>Current Quarter Expenditures ($000)</t>
  </si>
  <si>
    <t>Annual (YTD) Expenditures ($000)</t>
  </si>
  <si>
    <t>Annual Budget Expenditures ($000)</t>
  </si>
  <si>
    <t>Percent of Annual Budget</t>
  </si>
  <si>
    <t xml:space="preserve">Residential </t>
  </si>
  <si>
    <t xml:space="preserve">C&amp;I </t>
  </si>
  <si>
    <r>
      <rPr>
        <vertAlign val="superscript"/>
        <sz val="9"/>
        <color theme="1"/>
        <rFont val="Times New Roman"/>
        <family val="1"/>
      </rPr>
      <t>1</t>
    </r>
    <r>
      <rPr>
        <sz val="9"/>
        <color theme="1"/>
        <rFont val="Times New Roman"/>
        <family val="1"/>
      </rPr>
      <t>Expenditures include rebates, incentives, and loans, as well as program administration costs allocated across programs.  Expenditures from merger-funded programming and Supportive Costs Outside Portfolio are omitted from these values.</t>
    </r>
  </si>
  <si>
    <t>Table 5 – Quarterly Sector-Level Annual Energy Savings</t>
  </si>
  <si>
    <r>
      <t>Annual Energy Savings</t>
    </r>
    <r>
      <rPr>
        <vertAlign val="superscript"/>
        <sz val="11"/>
        <color theme="0"/>
        <rFont val="Times New Roman"/>
        <family val="1"/>
      </rPr>
      <t>1</t>
    </r>
    <r>
      <rPr>
        <sz val="11"/>
        <color theme="0"/>
        <rFont val="Times New Roman"/>
        <family val="1"/>
      </rPr>
      <t xml:space="preserve"> </t>
    </r>
  </si>
  <si>
    <t>Current Quarter Retail      (MWh)</t>
  </si>
  <si>
    <t>Annual (YTD)  Retail (MWh)</t>
  </si>
  <si>
    <t>Annual Target Retail
(MWh)</t>
  </si>
  <si>
    <t>Percent of Annual Target</t>
  </si>
  <si>
    <r>
      <rPr>
        <vertAlign val="superscript"/>
        <sz val="9"/>
        <color theme="1"/>
        <rFont val="Times New Roman"/>
        <family val="1"/>
      </rPr>
      <t>1</t>
    </r>
    <r>
      <rPr>
        <sz val="9"/>
        <color theme="1"/>
        <rFont val="Times New Roman"/>
        <family val="1"/>
      </rPr>
      <t>Annal energy savings represent the total expected annual savings from all energy efficiency measures within each sector and includes savings from merger-funded programs.</t>
    </r>
  </si>
  <si>
    <t>Table 6– Quarterly Costs and Budget Variances by Category</t>
  </si>
  <si>
    <r>
      <t>Total Utility EE/PDR</t>
    </r>
    <r>
      <rPr>
        <b/>
        <vertAlign val="superscript"/>
        <sz val="11"/>
        <color theme="0"/>
        <rFont val="Times New Roman"/>
        <family val="1"/>
      </rPr>
      <t>1</t>
    </r>
  </si>
  <si>
    <t>Quarter Reported ($000)</t>
  </si>
  <si>
    <t>Annual Reported ($000)</t>
  </si>
  <si>
    <t>Full Year Budget ($000)</t>
  </si>
  <si>
    <r>
      <t>Percent of Budget Spent</t>
    </r>
    <r>
      <rPr>
        <b/>
        <vertAlign val="superscript"/>
        <sz val="11"/>
        <color theme="0"/>
        <rFont val="Times New Roman"/>
        <family val="1"/>
      </rPr>
      <t>2</t>
    </r>
  </si>
  <si>
    <t>Capital Costs</t>
  </si>
  <si>
    <t>Utility Administration</t>
  </si>
  <si>
    <r>
      <t>Marketing</t>
    </r>
    <r>
      <rPr>
        <vertAlign val="superscript"/>
        <sz val="11"/>
        <color rgb="FF000000"/>
        <rFont val="Times New Roman"/>
        <family val="1"/>
      </rPr>
      <t>3</t>
    </r>
  </si>
  <si>
    <t>Outside Services</t>
  </si>
  <si>
    <t>Rebates</t>
  </si>
  <si>
    <t>No- or Low-Interest Loans</t>
  </si>
  <si>
    <t>EM&amp;V</t>
  </si>
  <si>
    <t>Inspections &amp; Quality Control</t>
  </si>
  <si>
    <t>Utility EE/PDR Total</t>
  </si>
  <si>
    <r>
      <rPr>
        <vertAlign val="superscript"/>
        <sz val="9"/>
        <rFont val="Times New Roman"/>
        <family val="1"/>
      </rPr>
      <t>1</t>
    </r>
    <r>
      <rPr>
        <sz val="9"/>
        <rFont val="Times New Roman"/>
        <family val="1"/>
      </rPr>
      <t xml:space="preserve"> Categories herein align to ACE’s EE plan as approved by the Board.</t>
    </r>
    <r>
      <rPr>
        <vertAlign val="superscript"/>
        <sz val="9"/>
        <rFont val="Times New Roman"/>
        <family val="1"/>
      </rPr>
      <t xml:space="preserve">
2 </t>
    </r>
    <r>
      <rPr>
        <sz val="9"/>
        <rFont val="Times New Roman"/>
        <family val="1"/>
      </rPr>
      <t xml:space="preserve">While annual budgets are used for informational purposes, the portfolio is managed to a total not-to-exceed amount established by cost category for the full triennial program cycle.
</t>
    </r>
    <r>
      <rPr>
        <vertAlign val="superscript"/>
        <sz val="9"/>
        <rFont val="Times New Roman"/>
        <family val="1"/>
      </rPr>
      <t>3</t>
    </r>
    <r>
      <rPr>
        <sz val="9"/>
        <rFont val="Times New Roman"/>
        <family val="1"/>
      </rPr>
      <t xml:space="preserve"> In the Matter of the Petition of Rockland Electric Company’s Annual Conservation Incentive Program Filing – Reconciliation for the Period July 1, 2021 – June 30, 2022, BPU Docket No. E022070469. </t>
    </r>
  </si>
  <si>
    <t>Table 7 – Quarterly Equity Performance</t>
  </si>
  <si>
    <t>Territory-Level Benchmarks</t>
  </si>
  <si>
    <r>
      <t>Over-burdened</t>
    </r>
    <r>
      <rPr>
        <vertAlign val="superscript"/>
        <sz val="10"/>
        <color rgb="FF000000"/>
        <rFont val="Times New Roman"/>
        <family val="1"/>
      </rPr>
      <t>1</t>
    </r>
  </si>
  <si>
    <t>Non-Over-burdened</t>
  </si>
  <si>
    <r>
      <t>Ratio</t>
    </r>
    <r>
      <rPr>
        <vertAlign val="superscript"/>
        <sz val="10"/>
        <color rgb="FF000000"/>
        <rFont val="Times New Roman"/>
        <family val="1"/>
      </rPr>
      <t>2</t>
    </r>
  </si>
  <si>
    <t xml:space="preserve">  # of Household Accounts</t>
  </si>
  <si>
    <t xml:space="preserve">  # of Business Accounts</t>
  </si>
  <si>
    <t xml:space="preserve">  Total Annual Energy (MWh)</t>
  </si>
  <si>
    <t>Programs</t>
  </si>
  <si>
    <t>Sub Program or Offering</t>
  </si>
  <si>
    <t>Type of Sub Program/Offering</t>
  </si>
  <si>
    <r>
      <t>Quarter Over-burdened</t>
    </r>
    <r>
      <rPr>
        <vertAlign val="superscript"/>
        <sz val="10"/>
        <color rgb="FF000000"/>
        <rFont val="Times New Roman"/>
        <family val="1"/>
      </rPr>
      <t>1</t>
    </r>
  </si>
  <si>
    <t>Quarter Non-Over-burdened</t>
  </si>
  <si>
    <t>YTD Over-burdened</t>
  </si>
  <si>
    <t>YTD Non-Over-burdened</t>
  </si>
  <si>
    <t>Ratio</t>
  </si>
  <si>
    <t>Core</t>
  </si>
  <si>
    <t>TBD</t>
  </si>
  <si>
    <t>Quick Home Energy Check-Up</t>
  </si>
  <si>
    <t>Additional</t>
  </si>
  <si>
    <t>Total Core Participation</t>
  </si>
  <si>
    <t>Total Additional Participation</t>
  </si>
  <si>
    <t>Total Participation</t>
  </si>
  <si>
    <t>Total Core Annual Energy Savings</t>
  </si>
  <si>
    <t>Total Additional Annual Energy Savings</t>
  </si>
  <si>
    <t>Total Annual Energy Savings</t>
  </si>
  <si>
    <t>Lifetime Energy Savings</t>
  </si>
  <si>
    <t>Total Core Lifetime Energy Savings</t>
  </si>
  <si>
    <t>Total Additional Lifetime Energy Savings</t>
  </si>
  <si>
    <t>Total Lifetime Energy Savings</t>
  </si>
  <si>
    <t>1 Across all programs, subprograms, or offerings, participation/savings are classified as either in a low-income Environmental Justice Overburdened Community census block or not based on the program participant’s address. Overburdened Community census blocks were developed and defined by the NJ Department of Environmental Protection (www.nj.gov/dep/ej/communities.html).                                                                                            2 The Ratio column shows the ratio of the overburdened metric over the non-overburdened metric. Comparing the territory-level benchmark ratios versus the program ratios shows how equitable the distribution of the program is between the overburdened and non-overburdened populations. If the program ratio is greater than the benchmark ratio, then the overburdened population is better represented in the program.</t>
  </si>
  <si>
    <t>Table 8 -  Benefit-Cost Test Results</t>
  </si>
  <si>
    <t>Initial</t>
  </si>
  <si>
    <t>Final</t>
  </si>
  <si>
    <t>NJCT</t>
  </si>
  <si>
    <t>PCT</t>
  </si>
  <si>
    <t>PACT</t>
  </si>
  <si>
    <t>RIMT</t>
  </si>
  <si>
    <t>TRCT</t>
  </si>
  <si>
    <t>SCT</t>
  </si>
  <si>
    <t>Incentive Expenditures (Customer Rebates and Low/no-cost financing)</t>
  </si>
  <si>
    <t>Reported Incentive Costs YTD ($000)</t>
  </si>
  <si>
    <t>Reported Retail Energy Savings YTD (MWh)</t>
  </si>
  <si>
    <t>Non-LMI or Unverified</t>
  </si>
  <si>
    <t>Others</t>
  </si>
  <si>
    <r>
      <t>Home Performance with Energy Star</t>
    </r>
    <r>
      <rPr>
        <vertAlign val="superscript"/>
        <sz val="10"/>
        <rFont val="Times New Roman"/>
        <family val="1"/>
      </rPr>
      <t>1</t>
    </r>
    <r>
      <rPr>
        <sz val="10"/>
        <color theme="1"/>
        <rFont val="Times New Roman"/>
        <family val="1"/>
      </rPr>
      <t xml:space="preserve"> </t>
    </r>
  </si>
  <si>
    <t>Direct Installation/MF QHEC</t>
  </si>
  <si>
    <t>Total Multi-Family</t>
  </si>
  <si>
    <t>NONE</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</si>
  <si>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</si>
  <si>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**Supplement for Narrative Table 1</t>
  </si>
  <si>
    <t>H</t>
  </si>
  <si>
    <t>Reported Lifetime Retail Energy Savings Current Quarter (MWh)</t>
  </si>
  <si>
    <t>Reported Lifetime Wholesale Energy Savings Current Quarter (MWh)</t>
  </si>
  <si>
    <t>Small Commercial</t>
  </si>
  <si>
    <t>Large Commercial</t>
  </si>
  <si>
    <t>*Note: Additional line 22 for Portfolio and Supportive Costs Outside Portfolio</t>
  </si>
  <si>
    <t>Table 1</t>
  </si>
  <si>
    <t>Reported Retail Sales Savings</t>
  </si>
  <si>
    <t>Sales Baseline (MWh or DTh)2</t>
  </si>
  <si>
    <t>Percent of Sales</t>
  </si>
  <si>
    <t>Annual Target (MWh or DTh)</t>
  </si>
  <si>
    <t>Utility Operated Programs</t>
  </si>
  <si>
    <t>Other Programs1</t>
  </si>
  <si>
    <t>Total</t>
  </si>
  <si>
    <t>8.18 - suggestion from Ann-Marie for Table 1</t>
  </si>
  <si>
    <t>Table 2</t>
  </si>
  <si>
    <t>Table 1 structure</t>
  </si>
  <si>
    <r>
      <t>Sector</t>
    </r>
    <r>
      <rPr>
        <vertAlign val="superscript"/>
        <sz val="9"/>
        <color indexed="9"/>
        <rFont val="Calibri"/>
        <family val="2"/>
        <scheme val="minor"/>
      </rPr>
      <t>1</t>
    </r>
  </si>
  <si>
    <t>Quarter Participants</t>
  </si>
  <si>
    <t>YTD Participants</t>
  </si>
  <si>
    <t>a</t>
  </si>
  <si>
    <t>Comfort Partners savings</t>
  </si>
  <si>
    <t>b</t>
  </si>
  <si>
    <t>c</t>
  </si>
  <si>
    <t>Total Savings</t>
  </si>
  <si>
    <t>a+b+c=d</t>
  </si>
  <si>
    <t>Sales Baseline</t>
  </si>
  <si>
    <t>e</t>
  </si>
  <si>
    <t>Ferc</t>
  </si>
  <si>
    <t>Percent of Sales Achieved</t>
  </si>
  <si>
    <t>d/e=f</t>
  </si>
  <si>
    <t>Annual Target</t>
  </si>
  <si>
    <t>g</t>
  </si>
  <si>
    <t>from Board Order)</t>
  </si>
  <si>
    <t>Table 3</t>
  </si>
  <si>
    <t>Footnottes:</t>
  </si>
  <si>
    <r>
      <t>Expenditures</t>
    </r>
    <r>
      <rPr>
        <vertAlign val="superscript"/>
        <sz val="9"/>
        <color indexed="9"/>
        <rFont val="Calibri"/>
        <family val="2"/>
        <scheme val="minor"/>
      </rPr>
      <t>1</t>
    </r>
  </si>
  <si>
    <t>Quarter Expenditures ($000)</t>
  </si>
  <si>
    <t>YTD Expenditures ($000)</t>
  </si>
  <si>
    <t>1 = Include merger-commitment programs (QHEC and Behavior)</t>
  </si>
  <si>
    <t>2= Ferc Form</t>
  </si>
  <si>
    <t>Table 4 - Using TRM 2020</t>
  </si>
  <si>
    <r>
      <t>Annual Energy Savings</t>
    </r>
    <r>
      <rPr>
        <vertAlign val="superscript"/>
        <sz val="9"/>
        <color indexed="9"/>
        <rFont val="Calibri"/>
        <family val="2"/>
        <scheme val="minor"/>
      </rPr>
      <t>1</t>
    </r>
  </si>
  <si>
    <t>Quarter Retail (MWh)</t>
  </si>
  <si>
    <t>YTD Retail (MWh)</t>
  </si>
  <si>
    <t>Annual Target Retail Savings (MWh)</t>
  </si>
  <si>
    <t>Table 4 - Using TRM 2022</t>
  </si>
  <si>
    <t>Table 5</t>
  </si>
  <si>
    <t>Total Utility EE/PDR</t>
  </si>
  <si>
    <t>YTD Reported ($000)</t>
  </si>
  <si>
    <t>Percent of Annual Budget Spent</t>
  </si>
  <si>
    <t>Marketing</t>
  </si>
  <si>
    <t>Evaluation, Measurement &amp; Verification ("EM&amp;V")</t>
  </si>
  <si>
    <t>Table 7</t>
  </si>
  <si>
    <t>Program 1</t>
  </si>
  <si>
    <t>Program 2</t>
  </si>
  <si>
    <t>Program 3</t>
  </si>
  <si>
    <t>Program 4</t>
  </si>
  <si>
    <t>Program Year 2021-2022</t>
  </si>
  <si>
    <t>Appendix E</t>
  </si>
  <si>
    <t>Energy Efficiency Compliance Baselines and Benchmarks (MWh)</t>
  </si>
  <si>
    <t>Electric Utility</t>
  </si>
  <si>
    <t>Plan Year</t>
  </si>
  <si>
    <t>Sales Period</t>
  </si>
  <si>
    <t>Sales (MWh)</t>
  </si>
  <si>
    <t>Adjustments (MWh)</t>
  </si>
  <si>
    <t>Adjusted Retail Sales (MWh)</t>
  </si>
  <si>
    <t>Compliance Baseline (MWh)</t>
  </si>
  <si>
    <t>Overall Annual Energy Reduction Target (%)</t>
  </si>
  <si>
    <t>Overall Annual Energy Reduction Target (MWh)</t>
  </si>
  <si>
    <t>State-Administered Annual Energy Reduction Target (%)</t>
  </si>
  <si>
    <t>State-Administered Annual Energy Reduction Target (MWh)</t>
  </si>
  <si>
    <t>Utility-Administered Annual Energy Reduction Target (%)</t>
  </si>
  <si>
    <t>Utility-Administered Annual Energy Reduction Target (MWh)</t>
  </si>
  <si>
    <t>(C) = (A)-(B)</t>
  </si>
  <si>
    <t xml:space="preserve">(D) = Average (C) </t>
  </si>
  <si>
    <t>(F) = (E) * (D)</t>
  </si>
  <si>
    <t>(G)</t>
  </si>
  <si>
    <t>(H) = (G) * (D)</t>
  </si>
  <si>
    <t>(I)</t>
  </si>
  <si>
    <t>(J) = (I) * (D)</t>
  </si>
  <si>
    <r>
      <t>FERC</t>
    </r>
    <r>
      <rPr>
        <vertAlign val="superscript"/>
        <sz val="11"/>
        <rFont val="Times New Roman"/>
        <family val="1"/>
      </rPr>
      <t xml:space="preserve"> 1</t>
    </r>
  </si>
  <si>
    <t>ACE</t>
  </si>
  <si>
    <t>07/01/2018-06/30/2019</t>
  </si>
  <si>
    <t>07/01/2019-06/30/2020</t>
  </si>
  <si>
    <t>07/01/2020-06/30/2021</t>
  </si>
  <si>
    <t>Plan Year 2022</t>
  </si>
  <si>
    <r>
      <rPr>
        <vertAlign val="superscript"/>
        <sz val="12"/>
        <color rgb="FF000000"/>
        <rFont val="Times New Roman"/>
        <family val="1"/>
      </rPr>
      <t>1</t>
    </r>
    <r>
      <rPr>
        <sz val="12"/>
        <color rgb="FF000000"/>
        <rFont val="Times New Roman"/>
        <family val="1"/>
      </rPr>
      <t xml:space="preserve">Includes sales as reported on FERC Form-1, as adjusted for the given sales period (planning year).            </t>
    </r>
  </si>
  <si>
    <t>Table F – Energy Savings with FY2022 TRM Addendum</t>
  </si>
  <si>
    <t>Phil's original language:</t>
  </si>
  <si>
    <t>The June 2020 Board Order states that EE programs are evaluated with the Board approved 2020 Protocols to Measure Resource Savings (“2020 TRM ”) or 2021 TRM Addendum throughout the first triennium.  The EM&amp;V Working Group agreed that the 2020 TRM and 2021 TRM Addendum have dated assumptions and models that lead to overestimation of savings.  The EM&amp;V Working Group created a 2022 TRM Addendum to address these issues.  The utilities’ performance is officially assessed based on values using the 2020 TRM, while the values using the 2022 TRM Addendum are provided for information and planning purposes.  The annual energy savings using the 2020 TRM vs the 2022 TRM Addendum are shown in Figure A-1, and the lifetime energy savings using the 2020 TRM vs the 2022 TRM Addendum are shown in Figure A-2.  Table A-1 shows the sector-level values for the 2022 TRM Addendum, which may be compared to the values shown in Table 5 – Sector-Level Energy Savings, which shows the sector-level values for the 2020 TRM.</t>
  </si>
  <si>
    <t>Table F-1 – Sector-Level Energy Savings:  Primary Metrics</t>
  </si>
  <si>
    <r>
      <t>Annual Energy Savings</t>
    </r>
    <r>
      <rPr>
        <b/>
        <vertAlign val="superscript"/>
        <sz val="12"/>
        <color indexed="9"/>
        <rFont val="Times New Roman"/>
        <family val="1"/>
      </rPr>
      <t>1,</t>
    </r>
    <r>
      <rPr>
        <b/>
        <vertAlign val="superscript"/>
        <sz val="12"/>
        <color rgb="FFFFFFFF"/>
        <rFont val="Times New Roman"/>
        <family val="1"/>
      </rPr>
      <t xml:space="preserve"> 2</t>
    </r>
  </si>
  <si>
    <t>Primary Metrics</t>
  </si>
  <si>
    <t>Secondary Metrics</t>
  </si>
  <si>
    <t>Annual Savings</t>
  </si>
  <si>
    <t>Figure A-1 - Program Year [2022] Portfolio-Level Annual Energy Savings – Primary vs. Seondary Metrics</t>
  </si>
  <si>
    <t>Table F-2 – Sector-Level Energy Savings: Secondary Metrics</t>
  </si>
  <si>
    <r>
      <t>Annual Energy Savings</t>
    </r>
    <r>
      <rPr>
        <vertAlign val="superscript"/>
        <sz val="12"/>
        <color indexed="9"/>
        <rFont val="Times New Roman"/>
        <family val="1"/>
      </rPr>
      <t>1,</t>
    </r>
    <r>
      <rPr>
        <vertAlign val="superscript"/>
        <sz val="12"/>
        <color rgb="FFFFFFFF"/>
        <rFont val="Times New Roman"/>
        <family val="1"/>
      </rPr>
      <t xml:space="preserve"> 2</t>
    </r>
  </si>
  <si>
    <r>
      <t>1</t>
    </r>
    <r>
      <rPr>
        <sz val="9"/>
        <color theme="1"/>
        <rFont val="Times New Roman"/>
        <family val="1"/>
      </rPr>
      <t xml:space="preserve"> Annual energy savings represent the total expected annual savings from all energy efficiency measures within each sector, and not only those measures affected by the FY2022 TRM Addendum.</t>
    </r>
    <r>
      <rPr>
        <vertAlign val="superscript"/>
        <sz val="9"/>
        <color theme="1"/>
        <rFont val="Times New Roman"/>
        <family val="1"/>
      </rPr>
      <t xml:space="preserve">
2</t>
    </r>
    <r>
      <rPr>
        <sz val="9"/>
        <color theme="1"/>
        <rFont val="Times New Roman"/>
        <family val="1"/>
      </rPr>
      <t xml:space="preserve"> Residential sector includes savings from ACE merger committment programs.</t>
    </r>
  </si>
  <si>
    <t>Figure A-2 - Program Year [2022] Portfolio-Level Lifetime Energy Savings – Primary vs Secondary Metrics</t>
  </si>
  <si>
    <r>
      <t xml:space="preserve">Appendix </t>
    </r>
    <r>
      <rPr>
        <b/>
        <sz val="14"/>
        <color rgb="FFFF0000"/>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</si>
  <si>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</si>
  <si>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ACE</t>
  </si>
  <si>
    <t>Program</t>
  </si>
  <si>
    <t>Kwh held for transfer</t>
  </si>
  <si>
    <t>Therms (DTHw) held for transfer</t>
  </si>
  <si>
    <r>
      <t>Res Efficient Products</t>
    </r>
    <r>
      <rPr>
        <vertAlign val="superscript"/>
        <sz val="11"/>
        <color theme="1"/>
        <rFont val="Times New Roman"/>
        <family val="1"/>
      </rPr>
      <t>1</t>
    </r>
  </si>
  <si>
    <t>Home Performance w/Energy Star</t>
  </si>
  <si>
    <r>
      <t xml:space="preserve">C&amp;I </t>
    </r>
    <r>
      <rPr>
        <sz val="11"/>
        <color rgb="FF000000"/>
        <rFont val="Times New Roman"/>
        <family val="1"/>
      </rPr>
      <t>Prescriptive/Custom</t>
    </r>
  </si>
  <si>
    <t>C&amp;I Small Business Direct Install</t>
  </si>
  <si>
    <r>
      <t xml:space="preserve">C&amp;I </t>
    </r>
    <r>
      <rPr>
        <sz val="11"/>
        <color rgb="FF000000"/>
        <rFont val="Times New Roman"/>
        <family val="1"/>
      </rPr>
      <t>Energy Management</t>
    </r>
  </si>
  <si>
    <r>
      <t xml:space="preserve">C&amp;I </t>
    </r>
    <r>
      <rPr>
        <sz val="11"/>
        <color rgb="FF000000"/>
        <rFont val="Times New Roman"/>
        <family val="1"/>
      </rPr>
      <t>Engineered Solutions</t>
    </r>
  </si>
  <si>
    <r>
      <t>TOTAL</t>
    </r>
    <r>
      <rPr>
        <b/>
        <vertAlign val="superscript"/>
        <sz val="11"/>
        <color theme="1"/>
        <rFont val="Times New Roman"/>
        <family val="1"/>
      </rPr>
      <t>2</t>
    </r>
  </si>
  <si>
    <r>
      <t>1</t>
    </r>
    <r>
      <rPr>
        <sz val="9"/>
        <color theme="1"/>
        <rFont val="Times New Roman"/>
        <family val="1"/>
      </rPr>
      <t xml:space="preserve">This number excludes the fuel penalty for lighting.                                                                                                                                                                                                            </t>
    </r>
    <r>
      <rPr>
        <vertAlign val="superscript"/>
        <sz val="9"/>
        <color theme="1"/>
        <rFont val="Times New Roman"/>
        <family val="1"/>
      </rPr>
      <t>2</t>
    </r>
    <r>
      <rPr>
        <sz val="9"/>
        <color theme="1"/>
        <rFont val="Times New Roman"/>
        <family val="1"/>
      </rPr>
      <t>With the fuel penalty considered the total number is -27,279.</t>
    </r>
  </si>
  <si>
    <t>Appendix H - Cost Effectiveness Test Details</t>
  </si>
  <si>
    <t>Business</t>
  </si>
  <si>
    <t xml:space="preserve">Other </t>
  </si>
  <si>
    <t>Total Portfolio</t>
  </si>
  <si>
    <t>Total Resource Cost Test (TRC)</t>
  </si>
  <si>
    <r>
      <t>Quarter Retail Savings</t>
    </r>
    <r>
      <rPr>
        <vertAlign val="superscript"/>
        <sz val="9"/>
        <color indexed="9"/>
        <rFont val="Calibri"/>
        <family val="2"/>
        <scheme val="minor"/>
      </rPr>
      <t>1</t>
    </r>
  </si>
  <si>
    <r>
      <t>YTD Retail Savings</t>
    </r>
    <r>
      <rPr>
        <vertAlign val="superscript"/>
        <sz val="9"/>
        <color indexed="9"/>
        <rFont val="Calibri"/>
        <family val="2"/>
        <scheme val="minor"/>
      </rPr>
      <t>2</t>
    </r>
  </si>
  <si>
    <r>
      <t>Quarter Whole Savings</t>
    </r>
    <r>
      <rPr>
        <vertAlign val="superscript"/>
        <sz val="9"/>
        <color indexed="9"/>
        <rFont val="Calibri"/>
        <family val="2"/>
        <scheme val="minor"/>
      </rPr>
      <t>3</t>
    </r>
  </si>
  <si>
    <r>
      <t>Energy Efficiency Baseline</t>
    </r>
    <r>
      <rPr>
        <vertAlign val="superscript"/>
        <sz val="9"/>
        <color indexed="9"/>
        <rFont val="Calibri"/>
        <family val="2"/>
        <scheme val="minor"/>
      </rPr>
      <t>4</t>
    </r>
  </si>
  <si>
    <t>Lost Revenue from Energy Savings (kWh)</t>
  </si>
  <si>
    <t>Lost Revenue fromPeak Demand Savings (kW)</t>
  </si>
  <si>
    <t>Lost Revenue from Gas Savings (Therms)</t>
  </si>
  <si>
    <t>Avoided Costs from Energy Savings (kWh)</t>
  </si>
  <si>
    <t>Avoided Costs from Demand Savings (kW)</t>
  </si>
  <si>
    <t>Avoided Costs from Gas Savings (Therms)</t>
  </si>
  <si>
    <t>Environmental Adder</t>
  </si>
  <si>
    <t>DRIPE</t>
  </si>
  <si>
    <t>Total Benefit = 1+2+3+4+5+6+7+8</t>
  </si>
  <si>
    <t>Administrative Costs</t>
  </si>
  <si>
    <t>Participant Incremental Costs</t>
  </si>
  <si>
    <t>Incentives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</si>
  <si>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</si>
  <si>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</si>
  <si>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</si>
  <si>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</si>
  <si>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</si>
  <si>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</si>
  <si>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</si>
  <si>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</si>
  <si>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</si>
  <si>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</si>
  <si>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</si>
  <si>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</si>
  <si>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</si>
  <si>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NEB Adder</t>
  </si>
  <si>
    <t>Lifetime Avoided Ancillary Services Costs</t>
  </si>
  <si>
    <t>Total Benefit = 16+17+18+19+20+21+22+23+24+25</t>
  </si>
  <si>
    <t>Total Costs = 26+27+28</t>
  </si>
  <si>
    <t>Benefit Cost Ratio = (16+17+18+19+20+21+22+23+24+25)/(26+27+28)</t>
  </si>
  <si>
    <t>Reporting Period</t>
  </si>
  <si>
    <t>FY-22Q4</t>
  </si>
  <si>
    <t>Program/Utility Information</t>
  </si>
  <si>
    <t>Participants</t>
  </si>
  <si>
    <r>
      <t xml:space="preserve">Budget &amp; Expenses </t>
    </r>
    <r>
      <rPr>
        <b/>
        <sz val="11"/>
        <color theme="1"/>
        <rFont val="Calibri"/>
        <family val="2"/>
        <scheme val="minor"/>
      </rPr>
      <t>($000)</t>
    </r>
  </si>
  <si>
    <t>Energy Savings YTD</t>
  </si>
  <si>
    <t>Utility</t>
  </si>
  <si>
    <t>Annual Budget</t>
  </si>
  <si>
    <t>Reported Incentive Costs YTD</t>
  </si>
  <si>
    <t>Reported Program Costs YTD</t>
  </si>
  <si>
    <t>Annual Electric Savings
(MWh)</t>
  </si>
  <si>
    <t>Lifetime Electric Savings
(MWh)</t>
  </si>
  <si>
    <t>Peak Demand Electric Savings
(MW)</t>
  </si>
  <si>
    <t>Annual Gas Savings
(Dtherm)</t>
  </si>
  <si>
    <t>Lifetime Gas Savings
(Dtherm)</t>
  </si>
  <si>
    <t>HVAC*</t>
  </si>
  <si>
    <t>Appliance Rebates*</t>
  </si>
  <si>
    <t>Appliance Recycling*</t>
  </si>
  <si>
    <t>Online Marketplace*</t>
  </si>
  <si>
    <t>Subtotal</t>
  </si>
  <si>
    <r>
      <t>Behavioral - Home Energy Reports</t>
    </r>
    <r>
      <rPr>
        <vertAlign val="superscript"/>
        <sz val="11"/>
        <color theme="1"/>
        <rFont val="Calibri"/>
        <family val="2"/>
        <scheme val="minor"/>
      </rPr>
      <t>3</t>
    </r>
  </si>
  <si>
    <t>Behavioral - Online Audits</t>
  </si>
  <si>
    <t>Commercial</t>
  </si>
  <si>
    <t xml:space="preserve">Pilot Program </t>
  </si>
  <si>
    <t>Supportive cost outside portfolio</t>
  </si>
  <si>
    <t>Program Manager</t>
  </si>
  <si>
    <t>ETG</t>
  </si>
  <si>
    <t>JCPL</t>
  </si>
  <si>
    <t>NJNG</t>
  </si>
  <si>
    <t>PSEG</t>
  </si>
  <si>
    <t>RECO</t>
  </si>
  <si>
    <t>SJG</t>
  </si>
  <si>
    <t>Reporting Quarter &amp; Year</t>
  </si>
  <si>
    <t>FY-21Q1</t>
  </si>
  <si>
    <t>FY-21Q2</t>
  </si>
  <si>
    <t>FY-21Q3</t>
  </si>
  <si>
    <t>FY-21Q4</t>
  </si>
  <si>
    <t>FY-22Q1</t>
  </si>
  <si>
    <t>FY-22Q2</t>
  </si>
  <si>
    <t>FY-22Q3</t>
  </si>
  <si>
    <t>FY-23Q1</t>
  </si>
  <si>
    <t>FY-23Q2</t>
  </si>
  <si>
    <t>FY-23Q3</t>
  </si>
  <si>
    <t>FY-23Q4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</si>
</sst>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 numFmtId="169" formatCode="_(* #,##0.000000_);_(* \(#,##0.000000\);_(* &quot;-&quot;??_);_(@_)"/>
    <numFmt numFmtId="170" formatCode="_(* #,##0.000_);_(* \(#,##0.000\);_(* &quot;-&quot;??_);_(@_)"/>
    <numFmt numFmtId="171" formatCode="0.000%"/>
    <numFmt numFmtId="172" formatCode="0.000"/>
    <numFmt numFmtId="173" formatCode="_(&quot;$&quot;* #,##0.000_);_(&quot;$&quot;* \(#,##0.000\);_(&quot;$&quot;* &quot;-&quot;??_);_(@_)"/>
    <numFmt numFmtId="174" formatCode="0.0"/>
    <numFmt numFmtId="175" formatCode="#,##0.000_);\(#,##0.000\)"/>
    <numFmt numFmtId="176" formatCode="_(* #,##0.000_);_(* \(#,##0.000\);_(* &quot;-&quot;???_);_(@_)"/>
  </numFmts>
  <fonts count="9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sz val="10"/>
      <color theme="1"/>
      <name val="Times New Roman"/>
      <family val="1"/>
    </font>
    <font>
      <b/>
      <sz val="12"/>
      <color rgb="FF000000"/>
      <name val="Times New Roman"/>
      <family val="1"/>
    </font>
    <font>
      <b/>
      <sz val="12"/>
      <color theme="1"/>
      <name val="Times New Roman"/>
      <family val="1"/>
    </font>
    <font>
      <b/>
      <sz val="12"/>
      <name val="Times New Roman"/>
      <family val="1"/>
    </font>
    <font>
      <sz val="11"/>
      <color rgb="FF9C0006"/>
      <name val="Calibri"/>
      <family val="2"/>
      <scheme val="minor"/>
    </font>
    <font>
      <sz val="11"/>
      <color theme="1"/>
      <name val="Times New Roman"/>
      <family val="1"/>
    </font>
    <font>
      <sz val="11"/>
      <color rgb="FF000000"/>
      <name val="Times New Roman"/>
      <family val="1"/>
    </font>
    <font>
      <vertAlign val="superscript"/>
      <sz val="11"/>
      <color rgb="FF000000"/>
      <name val="Times New Roman"/>
      <family val="1"/>
    </font>
    <font>
      <vertAlign val="superscript"/>
      <sz val="9"/>
      <color indexed="9"/>
      <name val="Calibri"/>
      <family val="2"/>
      <scheme val="minor"/>
    </font>
    <font>
      <sz val="9"/>
      <color theme="0"/>
      <name val="Calibri"/>
      <family val="2"/>
      <scheme val="minor"/>
    </font>
    <font>
      <sz val="11"/>
      <color rgb="FF996633"/>
      <name val="Calibri"/>
      <family val="2"/>
    </font>
    <font>
      <sz val="11"/>
      <color theme="0"/>
      <name val="Calibri"/>
      <family val="2"/>
      <scheme val="minor"/>
    </font>
    <font>
      <u/>
      <sz val="11"/>
      <color theme="10"/>
      <name val="Calibri"/>
      <family val="2"/>
      <scheme val="minor"/>
    </font>
    <font>
      <sz val="11"/>
      <name val="Arial Black"/>
      <family val="2"/>
    </font>
    <font>
      <u/>
      <sz val="16"/>
      <name val="Arial Black"/>
      <family val="2"/>
    </font>
    <font>
      <b/>
      <sz val="12"/>
      <color indexed="9"/>
      <name val="Times New Roman"/>
      <family val="1"/>
    </font>
    <font>
      <sz val="12"/>
      <color theme="1"/>
      <name val="Times New Roman"/>
      <family val="1"/>
    </font>
    <font>
      <sz val="12"/>
      <color rgb="FF000000"/>
      <name val="Times New Roman"/>
      <family val="1"/>
    </font>
    <font>
      <b/>
      <sz val="11"/>
      <color rgb="FFFF0000"/>
      <name val="Arial Black"/>
      <family val="2"/>
    </font>
    <font>
      <b/>
      <sz val="10"/>
      <name val="Times New Roman"/>
      <family val="1"/>
    </font>
    <font>
      <sz val="11"/>
      <color theme="1"/>
      <name val="Arial"/>
      <family val="2"/>
    </font>
    <font>
      <sz val="11"/>
      <color theme="1"/>
      <name val="Arial"/>
      <family val="2"/>
    </font>
    <font>
      <b/>
      <sz val="14"/>
      <color theme="1"/>
      <name val="Arial"/>
      <family val="2"/>
    </font>
    <font>
      <b/>
      <sz val="14"/>
      <color rgb="FFFF0000"/>
      <name val="Arial"/>
      <family val="2"/>
    </font>
    <font>
      <sz val="11"/>
      <color rgb="FFFFFF00"/>
      <name val="Arial"/>
      <family val="2"/>
    </font>
    <font>
      <b/>
      <sz val="11"/>
      <color rgb="FF000000"/>
      <name val="Calibri"/>
      <family val="2"/>
    </font>
    <font>
      <sz val="11"/>
      <color rgb="FF444444"/>
      <name val="Calibri"/>
      <family val="2"/>
    </font>
    <font>
      <b/>
      <sz val="11"/>
      <color rgb="FF000000"/>
      <name val="Calibri"/>
      <family val="2"/>
      <scheme val="minor"/>
    </font>
    <font>
      <b/>
      <sz val="11"/>
      <color theme="1"/>
      <name val="Times New Roman"/>
      <family val="1"/>
    </font>
    <font>
      <vertAlign val="superscript"/>
      <sz val="11"/>
      <color theme="1"/>
      <name val="Times New Roman"/>
      <family val="1"/>
    </font>
    <font>
      <sz val="10"/>
      <color indexed="9"/>
      <name val="Times New Roman"/>
      <family val="1"/>
    </font>
    <font>
      <vertAlign val="superscript"/>
      <sz val="10"/>
      <name val="Times New Roman"/>
      <family val="1"/>
    </font>
    <font>
      <strike/>
      <sz val="11"/>
      <color theme="1"/>
      <name val="Calibri"/>
      <family val="2"/>
      <scheme val="minor"/>
    </font>
    <font>
      <sz val="11"/>
      <color theme="0"/>
      <name val="Times New Roman"/>
      <family val="1"/>
    </font>
    <font>
      <b/>
      <sz val="11"/>
      <color indexed="9"/>
      <name val="Times New Roman"/>
      <family val="1"/>
    </font>
    <font>
      <sz val="11"/>
      <color indexed="9"/>
      <name val="Times New Roman"/>
      <family val="1"/>
    </font>
    <font>
      <vertAlign val="superscript"/>
      <sz val="11"/>
      <color rgb="FFFFFFFF"/>
      <name val="Times New Roman"/>
      <family val="1"/>
    </font>
    <font>
      <b/>
      <sz val="11"/>
      <color rgb="FF000000"/>
      <name val="Times New Roman"/>
      <family val="1"/>
    </font>
    <font>
      <b/>
      <sz val="11"/>
      <name val="Times New Roman"/>
      <family val="1"/>
    </font>
    <font>
      <sz val="11"/>
      <name val="Times New Roman"/>
      <family val="1"/>
    </font>
    <font>
      <vertAlign val="superscript"/>
      <sz val="11"/>
      <color theme="0"/>
      <name val="Times New Roman"/>
      <family val="1"/>
    </font>
    <font>
      <b/>
      <sz val="11"/>
      <color theme="0"/>
      <name val="Times New Roman"/>
      <family val="1"/>
    </font>
    <font>
      <b/>
      <vertAlign val="superscript"/>
      <sz val="11"/>
      <color theme="0"/>
      <name val="Times New Roman"/>
      <family val="1"/>
    </font>
    <font>
      <sz val="10"/>
      <color rgb="FF000000"/>
      <name val="Times New Roman"/>
      <family val="1"/>
    </font>
    <font>
      <b/>
      <sz val="10"/>
      <name val="Arial"/>
      <family val="2"/>
    </font>
    <font>
      <sz val="11"/>
      <color rgb="FF7030A0"/>
      <name val="Calibri"/>
      <family val="2"/>
      <scheme val="minor"/>
    </font>
    <font>
      <sz val="11"/>
      <color theme="1"/>
      <name val="Calibri"/>
      <family val="2"/>
    </font>
    <font>
      <b/>
      <sz val="9"/>
      <color rgb="FF000000"/>
      <name val="Tahoma"/>
      <family val="2"/>
    </font>
    <font>
      <sz val="9"/>
      <color rgb="FF000000"/>
      <name val="Tahoma"/>
      <family val="2"/>
    </font>
    <font>
      <b/>
      <sz val="16"/>
      <color theme="1"/>
      <name val="Calibri"/>
      <family val="2"/>
      <scheme val="minor"/>
    </font>
    <font>
      <vertAlign val="superscript"/>
      <sz val="10"/>
      <color rgb="FF000000"/>
      <name val="Times New Roman"/>
      <family val="1"/>
    </font>
    <font>
      <b/>
      <sz val="10"/>
      <color rgb="FF000000"/>
      <name val="Georgia"/>
    </font>
    <font>
      <sz val="10"/>
      <color theme="1"/>
      <name val="Georgia"/>
      <family val="1"/>
    </font>
    <font>
      <b/>
      <sz val="10"/>
      <color rgb="FFFF0000"/>
      <name val="Times New Roman"/>
      <family val="1"/>
    </font>
    <font>
      <b/>
      <sz val="10"/>
      <color rgb="FF000000"/>
      <name val="Times New Roman"/>
      <family val="1"/>
    </font>
    <font>
      <sz val="10"/>
      <color rgb="FFFF0000"/>
      <name val="Times New Roman"/>
      <family val="1"/>
    </font>
    <font>
      <b/>
      <vertAlign val="superscript"/>
      <sz val="11"/>
      <color theme="1"/>
      <name val="Times New Roman"/>
      <family val="1"/>
    </font>
    <font>
      <vertAlign val="superscript"/>
      <sz val="9"/>
      <color theme="1"/>
      <name val="Times New Roman"/>
      <family val="1"/>
    </font>
    <font>
      <sz val="9"/>
      <color theme="1"/>
      <name val="Times New Roman"/>
      <family val="1"/>
    </font>
    <font>
      <sz val="9"/>
      <color rgb="FFFF0000"/>
      <name val="Times New Roman"/>
      <family val="1"/>
    </font>
    <font>
      <b/>
      <sz val="11"/>
      <color rgb="FFFF0000"/>
      <name val="Calibri"/>
      <family val="2"/>
      <scheme val="minor"/>
    </font>
    <font>
      <sz val="11"/>
      <name val="Arial"/>
      <family val="2"/>
    </font>
    <font>
      <b/>
      <sz val="14"/>
      <name val="Arial"/>
      <family val="2"/>
    </font>
    <font>
      <b/>
      <vertAlign val="superscript"/>
      <sz val="12"/>
      <color indexed="9"/>
      <name val="Times New Roman"/>
      <family val="1"/>
    </font>
    <font>
      <b/>
      <vertAlign val="superscript"/>
      <sz val="12"/>
      <color rgb="FFFFFFFF"/>
      <name val="Times New Roman"/>
      <family val="1"/>
    </font>
    <font>
      <vertAlign val="superscript"/>
      <sz val="12"/>
      <color indexed="9"/>
      <name val="Times New Roman"/>
      <family val="1"/>
    </font>
    <font>
      <vertAlign val="superscript"/>
      <sz val="12"/>
      <color rgb="FFFFFFFF"/>
      <name val="Times New Roman"/>
      <family val="1"/>
    </font>
    <font>
      <sz val="12"/>
      <color indexed="9"/>
      <name val="Times New Roman"/>
      <family val="1"/>
    </font>
    <font>
      <vertAlign val="superscript"/>
      <sz val="9"/>
      <name val="Times New Roman"/>
      <family val="1"/>
    </font>
    <font>
      <sz val="9"/>
      <name val="Times New Roman"/>
      <family val="1"/>
    </font>
    <font>
      <sz val="9"/>
      <color theme="1"/>
      <name val="Calibri"/>
      <family val="2"/>
      <scheme val="minor"/>
    </font>
    <font>
      <vertAlign val="superscript"/>
      <sz val="11"/>
      <name val="Times New Roman"/>
      <family val="1"/>
    </font>
    <font>
      <vertAlign val="superscript"/>
      <sz val="12"/>
      <color rgb="FF000000"/>
      <name val="Times New Roman"/>
      <family val="1"/>
    </font>
    <font>
      <sz val="9"/>
      <color theme="1"/>
      <name val="Arial"/>
      <family val="2"/>
    </font>
  </fonts>
  <fills count="35">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D9D9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7CE"/>
      </patternFill>
    </fill>
    <fill>
      <patternFill patternType="solid">
        <fgColor rgb="FFDBDBDB"/>
        <bgColor indexed="64"/>
      </patternFill>
    </fill>
    <fill>
      <patternFill patternType="solid">
        <fgColor theme="4" tint="0.79998168889431442"/>
        <bgColor indexed="64"/>
      </patternFill>
    </fill>
    <fill>
      <patternFill patternType="solid">
        <fgColor theme="5"/>
        <bgColor indexed="64"/>
      </patternFill>
    </fill>
    <fill>
      <patternFill patternType="solid">
        <fgColor theme="3"/>
        <bgColor indexed="64"/>
      </patternFill>
    </fill>
    <fill>
      <patternFill patternType="solid">
        <fgColor theme="3" tint="0.59999389629810485"/>
        <bgColor indexed="64"/>
      </patternFill>
    </fill>
    <fill>
      <patternFill patternType="solid">
        <fgColor indexed="22"/>
        <bgColor indexed="64"/>
      </patternFill>
    </fill>
    <fill>
      <patternFill patternType="solid">
        <fgColor rgb="FFA6A6A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bgColor indexed="64"/>
      </patternFill>
    </fill>
    <fill>
      <patternFill patternType="solid">
        <fgColor theme="4" tint="0.39997558519241921"/>
        <bgColor indexed="64"/>
      </patternFill>
    </fill>
    <fill>
      <patternFill patternType="solid">
        <fgColor rgb="FFFFF2CC"/>
        <bgColor rgb="FF000000"/>
      </patternFill>
    </fill>
    <fill>
      <patternFill patternType="solid">
        <fgColor rgb="FF8EA9DB"/>
        <bgColor indexed="64"/>
      </patternFill>
    </fill>
    <fill>
      <patternFill patternType="solid">
        <fgColor theme="2"/>
        <bgColor indexed="64"/>
      </patternFill>
    </fill>
  </fills>
  <borders count="93">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19" fillId="10" borderId="0" applyNumberFormat="0" applyBorder="0" applyAlignment="0" applyProtection="0"/>
    <xf numFmtId="0" fontId="25" fillId="14" borderId="0" applyNumberFormat="0" applyBorder="0" applyAlignment="0" applyProtection="0"/>
    <xf numFmtId="0" fontId="33" fillId="0" borderId="0" applyNumberFormat="0" applyFill="0" applyBorder="0" applyAlignment="0" applyProtection="0"/>
    <xf numFmtId="0" fontId="34" fillId="0" borderId="0"/>
    <xf numFmtId="0" fontId="41" fillId="0" borderId="0"/>
    <xf numFmtId="0" fontId="12" fillId="0" borderId="0"/>
  </cellStyleXfs>
  <cellXfs count="1210">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0" fontId="14"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0" fontId="6" fillId="2" borderId="34" xfId="0"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0" fontId="0" fillId="0" borderId="55"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8" fillId="2" borderId="38" xfId="0" applyFont="1" applyFill="1" applyBorder="1" applyAlignment="1">
      <alignment horizontal="center" vertical="center" wrapText="1"/>
    </xf>
    <xf numFmtId="9" fontId="0" fillId="0" borderId="0" xfId="3" applyFont="1" applyFill="1" applyBorder="1"/>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4" xfId="0" applyFont="1" applyFill="1" applyBorder="1"/>
    <xf numFmtId="0" fontId="3" fillId="3" borderId="59" xfId="0" applyFont="1" applyFill="1" applyBorder="1"/>
    <xf numFmtId="0" fontId="3" fillId="3" borderId="51" xfId="0" applyFont="1" applyFill="1" applyBorder="1"/>
    <xf numFmtId="0" fontId="3" fillId="3" borderId="53" xfId="0" applyFont="1" applyFill="1" applyBorder="1"/>
    <xf numFmtId="0" fontId="3" fillId="3" borderId="68" xfId="0" applyFont="1" applyFill="1" applyBorder="1"/>
    <xf numFmtId="0" fontId="0" fillId="2" borderId="54" xfId="0" applyFill="1" applyBorder="1" applyAlignment="1">
      <alignment vertical="center" wrapText="1"/>
    </xf>
    <xf numFmtId="0" fontId="0" fillId="2" borderId="37" xfId="0" applyFill="1" applyBorder="1" applyAlignment="1">
      <alignment vertical="center" wrapText="1"/>
    </xf>
    <xf numFmtId="0" fontId="3" fillId="3" borderId="41" xfId="0" applyFont="1" applyFill="1" applyBorder="1"/>
    <xf numFmtId="0" fontId="0" fillId="0" borderId="29" xfId="0" applyBorder="1" applyAlignment="1">
      <alignment horizontal="left" vertical="center" wrapText="1"/>
    </xf>
    <xf numFmtId="0" fontId="0" fillId="0" borderId="63" xfId="0" applyBorder="1" applyAlignment="1">
      <alignment horizontal="left" vertical="center" wrapText="1"/>
    </xf>
    <xf numFmtId="0" fontId="0" fillId="0" borderId="73" xfId="0" applyBorder="1" applyAlignment="1">
      <alignment vertical="center" wrapText="1"/>
    </xf>
    <xf numFmtId="0" fontId="0" fillId="0" borderId="29" xfId="0" applyBorder="1" applyAlignment="1">
      <alignment vertical="center" wrapText="1"/>
    </xf>
    <xf numFmtId="165" fontId="3" fillId="3" borderId="64" xfId="0" applyNumberFormat="1" applyFont="1" applyFill="1" applyBorder="1" applyAlignment="1">
      <alignment horizontal="center"/>
    </xf>
    <xf numFmtId="165" fontId="3" fillId="3" borderId="54" xfId="0" applyNumberFormat="1" applyFont="1" applyFill="1" applyBorder="1" applyAlignment="1">
      <alignment horizontal="center"/>
    </xf>
    <xf numFmtId="165" fontId="3" fillId="3" borderId="60" xfId="0" applyNumberFormat="1" applyFont="1" applyFill="1" applyBorder="1" applyAlignment="1">
      <alignment horizontal="center"/>
    </xf>
    <xf numFmtId="165" fontId="3" fillId="3" borderId="43" xfId="0" applyNumberFormat="1" applyFont="1" applyFill="1" applyBorder="1" applyAlignment="1">
      <alignment horizontal="center"/>
    </xf>
    <xf numFmtId="165" fontId="0" fillId="2" borderId="50" xfId="0" applyNumberFormat="1" applyFill="1" applyBorder="1" applyAlignment="1">
      <alignment horizontal="center" vertical="center" wrapText="1"/>
    </xf>
    <xf numFmtId="165" fontId="0" fillId="2" borderId="27" xfId="0" applyNumberFormat="1" applyFill="1" applyBorder="1" applyAlignment="1">
      <alignment horizontal="center" vertical="center" wrapText="1"/>
    </xf>
    <xf numFmtId="165" fontId="0" fillId="2" borderId="8" xfId="0" applyNumberFormat="1" applyFill="1" applyBorder="1" applyAlignment="1">
      <alignment horizontal="center" vertical="center" wrapText="1"/>
    </xf>
    <xf numFmtId="165" fontId="3" fillId="3" borderId="68" xfId="0" applyNumberFormat="1" applyFont="1" applyFill="1" applyBorder="1" applyAlignment="1">
      <alignment horizontal="center"/>
    </xf>
    <xf numFmtId="165" fontId="3" fillId="3" borderId="34" xfId="0" applyNumberFormat="1" applyFont="1" applyFill="1" applyBorder="1" applyAlignment="1">
      <alignment horizontal="center"/>
    </xf>
    <xf numFmtId="165" fontId="0" fillId="2" borderId="37" xfId="0" applyNumberFormat="1" applyFill="1" applyBorder="1" applyAlignment="1">
      <alignment horizontal="center" vertical="center" wrapText="1"/>
    </xf>
    <xf numFmtId="165" fontId="0" fillId="2" borderId="54" xfId="0" applyNumberFormat="1" applyFill="1" applyBorder="1" applyAlignment="1">
      <alignment horizontal="center" vertical="center" wrapText="1"/>
    </xf>
    <xf numFmtId="165" fontId="3" fillId="3" borderId="10" xfId="0" applyNumberFormat="1" applyFont="1" applyFill="1" applyBorder="1" applyAlignment="1">
      <alignment horizontal="center"/>
    </xf>
    <xf numFmtId="165" fontId="3" fillId="3" borderId="13" xfId="0" applyNumberFormat="1" applyFont="1" applyFill="1" applyBorder="1" applyAlignment="1">
      <alignment horizontal="center"/>
    </xf>
    <xf numFmtId="165" fontId="0" fillId="2" borderId="6" xfId="0" applyNumberFormat="1" applyFill="1" applyBorder="1" applyAlignment="1">
      <alignment horizontal="center" vertical="center" wrapText="1"/>
    </xf>
    <xf numFmtId="168" fontId="3" fillId="3" borderId="48" xfId="3" applyNumberFormat="1" applyFont="1" applyFill="1" applyBorder="1" applyAlignment="1">
      <alignment horizontal="center"/>
    </xf>
    <xf numFmtId="168" fontId="0" fillId="2" borderId="9" xfId="3" applyNumberFormat="1" applyFont="1" applyFill="1" applyBorder="1" applyAlignment="1">
      <alignment horizontal="center" vertical="center" wrapText="1"/>
    </xf>
    <xf numFmtId="168" fontId="3" fillId="3" borderId="74" xfId="3" applyNumberFormat="1" applyFont="1" applyFill="1" applyBorder="1" applyAlignment="1">
      <alignment horizontal="center"/>
    </xf>
    <xf numFmtId="168" fontId="0" fillId="0" borderId="39" xfId="3" applyNumberFormat="1" applyFont="1" applyBorder="1" applyAlignment="1">
      <alignment horizontal="center" vertical="center"/>
    </xf>
    <xf numFmtId="168" fontId="0" fillId="0" borderId="41" xfId="3" applyNumberFormat="1" applyFont="1" applyBorder="1" applyAlignment="1">
      <alignment horizontal="center" vertical="center"/>
    </xf>
    <xf numFmtId="168" fontId="3" fillId="3" borderId="44" xfId="3" applyNumberFormat="1" applyFont="1" applyFill="1" applyBorder="1" applyAlignment="1">
      <alignment horizontal="center"/>
    </xf>
    <xf numFmtId="168" fontId="0" fillId="2" borderId="66" xfId="3" applyNumberFormat="1" applyFont="1" applyFill="1" applyBorder="1" applyAlignment="1">
      <alignment horizontal="center" vertical="center" wrapText="1"/>
    </xf>
    <xf numFmtId="168" fontId="3" fillId="3" borderId="11" xfId="3" applyNumberFormat="1" applyFont="1" applyFill="1" applyBorder="1" applyAlignment="1">
      <alignment horizontal="center"/>
    </xf>
    <xf numFmtId="168" fontId="0" fillId="2" borderId="7" xfId="3" applyNumberFormat="1" applyFont="1" applyFill="1" applyBorder="1" applyAlignment="1">
      <alignment horizontal="center" vertical="center" wrapText="1"/>
    </xf>
    <xf numFmtId="168" fontId="3" fillId="3" borderId="66" xfId="3" applyNumberFormat="1" applyFont="1" applyFill="1" applyBorder="1" applyAlignment="1">
      <alignment horizontal="center"/>
    </xf>
    <xf numFmtId="168" fontId="0" fillId="2" borderId="75" xfId="3" applyNumberFormat="1" applyFont="1" applyFill="1" applyBorder="1" applyAlignment="1">
      <alignment horizontal="center" vertical="center" wrapText="1"/>
    </xf>
    <xf numFmtId="168" fontId="3" fillId="3" borderId="54" xfId="3" applyNumberFormat="1" applyFont="1" applyFill="1" applyBorder="1" applyAlignment="1">
      <alignment horizontal="center"/>
    </xf>
    <xf numFmtId="168" fontId="0" fillId="0" borderId="8" xfId="3" applyNumberFormat="1" applyFont="1" applyFill="1" applyBorder="1" applyAlignment="1">
      <alignment horizontal="center"/>
    </xf>
    <xf numFmtId="168" fontId="0" fillId="0" borderId="20" xfId="3" applyNumberFormat="1" applyFont="1" applyFill="1" applyBorder="1" applyAlignment="1">
      <alignment horizontal="center"/>
    </xf>
    <xf numFmtId="168" fontId="0" fillId="0" borderId="24" xfId="3" applyNumberFormat="1" applyFont="1" applyFill="1" applyBorder="1" applyAlignment="1">
      <alignment horizontal="center"/>
    </xf>
    <xf numFmtId="168" fontId="3" fillId="3" borderId="43" xfId="3" applyNumberFormat="1" applyFont="1" applyFill="1" applyBorder="1" applyAlignment="1">
      <alignment horizontal="center"/>
    </xf>
    <xf numFmtId="168" fontId="0" fillId="2" borderId="8" xfId="3" applyNumberFormat="1" applyFont="1" applyFill="1" applyBorder="1" applyAlignment="1">
      <alignment horizontal="center" vertical="center" wrapText="1"/>
    </xf>
    <xf numFmtId="168" fontId="3" fillId="3" borderId="34" xfId="3" applyNumberFormat="1" applyFont="1" applyFill="1" applyBorder="1" applyAlignment="1">
      <alignment horizontal="center"/>
    </xf>
    <xf numFmtId="168" fontId="17" fillId="0" borderId="20" xfId="3" applyNumberFormat="1" applyFont="1" applyFill="1" applyBorder="1" applyAlignment="1">
      <alignment horizontal="center"/>
    </xf>
    <xf numFmtId="168" fontId="17" fillId="0" borderId="13" xfId="3" applyNumberFormat="1" applyFont="1" applyFill="1" applyBorder="1" applyAlignment="1">
      <alignment horizontal="center"/>
    </xf>
    <xf numFmtId="168" fontId="0" fillId="2" borderId="54" xfId="3" applyNumberFormat="1" applyFont="1" applyFill="1" applyBorder="1" applyAlignment="1">
      <alignment horizontal="center" vertical="center" wrapText="1"/>
    </xf>
    <xf numFmtId="168" fontId="3" fillId="3" borderId="13" xfId="3" applyNumberFormat="1" applyFont="1" applyFill="1" applyBorder="1" applyAlignment="1">
      <alignment horizontal="center"/>
    </xf>
    <xf numFmtId="168" fontId="3" fillId="6" borderId="43" xfId="3" applyNumberFormat="1" applyFont="1" applyFill="1" applyBorder="1" applyAlignment="1">
      <alignment horizontal="center"/>
    </xf>
    <xf numFmtId="164" fontId="0" fillId="0" borderId="20" xfId="1" applyNumberFormat="1" applyFont="1" applyBorder="1" applyAlignment="1">
      <alignment horizontal="center" vertical="center"/>
    </xf>
    <xf numFmtId="164" fontId="0" fillId="0" borderId="13" xfId="1" applyNumberFormat="1" applyFont="1" applyBorder="1" applyAlignment="1">
      <alignment horizontal="center" vertical="center"/>
    </xf>
    <xf numFmtId="164" fontId="0" fillId="0" borderId="24" xfId="1" applyNumberFormat="1" applyFont="1" applyBorder="1" applyAlignment="1">
      <alignment horizontal="center" vertical="center"/>
    </xf>
    <xf numFmtId="164" fontId="3" fillId="3" borderId="59" xfId="1" applyNumberFormat="1" applyFont="1" applyFill="1" applyBorder="1" applyAlignment="1">
      <alignment horizontal="center"/>
    </xf>
    <xf numFmtId="164" fontId="3" fillId="3" borderId="43" xfId="1" applyNumberFormat="1" applyFont="1" applyFill="1" applyBorder="1" applyAlignment="1">
      <alignment horizontal="center"/>
    </xf>
    <xf numFmtId="164" fontId="0" fillId="2" borderId="63" xfId="1" applyNumberFormat="1" applyFont="1" applyFill="1" applyBorder="1" applyAlignment="1">
      <alignment horizontal="center" vertical="center" wrapText="1"/>
    </xf>
    <xf numFmtId="164" fontId="0" fillId="2" borderId="8" xfId="1" applyNumberFormat="1" applyFont="1" applyFill="1" applyBorder="1" applyAlignment="1">
      <alignment horizontal="center" vertical="center" wrapText="1"/>
    </xf>
    <xf numFmtId="164" fontId="3" fillId="3" borderId="68" xfId="1" applyNumberFormat="1" applyFont="1" applyFill="1" applyBorder="1" applyAlignment="1">
      <alignment horizontal="center"/>
    </xf>
    <xf numFmtId="164" fontId="3" fillId="3" borderId="34" xfId="1" applyNumberFormat="1" applyFont="1" applyFill="1" applyBorder="1" applyAlignment="1">
      <alignment horizontal="center"/>
    </xf>
    <xf numFmtId="164" fontId="3" fillId="3" borderId="40" xfId="1" applyNumberFormat="1" applyFont="1" applyFill="1" applyBorder="1" applyAlignment="1">
      <alignment horizontal="center"/>
    </xf>
    <xf numFmtId="164" fontId="0" fillId="2" borderId="37"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xf numFmtId="164" fontId="3" fillId="3" borderId="10" xfId="1" applyNumberFormat="1" applyFont="1" applyFill="1" applyBorder="1" applyAlignment="1">
      <alignment horizontal="center"/>
    </xf>
    <xf numFmtId="164" fontId="3" fillId="3" borderId="13" xfId="1" applyNumberFormat="1" applyFont="1" applyFill="1" applyBorder="1" applyAlignment="1">
      <alignment horizontal="center"/>
    </xf>
    <xf numFmtId="164" fontId="0" fillId="2" borderId="6" xfId="1" applyNumberFormat="1" applyFont="1" applyFill="1" applyBorder="1" applyAlignment="1">
      <alignment horizontal="center" vertical="center" wrapText="1"/>
    </xf>
    <xf numFmtId="164" fontId="3" fillId="6" borderId="40" xfId="1" applyNumberFormat="1" applyFont="1" applyFill="1" applyBorder="1" applyAlignment="1">
      <alignment horizontal="center"/>
    </xf>
    <xf numFmtId="164" fontId="3" fillId="6" borderId="43" xfId="1" applyNumberFormat="1" applyFont="1" applyFill="1" applyBorder="1" applyAlignment="1">
      <alignment horizontal="center"/>
    </xf>
    <xf numFmtId="0" fontId="3" fillId="3" borderId="37" xfId="0" applyFont="1" applyFill="1" applyBorder="1" applyAlignment="1">
      <alignment horizontal="center"/>
    </xf>
    <xf numFmtId="0" fontId="3" fillId="3" borderId="54" xfId="0" applyFont="1" applyFill="1" applyBorder="1" applyAlignment="1">
      <alignment horizontal="center"/>
    </xf>
    <xf numFmtId="164" fontId="0" fillId="0" borderId="8" xfId="1" applyNumberFormat="1" applyFont="1" applyFill="1" applyBorder="1" applyAlignment="1">
      <alignment horizontal="center" vertical="center"/>
    </xf>
    <xf numFmtId="168" fontId="0" fillId="0" borderId="7" xfId="3" applyNumberFormat="1" applyFont="1" applyFill="1" applyBorder="1" applyAlignment="1">
      <alignment horizontal="center" vertical="center"/>
    </xf>
    <xf numFmtId="164" fontId="0" fillId="0" borderId="20" xfId="1" applyNumberFormat="1" applyFont="1" applyFill="1" applyBorder="1" applyAlignment="1">
      <alignment horizontal="center" vertical="center"/>
    </xf>
    <xf numFmtId="168" fontId="0" fillId="0" borderId="21" xfId="3" applyNumberFormat="1" applyFont="1" applyFill="1" applyBorder="1" applyAlignment="1">
      <alignment horizontal="center" vertical="center"/>
    </xf>
    <xf numFmtId="0" fontId="0" fillId="0" borderId="52" xfId="0" applyBorder="1" applyAlignment="1">
      <alignment horizontal="left" vertical="center" wrapText="1"/>
    </xf>
    <xf numFmtId="168" fontId="0" fillId="0" borderId="34" xfId="3" applyNumberFormat="1" applyFont="1" applyFill="1" applyBorder="1" applyAlignment="1">
      <alignment horizontal="center"/>
    </xf>
    <xf numFmtId="0" fontId="0" fillId="0" borderId="25" xfId="0" applyBorder="1"/>
    <xf numFmtId="0" fontId="3" fillId="3" borderId="55" xfId="0" applyFont="1" applyFill="1" applyBorder="1"/>
    <xf numFmtId="164" fontId="3" fillId="3" borderId="2" xfId="1" applyNumberFormat="1" applyFont="1" applyFill="1" applyBorder="1" applyAlignment="1">
      <alignment horizontal="center"/>
    </xf>
    <xf numFmtId="164" fontId="3" fillId="3" borderId="24" xfId="1" applyNumberFormat="1" applyFont="1" applyFill="1" applyBorder="1" applyAlignment="1">
      <alignment horizontal="center"/>
    </xf>
    <xf numFmtId="168" fontId="3" fillId="3" borderId="3" xfId="3" applyNumberFormat="1" applyFont="1" applyFill="1" applyBorder="1" applyAlignment="1">
      <alignment horizontal="center"/>
    </xf>
    <xf numFmtId="164" fontId="3" fillId="3" borderId="76" xfId="1" applyNumberFormat="1" applyFont="1" applyFill="1" applyBorder="1" applyAlignment="1">
      <alignment horizontal="center"/>
    </xf>
    <xf numFmtId="0" fontId="3" fillId="9" borderId="51" xfId="0" applyFont="1" applyFill="1" applyBorder="1"/>
    <xf numFmtId="0" fontId="3" fillId="3" borderId="66" xfId="1" applyNumberFormat="1" applyFont="1" applyFill="1" applyBorder="1" applyAlignment="1">
      <alignment horizontal="center"/>
    </xf>
    <xf numFmtId="164" fontId="0" fillId="0" borderId="8" xfId="1" applyNumberFormat="1" applyFont="1" applyFill="1" applyBorder="1" applyAlignment="1">
      <alignment horizontal="center"/>
    </xf>
    <xf numFmtId="164" fontId="3" fillId="3" borderId="48" xfId="1" applyNumberFormat="1" applyFont="1" applyFill="1" applyBorder="1" applyAlignment="1">
      <alignment horizontal="center"/>
    </xf>
    <xf numFmtId="164" fontId="0" fillId="2" borderId="67" xfId="1" applyNumberFormat="1" applyFont="1" applyFill="1" applyBorder="1" applyAlignment="1">
      <alignment horizontal="center" vertical="center" wrapText="1"/>
    </xf>
    <xf numFmtId="164" fontId="3" fillId="3" borderId="62" xfId="1" applyNumberFormat="1" applyFont="1" applyFill="1" applyBorder="1" applyAlignment="1">
      <alignment horizontal="center"/>
    </xf>
    <xf numFmtId="164" fontId="0" fillId="0" borderId="7" xfId="1" applyNumberFormat="1" applyFont="1" applyFill="1" applyBorder="1" applyAlignment="1">
      <alignment horizontal="center"/>
    </xf>
    <xf numFmtId="164" fontId="0" fillId="2" borderId="7" xfId="1" applyNumberFormat="1" applyFont="1" applyFill="1" applyBorder="1" applyAlignment="1">
      <alignment horizontal="center" vertical="center" wrapText="1"/>
    </xf>
    <xf numFmtId="164" fontId="3" fillId="6" borderId="44" xfId="1" applyNumberFormat="1" applyFont="1" applyFill="1" applyBorder="1" applyAlignment="1">
      <alignment horizontal="center"/>
    </xf>
    <xf numFmtId="165" fontId="3" fillId="3" borderId="40" xfId="2" applyNumberFormat="1" applyFont="1" applyFill="1" applyBorder="1" applyAlignment="1">
      <alignment horizontal="center"/>
    </xf>
    <xf numFmtId="165" fontId="3" fillId="3" borderId="43" xfId="2" applyNumberFormat="1" applyFont="1" applyFill="1" applyBorder="1" applyAlignment="1">
      <alignment horizontal="center"/>
    </xf>
    <xf numFmtId="168" fontId="0" fillId="0" borderId="70" xfId="3" applyNumberFormat="1" applyFont="1" applyBorder="1" applyAlignment="1">
      <alignment horizontal="center" vertical="center"/>
    </xf>
    <xf numFmtId="0" fontId="3" fillId="9" borderId="50" xfId="0" applyFont="1" applyFill="1" applyBorder="1"/>
    <xf numFmtId="164" fontId="3" fillId="8" borderId="10" xfId="1" applyNumberFormat="1" applyFont="1" applyFill="1" applyBorder="1" applyAlignment="1">
      <alignment horizontal="center" vertical="center"/>
    </xf>
    <xf numFmtId="164" fontId="3" fillId="8" borderId="13" xfId="1" applyNumberFormat="1" applyFont="1" applyFill="1" applyBorder="1" applyAlignment="1">
      <alignment horizontal="center" vertical="center"/>
    </xf>
    <xf numFmtId="168" fontId="3" fillId="8" borderId="11" xfId="3" applyNumberFormat="1" applyFont="1" applyFill="1" applyBorder="1" applyAlignment="1">
      <alignment horizontal="center" vertical="center"/>
    </xf>
    <xf numFmtId="165" fontId="3" fillId="8" borderId="0" xfId="2" applyNumberFormat="1" applyFont="1" applyFill="1" applyBorder="1" applyAlignment="1">
      <alignment horizontal="center" vertical="center"/>
    </xf>
    <xf numFmtId="165" fontId="3" fillId="8" borderId="13" xfId="2" applyNumberFormat="1" applyFont="1" applyFill="1" applyBorder="1" applyAlignment="1">
      <alignment horizontal="center" vertical="center"/>
    </xf>
    <xf numFmtId="168" fontId="3" fillId="8" borderId="0" xfId="3" applyNumberFormat="1" applyFont="1" applyFill="1" applyBorder="1" applyAlignment="1">
      <alignment horizontal="center" vertical="center"/>
    </xf>
    <xf numFmtId="164" fontId="3" fillId="8" borderId="13" xfId="1" applyNumberFormat="1" applyFont="1" applyFill="1" applyBorder="1" applyAlignment="1">
      <alignment horizontal="center"/>
    </xf>
    <xf numFmtId="168" fontId="3" fillId="8" borderId="13" xfId="3" applyNumberFormat="1" applyFont="1" applyFill="1" applyBorder="1" applyAlignment="1">
      <alignment horizontal="center"/>
    </xf>
    <xf numFmtId="0" fontId="3" fillId="9" borderId="53" xfId="0" applyFont="1" applyFill="1" applyBorder="1"/>
    <xf numFmtId="164" fontId="9" fillId="8" borderId="13" xfId="1" applyNumberFormat="1" applyFont="1" applyFill="1" applyBorder="1" applyAlignment="1">
      <alignment horizontal="center"/>
    </xf>
    <xf numFmtId="168" fontId="0" fillId="0" borderId="72" xfId="3" applyNumberFormat="1" applyFont="1" applyBorder="1" applyAlignment="1">
      <alignment horizontal="center" vertical="center"/>
    </xf>
    <xf numFmtId="168" fontId="17" fillId="0" borderId="27" xfId="3" applyNumberFormat="1" applyFont="1" applyFill="1" applyBorder="1" applyAlignment="1">
      <alignment horizontal="center"/>
    </xf>
    <xf numFmtId="168" fontId="17" fillId="0" borderId="24" xfId="3" applyNumberFormat="1" applyFont="1" applyFill="1" applyBorder="1" applyAlignment="1">
      <alignment horizontal="center"/>
    </xf>
    <xf numFmtId="1" fontId="0" fillId="0" borderId="0" xfId="0" applyNumberFormat="1"/>
    <xf numFmtId="0" fontId="14" fillId="0" borderId="29" xfId="0" applyFont="1" applyBorder="1"/>
    <xf numFmtId="0" fontId="14" fillId="0" borderId="57" xfId="0" applyFont="1" applyBorder="1" applyAlignment="1">
      <alignment horizontal="left" vertical="center" wrapText="1"/>
    </xf>
    <xf numFmtId="0" fontId="14" fillId="0" borderId="55" xfId="0" applyFont="1" applyBorder="1" applyAlignment="1">
      <alignment horizontal="left" vertical="center" wrapText="1"/>
    </xf>
    <xf numFmtId="164" fontId="0" fillId="0" borderId="0" xfId="1" applyNumberFormat="1" applyFont="1" applyFill="1" applyBorder="1" applyAlignment="1">
      <alignment horizontal="center" vertical="center"/>
    </xf>
    <xf numFmtId="169" fontId="0" fillId="0" borderId="0" xfId="1" applyNumberFormat="1" applyFont="1" applyFill="1" applyBorder="1" applyAlignment="1">
      <alignment horizontal="center" vertical="center"/>
    </xf>
    <xf numFmtId="168" fontId="3" fillId="6" borderId="49" xfId="3" applyNumberFormat="1" applyFont="1" applyFill="1" applyBorder="1" applyAlignment="1">
      <alignment horizontal="center"/>
    </xf>
    <xf numFmtId="164" fontId="3" fillId="6" borderId="76" xfId="1" applyNumberFormat="1" applyFont="1" applyFill="1" applyBorder="1" applyAlignment="1">
      <alignment horizontal="center"/>
    </xf>
    <xf numFmtId="165" fontId="3" fillId="3" borderId="32" xfId="0" applyNumberFormat="1" applyFont="1" applyFill="1" applyBorder="1" applyAlignment="1">
      <alignment horizontal="center"/>
    </xf>
    <xf numFmtId="168" fontId="3" fillId="3" borderId="35" xfId="3" applyNumberFormat="1" applyFont="1" applyFill="1" applyBorder="1" applyAlignment="1">
      <alignment horizontal="center"/>
    </xf>
    <xf numFmtId="165" fontId="3" fillId="3" borderId="24" xfId="1" applyNumberFormat="1" applyFont="1" applyFill="1" applyBorder="1" applyAlignment="1">
      <alignment horizontal="center"/>
    </xf>
    <xf numFmtId="168" fontId="3" fillId="3" borderId="70" xfId="3" applyNumberFormat="1" applyFont="1" applyFill="1" applyBorder="1" applyAlignment="1">
      <alignment horizontal="center"/>
    </xf>
    <xf numFmtId="0" fontId="0" fillId="0" borderId="50" xfId="0" applyBorder="1" applyAlignment="1">
      <alignment horizontal="left" vertical="center" wrapText="1"/>
    </xf>
    <xf numFmtId="0" fontId="19" fillId="0" borderId="0" xfId="5" applyFill="1"/>
    <xf numFmtId="0" fontId="0" fillId="0" borderId="16" xfId="0" applyBorder="1"/>
    <xf numFmtId="0" fontId="8" fillId="2" borderId="26" xfId="0" applyFont="1" applyFill="1" applyBorder="1" applyAlignment="1">
      <alignment horizontal="center" vertical="center" wrapText="1"/>
    </xf>
    <xf numFmtId="0" fontId="3" fillId="3" borderId="71" xfId="1" applyNumberFormat="1" applyFont="1" applyFill="1" applyBorder="1" applyAlignment="1">
      <alignment horizontal="center"/>
    </xf>
    <xf numFmtId="164" fontId="9" fillId="8" borderId="41" xfId="1" applyNumberFormat="1" applyFont="1" applyFill="1" applyBorder="1" applyAlignment="1">
      <alignment horizontal="center"/>
    </xf>
    <xf numFmtId="164" fontId="0" fillId="2" borderId="71" xfId="1" applyNumberFormat="1" applyFont="1" applyFill="1" applyBorder="1" applyAlignment="1">
      <alignment horizontal="center" vertical="center" wrapText="1"/>
    </xf>
    <xf numFmtId="164" fontId="3" fillId="3" borderId="41" xfId="1" applyNumberFormat="1" applyFont="1" applyFill="1" applyBorder="1" applyAlignment="1">
      <alignment horizontal="center"/>
    </xf>
    <xf numFmtId="0" fontId="8" fillId="2" borderId="32"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3" fillId="3" borderId="37" xfId="1" applyNumberFormat="1" applyFont="1" applyFill="1" applyBorder="1" applyAlignment="1">
      <alignment horizontal="center"/>
    </xf>
    <xf numFmtId="0" fontId="3" fillId="3" borderId="54" xfId="1" applyNumberFormat="1" applyFont="1" applyFill="1" applyBorder="1" applyAlignment="1">
      <alignment horizontal="center"/>
    </xf>
    <xf numFmtId="164" fontId="9" fillId="8" borderId="10" xfId="1" applyNumberFormat="1" applyFont="1" applyFill="1" applyBorder="1" applyAlignment="1">
      <alignment horizontal="center"/>
    </xf>
    <xf numFmtId="164" fontId="3" fillId="3" borderId="23" xfId="1" applyNumberFormat="1" applyFont="1" applyFill="1" applyBorder="1" applyAlignment="1">
      <alignment horizontal="center"/>
    </xf>
    <xf numFmtId="164" fontId="3" fillId="3" borderId="70" xfId="1" applyNumberFormat="1" applyFont="1" applyFill="1" applyBorder="1" applyAlignment="1">
      <alignment horizontal="center"/>
    </xf>
    <xf numFmtId="164" fontId="3" fillId="3" borderId="37" xfId="1" applyNumberFormat="1" applyFont="1" applyFill="1" applyBorder="1" applyAlignment="1">
      <alignment horizontal="center"/>
    </xf>
    <xf numFmtId="164" fontId="3" fillId="3" borderId="54" xfId="1" applyNumberFormat="1" applyFont="1" applyFill="1" applyBorder="1" applyAlignment="1">
      <alignment horizontal="center"/>
    </xf>
    <xf numFmtId="164" fontId="0" fillId="2" borderId="23" xfId="1" applyNumberFormat="1" applyFont="1" applyFill="1" applyBorder="1" applyAlignment="1">
      <alignment horizontal="center" vertical="center" wrapText="1"/>
    </xf>
    <xf numFmtId="164" fontId="0" fillId="2" borderId="24" xfId="1" applyNumberFormat="1" applyFont="1" applyFill="1" applyBorder="1" applyAlignment="1">
      <alignment horizontal="center" vertical="center" wrapText="1"/>
    </xf>
    <xf numFmtId="164" fontId="0" fillId="2" borderId="70" xfId="1" applyNumberFormat="1" applyFont="1" applyFill="1" applyBorder="1" applyAlignment="1">
      <alignment horizontal="center" vertical="center" wrapText="1"/>
    </xf>
    <xf numFmtId="170" fontId="0" fillId="0" borderId="8" xfId="1" applyNumberFormat="1" applyFont="1" applyFill="1" applyBorder="1" applyAlignment="1">
      <alignment horizontal="center"/>
    </xf>
    <xf numFmtId="170" fontId="3" fillId="8" borderId="13" xfId="1" applyNumberFormat="1" applyFont="1" applyFill="1" applyBorder="1" applyAlignment="1">
      <alignment horizontal="center"/>
    </xf>
    <xf numFmtId="170" fontId="3" fillId="3" borderId="43" xfId="1" applyNumberFormat="1" applyFont="1" applyFill="1" applyBorder="1" applyAlignment="1">
      <alignment horizontal="center"/>
    </xf>
    <xf numFmtId="170" fontId="0" fillId="2" borderId="8" xfId="1" applyNumberFormat="1" applyFont="1" applyFill="1" applyBorder="1" applyAlignment="1">
      <alignment horizontal="center" vertical="center" wrapText="1"/>
    </xf>
    <xf numFmtId="170" fontId="3" fillId="3" borderId="34" xfId="1" applyNumberFormat="1" applyFont="1" applyFill="1" applyBorder="1" applyAlignment="1">
      <alignment horizontal="center"/>
    </xf>
    <xf numFmtId="170" fontId="0" fillId="2" borderId="54" xfId="1" applyNumberFormat="1" applyFont="1" applyFill="1" applyBorder="1" applyAlignment="1">
      <alignment horizontal="center" vertical="center" wrapText="1"/>
    </xf>
    <xf numFmtId="170" fontId="3" fillId="3" borderId="13" xfId="1" applyNumberFormat="1" applyFont="1" applyFill="1" applyBorder="1" applyAlignment="1">
      <alignment horizontal="center"/>
    </xf>
    <xf numFmtId="170" fontId="3" fillId="3" borderId="54" xfId="1" applyNumberFormat="1" applyFont="1" applyFill="1" applyBorder="1" applyAlignment="1">
      <alignment horizontal="center"/>
    </xf>
    <xf numFmtId="170" fontId="3" fillId="3" borderId="11" xfId="1" applyNumberFormat="1" applyFont="1" applyFill="1" applyBorder="1" applyAlignment="1">
      <alignment horizontal="center"/>
    </xf>
    <xf numFmtId="165" fontId="3" fillId="8" borderId="34" xfId="2" applyNumberFormat="1" applyFont="1" applyFill="1" applyBorder="1" applyAlignment="1">
      <alignment horizontal="center" vertical="center"/>
    </xf>
    <xf numFmtId="165" fontId="3" fillId="3" borderId="59" xfId="0" applyNumberFormat="1" applyFont="1" applyFill="1" applyBorder="1" applyAlignment="1">
      <alignment horizontal="center"/>
    </xf>
    <xf numFmtId="168" fontId="3" fillId="3" borderId="65" xfId="3" applyNumberFormat="1" applyFont="1" applyFill="1" applyBorder="1" applyAlignment="1">
      <alignment horizontal="center"/>
    </xf>
    <xf numFmtId="165" fontId="0" fillId="2" borderId="23" xfId="0" applyNumberFormat="1" applyFill="1" applyBorder="1" applyAlignment="1">
      <alignment horizontal="center" vertical="center" wrapText="1"/>
    </xf>
    <xf numFmtId="165" fontId="0" fillId="2" borderId="24" xfId="0" applyNumberFormat="1" applyFill="1" applyBorder="1" applyAlignment="1">
      <alignment horizontal="center" vertical="center" wrapText="1"/>
    </xf>
    <xf numFmtId="168" fontId="0" fillId="2" borderId="70" xfId="3" applyNumberFormat="1" applyFont="1" applyFill="1" applyBorder="1" applyAlignment="1">
      <alignment horizontal="center" vertical="center" wrapText="1"/>
    </xf>
    <xf numFmtId="165" fontId="0" fillId="0" borderId="54" xfId="2" applyNumberFormat="1" applyFont="1" applyFill="1" applyBorder="1" applyAlignment="1">
      <alignment horizontal="center" vertical="center"/>
    </xf>
    <xf numFmtId="165" fontId="0" fillId="0" borderId="20" xfId="2" applyNumberFormat="1" applyFont="1" applyFill="1" applyBorder="1" applyAlignment="1">
      <alignment horizontal="center" vertical="center"/>
    </xf>
    <xf numFmtId="164" fontId="0" fillId="0" borderId="27" xfId="1" applyNumberFormat="1" applyFont="1" applyFill="1" applyBorder="1" applyAlignment="1">
      <alignment horizontal="center" vertical="center"/>
    </xf>
    <xf numFmtId="168" fontId="0" fillId="0" borderId="46" xfId="3" applyNumberFormat="1" applyFont="1" applyFill="1" applyBorder="1" applyAlignment="1">
      <alignment horizontal="center" vertical="center"/>
    </xf>
    <xf numFmtId="168" fontId="0" fillId="0" borderId="30" xfId="3" applyNumberFormat="1" applyFont="1" applyFill="1" applyBorder="1" applyAlignment="1">
      <alignment horizontal="center" vertical="center"/>
    </xf>
    <xf numFmtId="168" fontId="0" fillId="0" borderId="20" xfId="3" applyNumberFormat="1" applyFont="1" applyFill="1" applyBorder="1" applyAlignment="1">
      <alignment horizontal="center" vertical="center"/>
    </xf>
    <xf numFmtId="170" fontId="9" fillId="8" borderId="13" xfId="1" applyNumberFormat="1" applyFont="1" applyFill="1" applyBorder="1" applyAlignment="1">
      <alignment horizontal="center"/>
    </xf>
    <xf numFmtId="164" fontId="0" fillId="0" borderId="47" xfId="1" applyNumberFormat="1" applyFont="1" applyFill="1" applyBorder="1" applyAlignment="1">
      <alignment horizontal="center"/>
    </xf>
    <xf numFmtId="164" fontId="3" fillId="3" borderId="64" xfId="1" applyNumberFormat="1" applyFont="1" applyFill="1" applyBorder="1" applyAlignment="1">
      <alignment horizontal="center"/>
    </xf>
    <xf numFmtId="164" fontId="3" fillId="3" borderId="46" xfId="1" applyNumberFormat="1" applyFont="1" applyFill="1" applyBorder="1" applyAlignment="1">
      <alignment horizontal="center"/>
    </xf>
    <xf numFmtId="164" fontId="0" fillId="2" borderId="25" xfId="1" applyNumberFormat="1" applyFont="1" applyFill="1" applyBorder="1" applyAlignment="1">
      <alignment horizontal="center" vertical="center" wrapText="1"/>
    </xf>
    <xf numFmtId="164" fontId="0" fillId="2" borderId="27" xfId="1" applyNumberFormat="1" applyFont="1" applyFill="1" applyBorder="1" applyAlignment="1">
      <alignment horizontal="center" vertical="center" wrapText="1"/>
    </xf>
    <xf numFmtId="168" fontId="0" fillId="2" borderId="27" xfId="3" applyNumberFormat="1" applyFont="1" applyFill="1" applyBorder="1" applyAlignment="1">
      <alignment horizontal="center" vertical="center" wrapText="1"/>
    </xf>
    <xf numFmtId="170" fontId="0" fillId="2" borderId="27" xfId="1" applyNumberFormat="1" applyFont="1" applyFill="1" applyBorder="1" applyAlignment="1">
      <alignment horizontal="center" vertical="center" wrapText="1"/>
    </xf>
    <xf numFmtId="164" fontId="0" fillId="2" borderId="72" xfId="1" applyNumberFormat="1" applyFont="1" applyFill="1" applyBorder="1" applyAlignment="1">
      <alignment horizontal="center" vertical="center" wrapText="1"/>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44" fontId="2" fillId="0" borderId="0" xfId="0" applyNumberFormat="1" applyFont="1"/>
    <xf numFmtId="171" fontId="2" fillId="0" borderId="0" xfId="3" applyNumberFormat="1" applyFont="1"/>
    <xf numFmtId="0" fontId="23" fillId="0" borderId="0" xfId="0" applyFont="1" applyAlignment="1">
      <alignment horizontal="justify" vertical="center"/>
    </xf>
    <xf numFmtId="164" fontId="3" fillId="8" borderId="40" xfId="1" applyNumberFormat="1" applyFont="1" applyFill="1" applyBorder="1" applyAlignment="1">
      <alignment horizontal="center" vertical="center"/>
    </xf>
    <xf numFmtId="164" fontId="3" fillId="8" borderId="43" xfId="1" applyNumberFormat="1" applyFont="1" applyFill="1" applyBorder="1" applyAlignment="1">
      <alignment horizontal="center" vertical="center"/>
    </xf>
    <xf numFmtId="168" fontId="3" fillId="8" borderId="44" xfId="3" applyNumberFormat="1" applyFont="1" applyFill="1" applyBorder="1" applyAlignment="1">
      <alignment horizontal="center" vertical="center"/>
    </xf>
    <xf numFmtId="165" fontId="0" fillId="0" borderId="6" xfId="0" applyNumberFormat="1" applyBorder="1" applyAlignment="1">
      <alignment horizontal="center"/>
    </xf>
    <xf numFmtId="165" fontId="0" fillId="0" borderId="8" xfId="0" applyNumberFormat="1" applyBorder="1" applyAlignment="1">
      <alignment horizontal="center"/>
    </xf>
    <xf numFmtId="168" fontId="0" fillId="0" borderId="7" xfId="3" applyNumberFormat="1" applyFont="1" applyBorder="1" applyAlignment="1">
      <alignment horizontal="center"/>
    </xf>
    <xf numFmtId="0" fontId="0" fillId="0" borderId="72" xfId="0" applyBorder="1"/>
    <xf numFmtId="0" fontId="0" fillId="0" borderId="58" xfId="0" applyBorder="1"/>
    <xf numFmtId="164" fontId="0" fillId="0" borderId="7" xfId="1" applyNumberFormat="1" applyFont="1" applyBorder="1" applyAlignment="1">
      <alignment horizontal="center"/>
    </xf>
    <xf numFmtId="0" fontId="0" fillId="12" borderId="0" xfId="0" applyFill="1"/>
    <xf numFmtId="10" fontId="0" fillId="0" borderId="20" xfId="3" applyNumberFormat="1" applyFont="1" applyBorder="1" applyAlignment="1">
      <alignment horizontal="center" vertical="center"/>
    </xf>
    <xf numFmtId="165" fontId="0" fillId="0" borderId="20" xfId="2" applyNumberFormat="1" applyFont="1" applyBorder="1"/>
    <xf numFmtId="0" fontId="0" fillId="0" borderId="20" xfId="0" applyBorder="1" applyAlignment="1">
      <alignment wrapText="1"/>
    </xf>
    <xf numFmtId="0" fontId="0" fillId="0" borderId="0" xfId="0" applyAlignment="1">
      <alignment wrapText="1"/>
    </xf>
    <xf numFmtId="164" fontId="8" fillId="2" borderId="0" xfId="1" applyNumberFormat="1" applyFont="1" applyFill="1" applyBorder="1" applyAlignment="1">
      <alignment horizontal="center" vertical="center" wrapText="1"/>
    </xf>
    <xf numFmtId="164" fontId="8" fillId="2" borderId="19" xfId="1" applyNumberFormat="1" applyFont="1" applyFill="1" applyBorder="1" applyAlignment="1">
      <alignment horizontal="center" vertical="center" wrapText="1"/>
    </xf>
    <xf numFmtId="164" fontId="8" fillId="2" borderId="18" xfId="1"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10" fontId="0" fillId="9" borderId="20" xfId="3" applyNumberFormat="1" applyFont="1" applyFill="1" applyBorder="1" applyAlignment="1">
      <alignment horizontal="center" vertical="center"/>
    </xf>
    <xf numFmtId="165" fontId="0" fillId="9" borderId="20" xfId="2" applyNumberFormat="1" applyFont="1" applyFill="1" applyBorder="1"/>
    <xf numFmtId="0" fontId="0" fillId="9" borderId="20" xfId="0" applyFill="1" applyBorder="1" applyAlignment="1">
      <alignment wrapText="1"/>
    </xf>
    <xf numFmtId="164" fontId="8" fillId="2" borderId="35" xfId="1" applyNumberFormat="1" applyFont="1" applyFill="1" applyBorder="1" applyAlignment="1">
      <alignment horizontal="center" vertical="center" wrapText="1"/>
    </xf>
    <xf numFmtId="9" fontId="0" fillId="9" borderId="20" xfId="3" applyFont="1" applyFill="1" applyBorder="1"/>
    <xf numFmtId="164" fontId="0" fillId="9" borderId="20" xfId="1" applyNumberFormat="1" applyFont="1" applyFill="1" applyBorder="1"/>
    <xf numFmtId="9" fontId="0" fillId="0" borderId="20" xfId="3" applyFont="1" applyBorder="1"/>
    <xf numFmtId="164" fontId="0" fillId="0" borderId="20" xfId="1" applyNumberFormat="1" applyFont="1" applyBorder="1"/>
    <xf numFmtId="0" fontId="0" fillId="0" borderId="20" xfId="0" applyBorder="1"/>
    <xf numFmtId="164" fontId="0" fillId="0" borderId="6" xfId="1" applyNumberFormat="1" applyFont="1" applyFill="1" applyBorder="1" applyAlignment="1">
      <alignment horizontal="center" vertical="center"/>
    </xf>
    <xf numFmtId="164" fontId="0" fillId="0" borderId="10" xfId="1" applyNumberFormat="1" applyFont="1" applyFill="1" applyBorder="1" applyAlignment="1">
      <alignment horizontal="center" vertical="center"/>
    </xf>
    <xf numFmtId="0" fontId="30" fillId="2" borderId="10" xfId="0" applyFont="1" applyFill="1" applyBorder="1" applyAlignment="1">
      <alignment horizontal="center" vertical="center" wrapText="1"/>
    </xf>
    <xf numFmtId="164" fontId="14" fillId="0" borderId="20" xfId="1" applyNumberFormat="1" applyFont="1" applyFill="1" applyBorder="1" applyAlignment="1">
      <alignment horizontal="center"/>
    </xf>
    <xf numFmtId="10" fontId="0" fillId="6" borderId="20" xfId="0" applyNumberFormat="1" applyFill="1" applyBorder="1"/>
    <xf numFmtId="0" fontId="3" fillId="0" borderId="20" xfId="0" applyFont="1" applyBorder="1" applyAlignment="1">
      <alignment wrapText="1"/>
    </xf>
    <xf numFmtId="164" fontId="0" fillId="17" borderId="20" xfId="1" applyNumberFormat="1" applyFont="1" applyFill="1" applyBorder="1" applyAlignment="1">
      <alignment wrapText="1"/>
    </xf>
    <xf numFmtId="0" fontId="0" fillId="17" borderId="0" xfId="0" applyFill="1"/>
    <xf numFmtId="0" fontId="0" fillId="12" borderId="20" xfId="0" applyFill="1" applyBorder="1" applyAlignment="1">
      <alignment wrapText="1"/>
    </xf>
    <xf numFmtId="0" fontId="0" fillId="18" borderId="0" xfId="0" applyFill="1"/>
    <xf numFmtId="0" fontId="32" fillId="18" borderId="20" xfId="0" applyFont="1" applyFill="1" applyBorder="1" applyAlignment="1">
      <alignment wrapText="1"/>
    </xf>
    <xf numFmtId="164" fontId="8" fillId="0" borderId="0" xfId="1" applyNumberFormat="1" applyFont="1" applyFill="1" applyBorder="1" applyAlignment="1">
      <alignment horizontal="center" vertical="center" wrapText="1"/>
    </xf>
    <xf numFmtId="3" fontId="0" fillId="0" borderId="20" xfId="0" applyNumberFormat="1" applyBorder="1"/>
    <xf numFmtId="10" fontId="0" fillId="0" borderId="20" xfId="0" applyNumberFormat="1" applyBorder="1"/>
    <xf numFmtId="3" fontId="0" fillId="17" borderId="20" xfId="0" applyNumberFormat="1" applyFill="1" applyBorder="1" applyAlignment="1">
      <alignment wrapText="1"/>
    </xf>
    <xf numFmtId="3" fontId="14" fillId="19" borderId="20" xfId="0" applyNumberFormat="1" applyFont="1" applyFill="1" applyBorder="1" applyAlignment="1">
      <alignment wrapText="1"/>
    </xf>
    <xf numFmtId="0" fontId="0" fillId="19" borderId="0" xfId="0" applyFill="1"/>
    <xf numFmtId="3" fontId="0" fillId="19" borderId="20" xfId="0" applyNumberFormat="1" applyFill="1" applyBorder="1" applyAlignment="1">
      <alignment wrapText="1"/>
    </xf>
    <xf numFmtId="0" fontId="14" fillId="6" borderId="20" xfId="0" applyFont="1" applyFill="1" applyBorder="1" applyAlignment="1">
      <alignment wrapText="1"/>
    </xf>
    <xf numFmtId="0" fontId="14" fillId="6" borderId="20" xfId="0" applyFont="1" applyFill="1" applyBorder="1"/>
    <xf numFmtId="9" fontId="0" fillId="0" borderId="20" xfId="3" applyFont="1" applyBorder="1" applyAlignment="1">
      <alignment wrapText="1"/>
    </xf>
    <xf numFmtId="9" fontId="0" fillId="0" borderId="20" xfId="0" applyNumberFormat="1" applyBorder="1"/>
    <xf numFmtId="0" fontId="35" fillId="0" borderId="0" xfId="8" applyFont="1"/>
    <xf numFmtId="0" fontId="34" fillId="0" borderId="0" xfId="8"/>
    <xf numFmtId="0" fontId="34" fillId="0" borderId="0" xfId="8" applyAlignment="1">
      <alignment horizontal="center"/>
    </xf>
    <xf numFmtId="0" fontId="34" fillId="0" borderId="0" xfId="8" applyAlignment="1">
      <alignment horizontal="center" vertical="center" wrapText="1"/>
    </xf>
    <xf numFmtId="164" fontId="0" fillId="0" borderId="0" xfId="0" applyNumberFormat="1"/>
    <xf numFmtId="43" fontId="34" fillId="0" borderId="0" xfId="1" applyFont="1"/>
    <xf numFmtId="0" fontId="38" fillId="0" borderId="0" xfId="0" applyFont="1" applyAlignment="1">
      <alignment horizontal="left" vertical="center" readingOrder="1"/>
    </xf>
    <xf numFmtId="0" fontId="39" fillId="0" borderId="0" xfId="8" applyFont="1"/>
    <xf numFmtId="0" fontId="0" fillId="0" borderId="0" xfId="0" applyAlignment="1">
      <alignment vertical="center"/>
    </xf>
    <xf numFmtId="0" fontId="3" fillId="0" borderId="0" xfId="0" applyFont="1"/>
    <xf numFmtId="0" fontId="3" fillId="0" borderId="0" xfId="0" applyFont="1" applyAlignment="1">
      <alignment vertical="center"/>
    </xf>
    <xf numFmtId="0" fontId="33" fillId="0" borderId="0" xfId="7"/>
    <xf numFmtId="0" fontId="40" fillId="0" borderId="86" xfId="8" applyFont="1" applyBorder="1" applyAlignment="1">
      <alignment horizontal="center"/>
    </xf>
    <xf numFmtId="0" fontId="18" fillId="0" borderId="0" xfId="0" applyFont="1"/>
    <xf numFmtId="0" fontId="3" fillId="0" borderId="64" xfId="0" applyFont="1" applyBorder="1" applyAlignment="1">
      <alignment horizontal="center" wrapText="1"/>
    </xf>
    <xf numFmtId="0" fontId="3" fillId="0" borderId="46" xfId="0" applyFont="1" applyBorder="1" applyAlignment="1">
      <alignment horizontal="center" wrapText="1"/>
    </xf>
    <xf numFmtId="0" fontId="3" fillId="0" borderId="1" xfId="0" applyFont="1" applyBorder="1" applyAlignment="1">
      <alignment horizontal="center" wrapText="1"/>
    </xf>
    <xf numFmtId="0" fontId="3" fillId="23" borderId="0" xfId="0" applyFont="1" applyFill="1"/>
    <xf numFmtId="0" fontId="0" fillId="23" borderId="0" xfId="0" applyFill="1"/>
    <xf numFmtId="0" fontId="0" fillId="23" borderId="61" xfId="0" applyFill="1" applyBorder="1"/>
    <xf numFmtId="0" fontId="0" fillId="23" borderId="45" xfId="0" applyFill="1" applyBorder="1"/>
    <xf numFmtId="0" fontId="0" fillId="0" borderId="61" xfId="0" applyBorder="1"/>
    <xf numFmtId="0" fontId="0" fillId="0" borderId="45" xfId="0" applyBorder="1"/>
    <xf numFmtId="0" fontId="3" fillId="0" borderId="30" xfId="0" applyFont="1" applyBorder="1"/>
    <xf numFmtId="0" fontId="3" fillId="0" borderId="31" xfId="0" applyFont="1" applyBorder="1"/>
    <xf numFmtId="0" fontId="0" fillId="0" borderId="75" xfId="0" applyBorder="1"/>
    <xf numFmtId="0" fontId="3" fillId="0" borderId="45" xfId="0" applyFont="1" applyBorder="1"/>
    <xf numFmtId="0" fontId="3" fillId="0" borderId="65" xfId="0" applyFont="1" applyBorder="1"/>
    <xf numFmtId="0" fontId="42" fillId="0" borderId="0" xfId="9" applyFont="1"/>
    <xf numFmtId="0" fontId="43" fillId="0" borderId="0" xfId="9" applyFont="1"/>
    <xf numFmtId="0" fontId="38" fillId="0" borderId="0" xfId="0" applyFont="1"/>
    <xf numFmtId="164" fontId="8" fillId="2" borderId="0" xfId="1" applyNumberFormat="1" applyFont="1" applyFill="1" applyAlignment="1">
      <alignment horizontal="center" vertical="center" wrapText="1"/>
    </xf>
    <xf numFmtId="164" fontId="0" fillId="0" borderId="20" xfId="0" applyNumberFormat="1" applyBorder="1"/>
    <xf numFmtId="164" fontId="0" fillId="12" borderId="20" xfId="1" applyNumberFormat="1" applyFont="1" applyFill="1" applyBorder="1"/>
    <xf numFmtId="0" fontId="8" fillId="0" borderId="0" xfId="0" applyFont="1" applyAlignment="1">
      <alignment horizontal="center" vertical="center" wrapText="1"/>
    </xf>
    <xf numFmtId="164" fontId="8" fillId="0" borderId="0" xfId="1" applyNumberFormat="1" applyFont="1" applyAlignment="1">
      <alignment horizontal="center" vertical="center" wrapText="1"/>
    </xf>
    <xf numFmtId="10" fontId="0" fillId="0" borderId="0" xfId="3" applyNumberFormat="1" applyFont="1" applyAlignment="1">
      <alignment horizontal="center" vertical="center"/>
    </xf>
    <xf numFmtId="0" fontId="45" fillId="0" borderId="0" xfId="9" applyFont="1"/>
    <xf numFmtId="164" fontId="3" fillId="0" borderId="0" xfId="1" quotePrefix="1" applyNumberFormat="1" applyFont="1" applyFill="1" applyBorder="1" applyAlignment="1"/>
    <xf numFmtId="164" fontId="0" fillId="0" borderId="0" xfId="1" applyNumberFormat="1" applyFont="1" applyBorder="1"/>
    <xf numFmtId="0" fontId="41" fillId="0" borderId="0" xfId="9"/>
    <xf numFmtId="164" fontId="0" fillId="0" borderId="22" xfId="1" applyNumberFormat="1" applyFont="1" applyFill="1" applyBorder="1" applyAlignment="1">
      <alignment horizontal="center" vertical="center"/>
    </xf>
    <xf numFmtId="0" fontId="3" fillId="0" borderId="0" xfId="0" applyFont="1" applyAlignment="1">
      <alignment horizontal="center"/>
    </xf>
    <xf numFmtId="165" fontId="0" fillId="0" borderId="0" xfId="0" applyNumberFormat="1"/>
    <xf numFmtId="164" fontId="3" fillId="0" borderId="0" xfId="1" applyNumberFormat="1" applyFont="1" applyFill="1" applyBorder="1"/>
    <xf numFmtId="0" fontId="46" fillId="0" borderId="0" xfId="0" applyFont="1"/>
    <xf numFmtId="0" fontId="47" fillId="0" borderId="0" xfId="0" applyFont="1"/>
    <xf numFmtId="165" fontId="3" fillId="0" borderId="0" xfId="2" applyNumberFormat="1" applyFont="1" applyFill="1" applyBorder="1"/>
    <xf numFmtId="165" fontId="46" fillId="0" borderId="0" xfId="2" applyNumberFormat="1" applyFont="1" applyFill="1" applyBorder="1" applyAlignment="1"/>
    <xf numFmtId="164" fontId="20" fillId="0" borderId="20" xfId="1" applyNumberFormat="1" applyFont="1" applyFill="1" applyBorder="1" applyAlignment="1">
      <alignment horizontal="center"/>
    </xf>
    <xf numFmtId="0" fontId="26" fillId="0" borderId="0" xfId="0" applyFont="1"/>
    <xf numFmtId="164" fontId="0" fillId="0" borderId="64" xfId="1" applyNumberFormat="1" applyFont="1" applyFill="1" applyBorder="1" applyAlignment="1">
      <alignment horizontal="center" vertical="center"/>
    </xf>
    <xf numFmtId="164" fontId="0" fillId="0" borderId="29" xfId="1" applyNumberFormat="1" applyFont="1" applyFill="1" applyBorder="1" applyAlignment="1">
      <alignment horizontal="center" vertical="center"/>
    </xf>
    <xf numFmtId="164" fontId="0" fillId="0" borderId="23" xfId="1" applyNumberFormat="1" applyFont="1" applyFill="1" applyBorder="1" applyAlignment="1">
      <alignment horizontal="center" vertical="center"/>
    </xf>
    <xf numFmtId="0" fontId="51" fillId="2" borderId="42" xfId="0" applyFont="1" applyFill="1" applyBorder="1" applyAlignment="1">
      <alignment horizontal="center" vertical="center" wrapText="1"/>
    </xf>
    <xf numFmtId="0" fontId="51" fillId="7" borderId="23" xfId="0" applyFont="1" applyFill="1" applyBorder="1" applyAlignment="1">
      <alignment horizontal="center" vertical="center" wrapText="1"/>
    </xf>
    <xf numFmtId="0" fontId="51" fillId="7" borderId="70" xfId="0" applyFont="1" applyFill="1" applyBorder="1" applyAlignment="1">
      <alignment horizontal="center" vertical="center" wrapText="1"/>
    </xf>
    <xf numFmtId="0" fontId="51" fillId="2" borderId="23" xfId="0" applyFont="1" applyFill="1" applyBorder="1" applyAlignment="1">
      <alignment horizontal="center" vertical="center" wrapText="1"/>
    </xf>
    <xf numFmtId="0" fontId="51" fillId="2" borderId="70" xfId="0" applyFont="1" applyFill="1" applyBorder="1" applyAlignment="1">
      <alignment horizontal="center" vertical="center" wrapText="1"/>
    </xf>
    <xf numFmtId="0" fontId="21" fillId="0" borderId="5" xfId="0" applyFont="1" applyBorder="1" applyAlignment="1">
      <alignment horizontal="left" vertical="center" wrapText="1"/>
    </xf>
    <xf numFmtId="164" fontId="21" fillId="0" borderId="64" xfId="1" applyNumberFormat="1" applyFont="1" applyFill="1" applyBorder="1" applyAlignment="1">
      <alignment horizontal="center" vertical="center"/>
    </xf>
    <xf numFmtId="164" fontId="21" fillId="0" borderId="71" xfId="1" applyNumberFormat="1" applyFont="1" applyFill="1" applyBorder="1" applyAlignment="1">
      <alignment horizontal="center" vertical="center"/>
    </xf>
    <xf numFmtId="44" fontId="21" fillId="0" borderId="64" xfId="2" applyFont="1" applyFill="1" applyBorder="1" applyAlignment="1">
      <alignment horizontal="center" vertical="center"/>
    </xf>
    <xf numFmtId="44" fontId="21" fillId="0" borderId="66" xfId="2" applyFont="1" applyFill="1" applyBorder="1" applyAlignment="1">
      <alignment horizontal="center" vertical="center"/>
    </xf>
    <xf numFmtId="0" fontId="21" fillId="0" borderId="56" xfId="0" applyFont="1" applyBorder="1" applyAlignment="1">
      <alignment vertical="center" wrapText="1"/>
    </xf>
    <xf numFmtId="164" fontId="21" fillId="0" borderId="29" xfId="1" applyNumberFormat="1" applyFont="1" applyFill="1" applyBorder="1" applyAlignment="1">
      <alignment horizontal="center" vertical="center"/>
    </xf>
    <xf numFmtId="164" fontId="21" fillId="0" borderId="39" xfId="1" applyNumberFormat="1" applyFont="1" applyFill="1" applyBorder="1" applyAlignment="1">
      <alignment horizontal="center" vertical="center"/>
    </xf>
    <xf numFmtId="44" fontId="21" fillId="0" borderId="29" xfId="2" applyFont="1" applyFill="1" applyBorder="1" applyAlignment="1">
      <alignment horizontal="center" vertical="center"/>
    </xf>
    <xf numFmtId="44" fontId="21" fillId="0" borderId="21" xfId="2" applyFont="1" applyFill="1" applyBorder="1" applyAlignment="1">
      <alignment horizontal="center" vertical="center"/>
    </xf>
    <xf numFmtId="0" fontId="21" fillId="0" borderId="56" xfId="0" applyFont="1" applyBorder="1"/>
    <xf numFmtId="0" fontId="21" fillId="0" borderId="57" xfId="0" applyFont="1" applyBorder="1" applyAlignment="1">
      <alignment horizontal="left" vertical="center" wrapText="1"/>
    </xf>
    <xf numFmtId="0" fontId="21" fillId="0" borderId="79" xfId="0" applyFont="1" applyBorder="1" applyAlignment="1">
      <alignment horizontal="left" vertical="center" wrapText="1"/>
    </xf>
    <xf numFmtId="164" fontId="21" fillId="0" borderId="77" xfId="1" applyNumberFormat="1" applyFont="1" applyFill="1" applyBorder="1" applyAlignment="1">
      <alignment horizontal="center" vertical="center"/>
    </xf>
    <xf numFmtId="0" fontId="21" fillId="0" borderId="55" xfId="0" applyFont="1" applyBorder="1" applyAlignment="1">
      <alignment horizontal="left" vertical="center" wrapText="1"/>
    </xf>
    <xf numFmtId="164" fontId="21" fillId="0" borderId="23" xfId="1" applyNumberFormat="1" applyFont="1" applyFill="1" applyBorder="1" applyAlignment="1">
      <alignment horizontal="center" vertical="center"/>
    </xf>
    <xf numFmtId="0" fontId="21" fillId="2" borderId="55" xfId="0" applyFont="1" applyFill="1" applyBorder="1" applyAlignment="1">
      <alignment vertical="center" wrapText="1"/>
    </xf>
    <xf numFmtId="0" fontId="21" fillId="2" borderId="23" xfId="0" applyFont="1" applyFill="1" applyBorder="1" applyAlignment="1">
      <alignment vertical="center" wrapText="1"/>
    </xf>
    <xf numFmtId="0" fontId="21" fillId="2" borderId="70" xfId="0" applyFont="1" applyFill="1" applyBorder="1" applyAlignment="1">
      <alignment vertical="center" wrapText="1"/>
    </xf>
    <xf numFmtId="44" fontId="21" fillId="2" borderId="23" xfId="2" applyFont="1" applyFill="1" applyBorder="1" applyAlignment="1">
      <alignment vertical="center" wrapText="1"/>
    </xf>
    <xf numFmtId="44" fontId="21" fillId="2" borderId="70" xfId="2" applyFont="1" applyFill="1" applyBorder="1" applyAlignment="1">
      <alignment vertical="center" wrapText="1"/>
    </xf>
    <xf numFmtId="0" fontId="21" fillId="5" borderId="57" xfId="0" applyFont="1" applyFill="1" applyBorder="1" applyAlignment="1">
      <alignment horizontal="left" vertical="center" wrapText="1"/>
    </xf>
    <xf numFmtId="0" fontId="21" fillId="5" borderId="79" xfId="0" applyFont="1" applyFill="1" applyBorder="1" applyAlignment="1">
      <alignment horizontal="left" vertical="center" wrapText="1"/>
    </xf>
    <xf numFmtId="0" fontId="21" fillId="2" borderId="6" xfId="0" applyFont="1" applyFill="1" applyBorder="1" applyAlignment="1">
      <alignment vertical="center" wrapText="1"/>
    </xf>
    <xf numFmtId="0" fontId="21" fillId="2" borderId="8" xfId="0" applyFont="1" applyFill="1" applyBorder="1" applyAlignment="1">
      <alignment vertical="center" wrapText="1"/>
    </xf>
    <xf numFmtId="0" fontId="21" fillId="2" borderId="6" xfId="0" applyFont="1" applyFill="1" applyBorder="1" applyAlignment="1">
      <alignment horizontal="center" vertical="center" wrapText="1"/>
    </xf>
    <xf numFmtId="0" fontId="21" fillId="2" borderId="38" xfId="0" applyFont="1" applyFill="1" applyBorder="1" applyAlignment="1">
      <alignment horizontal="center" vertical="center" wrapText="1"/>
    </xf>
    <xf numFmtId="44" fontId="21" fillId="2" borderId="6" xfId="2" applyFont="1" applyFill="1" applyBorder="1" applyAlignment="1">
      <alignment horizontal="center" vertical="center" wrapText="1"/>
    </xf>
    <xf numFmtId="44" fontId="21" fillId="2" borderId="7" xfId="2" applyFont="1" applyFill="1" applyBorder="1" applyAlignment="1">
      <alignment horizontal="center" vertical="center" wrapText="1"/>
    </xf>
    <xf numFmtId="0" fontId="21" fillId="0" borderId="25" xfId="0" applyFont="1" applyBorder="1"/>
    <xf numFmtId="0" fontId="21" fillId="0" borderId="27" xfId="0" applyFont="1" applyBorder="1"/>
    <xf numFmtId="0" fontId="21" fillId="0" borderId="25" xfId="0" applyFont="1" applyBorder="1" applyAlignment="1">
      <alignment horizontal="center" vertical="center"/>
    </xf>
    <xf numFmtId="0" fontId="21" fillId="0" borderId="72" xfId="0" applyFont="1" applyBorder="1" applyAlignment="1">
      <alignment horizontal="center" vertical="center"/>
    </xf>
    <xf numFmtId="44" fontId="21" fillId="0" borderId="25" xfId="2" applyFont="1" applyBorder="1" applyAlignment="1">
      <alignment horizontal="center" vertical="center"/>
    </xf>
    <xf numFmtId="44" fontId="21" fillId="0" borderId="28" xfId="2" applyFont="1" applyBorder="1" applyAlignment="1">
      <alignment horizontal="center" vertical="center"/>
    </xf>
    <xf numFmtId="0" fontId="21" fillId="0" borderId="28" xfId="0" applyFont="1" applyBorder="1" applyAlignment="1">
      <alignment horizontal="center" vertical="center"/>
    </xf>
    <xf numFmtId="44" fontId="21" fillId="0" borderId="25" xfId="2" applyFont="1" applyFill="1" applyBorder="1" applyAlignment="1">
      <alignment horizontal="center" vertical="center"/>
    </xf>
    <xf numFmtId="44" fontId="21" fillId="0" borderId="28" xfId="2" applyFont="1" applyFill="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44" fontId="21" fillId="0" borderId="10" xfId="2" applyFont="1" applyFill="1" applyBorder="1" applyAlignment="1">
      <alignment horizontal="center" vertical="center"/>
    </xf>
    <xf numFmtId="44" fontId="21" fillId="0" borderId="11" xfId="2" applyFont="1" applyFill="1" applyBorder="1" applyAlignment="1">
      <alignment horizontal="center" vertical="center"/>
    </xf>
    <xf numFmtId="170" fontId="21" fillId="2" borderId="23" xfId="0" applyNumberFormat="1" applyFont="1" applyFill="1" applyBorder="1" applyAlignment="1">
      <alignment vertical="center" wrapText="1"/>
    </xf>
    <xf numFmtId="170" fontId="21" fillId="2" borderId="70" xfId="0" applyNumberFormat="1" applyFont="1" applyFill="1" applyBorder="1" applyAlignment="1">
      <alignment vertical="center" wrapText="1"/>
    </xf>
    <xf numFmtId="170" fontId="21" fillId="0" borderId="25" xfId="0" applyNumberFormat="1" applyFont="1" applyBorder="1" applyAlignment="1">
      <alignment horizontal="center" vertical="center"/>
    </xf>
    <xf numFmtId="170" fontId="21" fillId="0" borderId="28" xfId="0" applyNumberFormat="1" applyFont="1" applyBorder="1" applyAlignment="1">
      <alignment horizontal="center" vertical="center"/>
    </xf>
    <xf numFmtId="170" fontId="21" fillId="0" borderId="10" xfId="0" applyNumberFormat="1" applyFont="1" applyBorder="1" applyAlignment="1">
      <alignment horizontal="center" vertical="center"/>
    </xf>
    <xf numFmtId="170" fontId="21" fillId="0" borderId="11" xfId="0" applyNumberFormat="1" applyFont="1" applyBorder="1" applyAlignment="1">
      <alignment horizontal="center" vertical="center"/>
    </xf>
    <xf numFmtId="170" fontId="21" fillId="2" borderId="6" xfId="0" applyNumberFormat="1" applyFont="1" applyFill="1" applyBorder="1" applyAlignment="1">
      <alignment horizontal="center" vertical="center" wrapText="1"/>
    </xf>
    <xf numFmtId="170" fontId="21" fillId="2" borderId="7" xfId="0" applyNumberFormat="1" applyFont="1" applyFill="1" applyBorder="1" applyAlignment="1">
      <alignment horizontal="center" vertical="center" wrapText="1"/>
    </xf>
    <xf numFmtId="170" fontId="21" fillId="0" borderId="28" xfId="1" applyNumberFormat="1" applyFont="1" applyFill="1" applyBorder="1" applyAlignment="1">
      <alignment horizontal="center" vertical="center"/>
    </xf>
    <xf numFmtId="0" fontId="17" fillId="0" borderId="8" xfId="0" applyFont="1" applyBorder="1" applyAlignment="1">
      <alignment horizontal="center"/>
    </xf>
    <xf numFmtId="10" fontId="17" fillId="0" borderId="7" xfId="0" applyNumberFormat="1" applyFont="1" applyBorder="1" applyAlignment="1">
      <alignment horizontal="center"/>
    </xf>
    <xf numFmtId="165" fontId="0" fillId="0" borderId="46" xfId="2" applyNumberFormat="1" applyFont="1" applyFill="1" applyBorder="1" applyAlignment="1">
      <alignment horizontal="center" vertical="center"/>
    </xf>
    <xf numFmtId="164" fontId="14" fillId="0" borderId="38" xfId="1" applyNumberFormat="1" applyFont="1" applyFill="1" applyBorder="1" applyAlignment="1">
      <alignment horizontal="center"/>
    </xf>
    <xf numFmtId="164" fontId="14" fillId="0" borderId="6" xfId="1" applyNumberFormat="1" applyFont="1" applyFill="1" applyBorder="1" applyAlignment="1">
      <alignment horizontal="center"/>
    </xf>
    <xf numFmtId="170" fontId="14" fillId="0" borderId="8" xfId="1" applyNumberFormat="1" applyFont="1" applyFill="1" applyBorder="1" applyAlignment="1">
      <alignment horizontal="center"/>
    </xf>
    <xf numFmtId="3" fontId="17" fillId="0" borderId="27" xfId="0" applyNumberFormat="1" applyFont="1" applyBorder="1" applyAlignment="1">
      <alignment horizontal="center"/>
    </xf>
    <xf numFmtId="10" fontId="17" fillId="0" borderId="28" xfId="0" applyNumberFormat="1" applyFont="1" applyBorder="1" applyAlignment="1">
      <alignment horizontal="center"/>
    </xf>
    <xf numFmtId="165" fontId="0" fillId="0" borderId="30" xfId="2" applyNumberFormat="1" applyFont="1" applyFill="1" applyBorder="1" applyAlignment="1">
      <alignment horizontal="center" vertical="center"/>
    </xf>
    <xf numFmtId="164" fontId="0" fillId="0" borderId="25" xfId="1" applyNumberFormat="1" applyFont="1" applyFill="1" applyBorder="1" applyAlignment="1">
      <alignment horizontal="center" vertical="center"/>
    </xf>
    <xf numFmtId="164" fontId="0" fillId="0" borderId="27" xfId="1" applyNumberFormat="1" applyFont="1" applyFill="1" applyBorder="1" applyAlignment="1">
      <alignment horizontal="center"/>
    </xf>
    <xf numFmtId="170" fontId="14" fillId="0" borderId="27" xfId="1" applyNumberFormat="1" applyFont="1" applyFill="1" applyBorder="1" applyAlignment="1">
      <alignment horizontal="center"/>
    </xf>
    <xf numFmtId="164" fontId="14" fillId="0" borderId="72" xfId="1" applyNumberFormat="1" applyFont="1" applyFill="1" applyBorder="1" applyAlignment="1">
      <alignment horizontal="center"/>
    </xf>
    <xf numFmtId="164" fontId="14" fillId="0" borderId="22" xfId="1" applyNumberFormat="1" applyFont="1" applyFill="1" applyBorder="1" applyAlignment="1">
      <alignment horizontal="center"/>
    </xf>
    <xf numFmtId="170" fontId="14" fillId="0" borderId="20" xfId="1" applyNumberFormat="1" applyFont="1" applyFill="1" applyBorder="1" applyAlignment="1">
      <alignment horizontal="center"/>
    </xf>
    <xf numFmtId="0" fontId="17" fillId="0" borderId="27" xfId="0" applyFont="1" applyBorder="1" applyAlignment="1">
      <alignment horizontal="center"/>
    </xf>
    <xf numFmtId="0" fontId="17" fillId="0" borderId="28" xfId="0" applyFont="1" applyBorder="1" applyAlignment="1">
      <alignment horizontal="center"/>
    </xf>
    <xf numFmtId="165" fontId="0" fillId="0" borderId="30" xfId="2" applyNumberFormat="1" applyFont="1" applyFill="1" applyBorder="1" applyAlignment="1">
      <alignment horizontal="left" vertical="center"/>
    </xf>
    <xf numFmtId="165" fontId="0" fillId="0" borderId="20" xfId="2" applyNumberFormat="1" applyFont="1" applyFill="1" applyBorder="1" applyAlignment="1">
      <alignment horizontal="left" vertical="center"/>
    </xf>
    <xf numFmtId="3" fontId="17" fillId="0" borderId="20" xfId="0" applyNumberFormat="1" applyFont="1" applyBorder="1" applyAlignment="1">
      <alignment horizontal="center"/>
    </xf>
    <xf numFmtId="164" fontId="14" fillId="0" borderId="39" xfId="1" applyNumberFormat="1" applyFont="1" applyFill="1" applyBorder="1" applyAlignment="1">
      <alignment horizontal="center"/>
    </xf>
    <xf numFmtId="3" fontId="17" fillId="0" borderId="13" xfId="0" applyNumberFormat="1" applyFont="1" applyBorder="1" applyAlignment="1">
      <alignment horizontal="center"/>
    </xf>
    <xf numFmtId="164" fontId="0" fillId="0" borderId="13" xfId="1" applyNumberFormat="1" applyFont="1" applyFill="1" applyBorder="1" applyAlignment="1">
      <alignment horizontal="center" vertical="center"/>
    </xf>
    <xf numFmtId="10" fontId="17" fillId="0" borderId="44" xfId="0" applyNumberFormat="1" applyFont="1" applyBorder="1" applyAlignment="1">
      <alignment horizontal="center"/>
    </xf>
    <xf numFmtId="164" fontId="0" fillId="0" borderId="20" xfId="1" applyNumberFormat="1" applyFont="1" applyFill="1" applyBorder="1" applyAlignment="1">
      <alignment horizontal="center"/>
    </xf>
    <xf numFmtId="170" fontId="0" fillId="0" borderId="20" xfId="1" applyNumberFormat="1" applyFont="1" applyFill="1" applyBorder="1" applyAlignment="1">
      <alignment horizontal="center"/>
    </xf>
    <xf numFmtId="168" fontId="0" fillId="0" borderId="1" xfId="3" applyNumberFormat="1" applyFont="1" applyFill="1" applyBorder="1" applyAlignment="1">
      <alignment horizontal="center" vertical="center"/>
    </xf>
    <xf numFmtId="164" fontId="0" fillId="0" borderId="54" xfId="1" applyNumberFormat="1" applyFont="1" applyFill="1" applyBorder="1" applyAlignment="1">
      <alignment horizontal="center" vertical="center"/>
    </xf>
    <xf numFmtId="164" fontId="0" fillId="0" borderId="38" xfId="1" applyNumberFormat="1" applyFont="1" applyFill="1" applyBorder="1" applyAlignment="1">
      <alignment horizontal="center"/>
    </xf>
    <xf numFmtId="164" fontId="0" fillId="0" borderId="6" xfId="1" applyNumberFormat="1" applyFont="1" applyFill="1" applyBorder="1" applyAlignment="1">
      <alignment horizontal="center"/>
    </xf>
    <xf numFmtId="168" fontId="0" fillId="0" borderId="31" xfId="3" applyNumberFormat="1" applyFont="1" applyFill="1" applyBorder="1" applyAlignment="1">
      <alignment horizontal="center" vertical="center"/>
    </xf>
    <xf numFmtId="164" fontId="0" fillId="0" borderId="39" xfId="1" applyNumberFormat="1" applyFont="1" applyFill="1" applyBorder="1" applyAlignment="1">
      <alignment horizontal="center"/>
    </xf>
    <xf numFmtId="164" fontId="0" fillId="0" borderId="22" xfId="1" applyNumberFormat="1" applyFont="1" applyFill="1" applyBorder="1" applyAlignment="1">
      <alignment horizontal="center"/>
    </xf>
    <xf numFmtId="164" fontId="0" fillId="0" borderId="34" xfId="1" applyNumberFormat="1" applyFont="1" applyFill="1" applyBorder="1" applyAlignment="1">
      <alignment horizontal="center" vertical="center"/>
    </xf>
    <xf numFmtId="168" fontId="0" fillId="0" borderId="35" xfId="3" applyNumberFormat="1" applyFont="1" applyFill="1" applyBorder="1" applyAlignment="1">
      <alignment horizontal="center" vertical="center"/>
    </xf>
    <xf numFmtId="165" fontId="0" fillId="0" borderId="68" xfId="2" applyNumberFormat="1" applyFont="1" applyFill="1" applyBorder="1" applyAlignment="1">
      <alignment horizontal="center" vertical="center"/>
    </xf>
    <xf numFmtId="165" fontId="0" fillId="0" borderId="34" xfId="2" applyNumberFormat="1" applyFont="1" applyFill="1" applyBorder="1" applyAlignment="1">
      <alignment horizontal="center" vertical="center"/>
    </xf>
    <xf numFmtId="168" fontId="0" fillId="0" borderId="74" xfId="3" applyNumberFormat="1" applyFont="1" applyFill="1" applyBorder="1" applyAlignment="1">
      <alignment horizontal="center" vertical="center"/>
    </xf>
    <xf numFmtId="170" fontId="0" fillId="0" borderId="34" xfId="1" applyNumberFormat="1" applyFont="1" applyFill="1" applyBorder="1" applyAlignment="1">
      <alignment horizontal="center"/>
    </xf>
    <xf numFmtId="164" fontId="0" fillId="0" borderId="77" xfId="1" applyNumberFormat="1" applyFont="1" applyFill="1" applyBorder="1" applyAlignment="1">
      <alignment horizontal="center"/>
    </xf>
    <xf numFmtId="164" fontId="0" fillId="0" borderId="24" xfId="1" applyNumberFormat="1" applyFont="1" applyFill="1" applyBorder="1" applyAlignment="1">
      <alignment horizontal="center" vertical="center"/>
    </xf>
    <xf numFmtId="168" fontId="0" fillId="0" borderId="70" xfId="3" applyNumberFormat="1" applyFont="1" applyFill="1" applyBorder="1" applyAlignment="1">
      <alignment horizontal="center" vertical="center"/>
    </xf>
    <xf numFmtId="165" fontId="0" fillId="0" borderId="2" xfId="2" applyNumberFormat="1" applyFont="1" applyFill="1" applyBorder="1" applyAlignment="1">
      <alignment horizontal="center" vertical="center"/>
    </xf>
    <xf numFmtId="165" fontId="0" fillId="0" borderId="24" xfId="2" applyNumberFormat="1" applyFont="1" applyFill="1" applyBorder="1" applyAlignment="1">
      <alignment horizontal="center" vertical="center"/>
    </xf>
    <xf numFmtId="168" fontId="0" fillId="0" borderId="3" xfId="3" applyNumberFormat="1" applyFont="1" applyFill="1" applyBorder="1" applyAlignment="1">
      <alignment horizontal="center" vertical="center"/>
    </xf>
    <xf numFmtId="170" fontId="0" fillId="0" borderId="24" xfId="1" applyNumberFormat="1" applyFont="1" applyFill="1" applyBorder="1" applyAlignment="1">
      <alignment horizontal="center"/>
    </xf>
    <xf numFmtId="164" fontId="0" fillId="0" borderId="42" xfId="1" applyNumberFormat="1" applyFont="1" applyFill="1" applyBorder="1" applyAlignment="1">
      <alignment horizontal="center"/>
    </xf>
    <xf numFmtId="164" fontId="0" fillId="0" borderId="23" xfId="1" applyNumberFormat="1" applyFont="1" applyFill="1" applyBorder="1" applyAlignment="1">
      <alignment horizontal="center"/>
    </xf>
    <xf numFmtId="164" fontId="14" fillId="0" borderId="24" xfId="1" applyNumberFormat="1" applyFont="1" applyFill="1" applyBorder="1" applyAlignment="1">
      <alignment horizontal="center"/>
    </xf>
    <xf numFmtId="164" fontId="0" fillId="0" borderId="47" xfId="1" applyNumberFormat="1" applyFont="1" applyFill="1" applyBorder="1" applyAlignment="1">
      <alignment horizontal="center" vertical="center"/>
    </xf>
    <xf numFmtId="165" fontId="0" fillId="0" borderId="47" xfId="0" applyNumberFormat="1" applyBorder="1" applyAlignment="1">
      <alignment horizontal="center" vertical="center"/>
    </xf>
    <xf numFmtId="165" fontId="0" fillId="0" borderId="8" xfId="0" applyNumberFormat="1" applyBorder="1" applyAlignment="1">
      <alignment horizontal="center" vertical="center"/>
    </xf>
    <xf numFmtId="165" fontId="0" fillId="0" borderId="8" xfId="2" applyNumberFormat="1" applyFont="1" applyFill="1" applyBorder="1" applyAlignment="1">
      <alignment horizontal="center" vertical="center"/>
    </xf>
    <xf numFmtId="164" fontId="0" fillId="0" borderId="36" xfId="1" applyNumberFormat="1" applyFont="1" applyFill="1" applyBorder="1" applyAlignment="1">
      <alignment horizontal="center" vertical="center"/>
    </xf>
    <xf numFmtId="165" fontId="0" fillId="0" borderId="36" xfId="0" applyNumberFormat="1" applyBorder="1" applyAlignment="1">
      <alignment horizontal="center" vertical="center"/>
    </xf>
    <xf numFmtId="165" fontId="0" fillId="0" borderId="20" xfId="0" applyNumberFormat="1" applyBorder="1" applyAlignment="1">
      <alignment horizontal="center" vertical="center"/>
    </xf>
    <xf numFmtId="0" fontId="17" fillId="0" borderId="17" xfId="0" applyFont="1" applyBorder="1"/>
    <xf numFmtId="168" fontId="17" fillId="0" borderId="31" xfId="0" applyNumberFormat="1" applyFont="1" applyBorder="1"/>
    <xf numFmtId="165" fontId="20" fillId="0" borderId="22" xfId="0" applyNumberFormat="1" applyFont="1" applyBorder="1" applyAlignment="1">
      <alignment horizontal="center" vertical="center"/>
    </xf>
    <xf numFmtId="6" fontId="17" fillId="0" borderId="17" xfId="0" applyNumberFormat="1" applyFont="1" applyBorder="1"/>
    <xf numFmtId="165" fontId="20" fillId="0" borderId="20" xfId="0" applyNumberFormat="1" applyFont="1" applyBorder="1" applyAlignment="1">
      <alignment horizontal="center" vertical="center"/>
    </xf>
    <xf numFmtId="164" fontId="20" fillId="0" borderId="22" xfId="1" applyNumberFormat="1" applyFont="1" applyFill="1" applyBorder="1" applyAlignment="1">
      <alignment horizontal="center"/>
    </xf>
    <xf numFmtId="170" fontId="20" fillId="0" borderId="20" xfId="1" applyNumberFormat="1" applyFont="1" applyFill="1" applyBorder="1" applyAlignment="1">
      <alignment horizontal="center"/>
    </xf>
    <xf numFmtId="164" fontId="20" fillId="0" borderId="21" xfId="1" applyNumberFormat="1" applyFont="1" applyFill="1" applyBorder="1" applyAlignment="1">
      <alignment horizontal="center"/>
    </xf>
    <xf numFmtId="164" fontId="20" fillId="0" borderId="36" xfId="1" applyNumberFormat="1" applyFont="1" applyFill="1" applyBorder="1" applyAlignment="1">
      <alignment horizontal="center"/>
    </xf>
    <xf numFmtId="170" fontId="20" fillId="0" borderId="21" xfId="1" applyNumberFormat="1" applyFont="1" applyFill="1" applyBorder="1" applyAlignment="1"/>
    <xf numFmtId="165" fontId="3" fillId="4" borderId="24" xfId="1" applyNumberFormat="1" applyFont="1" applyFill="1" applyBorder="1" applyAlignment="1">
      <alignment horizontal="center"/>
    </xf>
    <xf numFmtId="165" fontId="0" fillId="0" borderId="23" xfId="1" applyNumberFormat="1" applyFont="1" applyFill="1" applyBorder="1" applyAlignment="1">
      <alignment horizontal="center" vertical="center"/>
    </xf>
    <xf numFmtId="164" fontId="17" fillId="0" borderId="24" xfId="1" applyNumberFormat="1" applyFont="1" applyFill="1" applyBorder="1" applyAlignment="1">
      <alignment horizontal="center"/>
    </xf>
    <xf numFmtId="170" fontId="17" fillId="0" borderId="24" xfId="1" applyNumberFormat="1" applyFont="1" applyFill="1" applyBorder="1" applyAlignment="1">
      <alignment horizontal="center"/>
    </xf>
    <xf numFmtId="164" fontId="17" fillId="0" borderId="42" xfId="1" applyNumberFormat="1" applyFont="1" applyFill="1" applyBorder="1" applyAlignment="1">
      <alignment horizontal="center"/>
    </xf>
    <xf numFmtId="164" fontId="17" fillId="0" borderId="23" xfId="1" applyNumberFormat="1" applyFont="1" applyFill="1" applyBorder="1" applyAlignment="1">
      <alignment horizontal="center"/>
    </xf>
    <xf numFmtId="165" fontId="0" fillId="0" borderId="25" xfId="1" applyNumberFormat="1" applyFont="1" applyFill="1" applyBorder="1" applyAlignment="1">
      <alignment horizontal="center" vertical="center"/>
    </xf>
    <xf numFmtId="165" fontId="0" fillId="0" borderId="27" xfId="2" applyNumberFormat="1" applyFont="1" applyFill="1" applyBorder="1" applyAlignment="1">
      <alignment horizontal="center" vertical="center"/>
    </xf>
    <xf numFmtId="168" fontId="0" fillId="0" borderId="28" xfId="3" applyNumberFormat="1" applyFont="1" applyFill="1" applyBorder="1" applyAlignment="1">
      <alignment horizontal="center" vertical="center"/>
    </xf>
    <xf numFmtId="164" fontId="17" fillId="0" borderId="27" xfId="1" applyNumberFormat="1" applyFont="1" applyFill="1" applyBorder="1" applyAlignment="1">
      <alignment horizontal="center"/>
    </xf>
    <xf numFmtId="170" fontId="17" fillId="0" borderId="27" xfId="1" applyNumberFormat="1" applyFont="1" applyFill="1" applyBorder="1" applyAlignment="1">
      <alignment horizontal="center"/>
    </xf>
    <xf numFmtId="164" fontId="17" fillId="0" borderId="72" xfId="1" applyNumberFormat="1" applyFont="1" applyFill="1" applyBorder="1" applyAlignment="1">
      <alignment horizontal="center"/>
    </xf>
    <xf numFmtId="165" fontId="0" fillId="0" borderId="22" xfId="1" applyNumberFormat="1" applyFont="1" applyFill="1" applyBorder="1" applyAlignment="1">
      <alignment horizontal="center" vertical="center"/>
    </xf>
    <xf numFmtId="164" fontId="17" fillId="0" borderId="20" xfId="1" applyNumberFormat="1" applyFont="1" applyFill="1" applyBorder="1" applyAlignment="1">
      <alignment horizontal="center"/>
    </xf>
    <xf numFmtId="170" fontId="17" fillId="0" borderId="20" xfId="1" applyNumberFormat="1" applyFont="1" applyFill="1" applyBorder="1" applyAlignment="1">
      <alignment horizontal="center"/>
    </xf>
    <xf numFmtId="164" fontId="17" fillId="0" borderId="39" xfId="1" applyNumberFormat="1" applyFont="1" applyFill="1" applyBorder="1" applyAlignment="1">
      <alignment horizontal="center"/>
    </xf>
    <xf numFmtId="164" fontId="17" fillId="0" borderId="22" xfId="1" applyNumberFormat="1" applyFont="1" applyFill="1" applyBorder="1" applyAlignment="1">
      <alignment horizontal="center"/>
    </xf>
    <xf numFmtId="165" fontId="0" fillId="0" borderId="10" xfId="1" applyNumberFormat="1" applyFont="1" applyFill="1" applyBorder="1" applyAlignment="1">
      <alignment horizontal="center" vertical="center"/>
    </xf>
    <xf numFmtId="165" fontId="0" fillId="0" borderId="13" xfId="2" applyNumberFormat="1" applyFont="1" applyFill="1" applyBorder="1" applyAlignment="1">
      <alignment horizontal="center" vertical="center"/>
    </xf>
    <xf numFmtId="168" fontId="0" fillId="0" borderId="11" xfId="3" applyNumberFormat="1" applyFont="1" applyFill="1" applyBorder="1" applyAlignment="1">
      <alignment horizontal="center" vertical="center"/>
    </xf>
    <xf numFmtId="164" fontId="17" fillId="0" borderId="13" xfId="1" applyNumberFormat="1" applyFont="1" applyFill="1" applyBorder="1" applyAlignment="1">
      <alignment horizontal="center"/>
    </xf>
    <xf numFmtId="170" fontId="17" fillId="0" borderId="13" xfId="1" applyNumberFormat="1" applyFont="1" applyFill="1" applyBorder="1" applyAlignment="1">
      <alignment horizontal="center"/>
    </xf>
    <xf numFmtId="164" fontId="17" fillId="0" borderId="41" xfId="1" applyNumberFormat="1" applyFont="1" applyFill="1" applyBorder="1" applyAlignment="1">
      <alignment horizontal="center"/>
    </xf>
    <xf numFmtId="164" fontId="17" fillId="0" borderId="10" xfId="1" applyNumberFormat="1" applyFont="1" applyFill="1" applyBorder="1" applyAlignment="1">
      <alignment horizontal="center"/>
    </xf>
    <xf numFmtId="0" fontId="54" fillId="7" borderId="20" xfId="0" applyFont="1" applyFill="1" applyBorder="1" applyAlignment="1">
      <alignment horizontal="center" vertical="center"/>
    </xf>
    <xf numFmtId="0" fontId="54" fillId="7" borderId="21" xfId="0" applyFont="1" applyFill="1" applyBorder="1" applyAlignment="1">
      <alignment horizontal="center" vertical="center"/>
    </xf>
    <xf numFmtId="10" fontId="26" fillId="0" borderId="13" xfId="0" applyNumberFormat="1" applyFont="1" applyBorder="1" applyAlignment="1">
      <alignment horizontal="center" vertical="center"/>
    </xf>
    <xf numFmtId="0" fontId="26" fillId="0" borderId="11" xfId="0" applyFont="1" applyBorder="1" applyAlignment="1">
      <alignment horizontal="center" vertical="center"/>
    </xf>
    <xf numFmtId="164" fontId="26" fillId="0" borderId="13" xfId="1" applyNumberFormat="1" applyFont="1" applyBorder="1" applyAlignment="1">
      <alignment horizontal="center" vertical="center"/>
    </xf>
    <xf numFmtId="164" fontId="26" fillId="0" borderId="13" xfId="1" applyNumberFormat="1" applyFont="1" applyFill="1" applyBorder="1" applyAlignment="1">
      <alignment horizontal="center" vertical="center"/>
    </xf>
    <xf numFmtId="43" fontId="26" fillId="0" borderId="13" xfId="0" applyNumberFormat="1" applyFont="1" applyBorder="1" applyAlignment="1">
      <alignment horizontal="center" vertical="center"/>
    </xf>
    <xf numFmtId="0" fontId="55" fillId="7" borderId="46" xfId="0" applyFont="1" applyFill="1" applyBorder="1" applyAlignment="1">
      <alignment horizontal="center" vertical="center" wrapText="1"/>
    </xf>
    <xf numFmtId="0" fontId="55" fillId="7" borderId="61" xfId="0" applyFont="1" applyFill="1" applyBorder="1" applyAlignment="1">
      <alignment horizontal="center" vertical="center" wrapText="1"/>
    </xf>
    <xf numFmtId="0" fontId="55" fillId="7" borderId="0" xfId="0" applyFont="1" applyFill="1" applyAlignment="1">
      <alignment horizontal="center" vertical="center" wrapText="1"/>
    </xf>
    <xf numFmtId="0" fontId="55" fillId="2" borderId="23" xfId="0" applyFont="1" applyFill="1" applyBorder="1" applyAlignment="1">
      <alignment horizontal="center" vertical="center" wrapText="1"/>
    </xf>
    <xf numFmtId="0" fontId="56" fillId="2" borderId="70" xfId="0" applyFont="1" applyFill="1" applyBorder="1" applyAlignment="1">
      <alignment horizontal="center" vertical="center" wrapText="1"/>
    </xf>
    <xf numFmtId="0" fontId="56" fillId="7" borderId="23" xfId="0" applyFont="1" applyFill="1" applyBorder="1" applyAlignment="1">
      <alignment horizontal="center" vertical="center" wrapText="1"/>
    </xf>
    <xf numFmtId="0" fontId="56" fillId="7" borderId="70" xfId="0" applyFont="1" applyFill="1" applyBorder="1" applyAlignment="1">
      <alignment horizontal="center" vertical="center" wrapText="1"/>
    </xf>
    <xf numFmtId="0" fontId="56" fillId="2" borderId="23" xfId="0" applyFont="1" applyFill="1" applyBorder="1" applyAlignment="1">
      <alignment horizontal="center" vertical="center" wrapText="1"/>
    </xf>
    <xf numFmtId="0" fontId="55" fillId="7" borderId="59" xfId="0" applyFont="1" applyFill="1" applyBorder="1" applyAlignment="1">
      <alignment horizontal="center" vertical="center" wrapText="1"/>
    </xf>
    <xf numFmtId="0" fontId="55" fillId="7" borderId="48" xfId="0" applyFont="1" applyFill="1" applyBorder="1" applyAlignment="1">
      <alignment horizontal="center" vertical="center" wrapText="1"/>
    </xf>
    <xf numFmtId="0" fontId="49" fillId="3" borderId="68" xfId="0" applyFont="1" applyFill="1" applyBorder="1"/>
    <xf numFmtId="0" fontId="49" fillId="3" borderId="64" xfId="0" applyFont="1" applyFill="1" applyBorder="1"/>
    <xf numFmtId="0" fontId="49" fillId="3" borderId="64" xfId="0" applyFont="1" applyFill="1" applyBorder="1" applyAlignment="1">
      <alignment horizontal="center" vertical="center" wrapText="1"/>
    </xf>
    <xf numFmtId="0" fontId="49" fillId="3" borderId="66" xfId="0"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5" xfId="0" applyFont="1" applyBorder="1" applyAlignment="1">
      <alignment horizontal="left" vertical="center" wrapText="1"/>
    </xf>
    <xf numFmtId="0" fontId="26" fillId="0" borderId="56" xfId="0" applyFont="1" applyBorder="1" applyAlignment="1">
      <alignment horizontal="left" vertical="center" wrapText="1"/>
    </xf>
    <xf numFmtId="0" fontId="26" fillId="0" borderId="14" xfId="0" applyFont="1" applyBorder="1" applyAlignment="1">
      <alignment vertical="center" wrapText="1"/>
    </xf>
    <xf numFmtId="0" fontId="49" fillId="3" borderId="40" xfId="0" applyFont="1" applyFill="1" applyBorder="1"/>
    <xf numFmtId="0" fontId="49" fillId="3" borderId="49" xfId="0" applyFont="1" applyFill="1" applyBorder="1"/>
    <xf numFmtId="0" fontId="26" fillId="2" borderId="37" xfId="0" applyFont="1" applyFill="1" applyBorder="1" applyAlignment="1">
      <alignment vertical="center" wrapText="1"/>
    </xf>
    <xf numFmtId="0" fontId="26" fillId="2" borderId="71" xfId="0" applyFont="1" applyFill="1" applyBorder="1" applyAlignment="1">
      <alignment vertical="center" wrapText="1"/>
    </xf>
    <xf numFmtId="164" fontId="26" fillId="2" borderId="37" xfId="1" applyNumberFormat="1" applyFont="1" applyFill="1" applyBorder="1" applyAlignment="1">
      <alignment vertical="center" wrapText="1"/>
    </xf>
    <xf numFmtId="164" fontId="26" fillId="2" borderId="66" xfId="1" applyNumberFormat="1" applyFont="1" applyFill="1" applyBorder="1" applyAlignment="1">
      <alignment vertical="center" wrapText="1"/>
    </xf>
    <xf numFmtId="165" fontId="26" fillId="2" borderId="37" xfId="2" applyNumberFormat="1" applyFont="1" applyFill="1" applyBorder="1" applyAlignment="1">
      <alignment vertical="center" wrapText="1"/>
    </xf>
    <xf numFmtId="165" fontId="26" fillId="2" borderId="66" xfId="2" applyNumberFormat="1" applyFont="1" applyFill="1" applyBorder="1" applyAlignment="1">
      <alignment vertical="center" wrapText="1"/>
    </xf>
    <xf numFmtId="0" fontId="26" fillId="5" borderId="69" xfId="0" applyFont="1" applyFill="1" applyBorder="1" applyAlignment="1">
      <alignment horizontal="left" vertical="center" wrapText="1"/>
    </xf>
    <xf numFmtId="0" fontId="49" fillId="3" borderId="16" xfId="0" applyFont="1" applyFill="1" applyBorder="1"/>
    <xf numFmtId="0" fontId="49" fillId="3" borderId="58" xfId="0" applyFont="1" applyFill="1" applyBorder="1"/>
    <xf numFmtId="164" fontId="49" fillId="3" borderId="16" xfId="1" applyNumberFormat="1" applyFont="1" applyFill="1" applyBorder="1"/>
    <xf numFmtId="165" fontId="49" fillId="3" borderId="16" xfId="2" applyNumberFormat="1" applyFont="1" applyFill="1" applyBorder="1"/>
    <xf numFmtId="165" fontId="49" fillId="3" borderId="19" xfId="2" applyNumberFormat="1" applyFont="1" applyFill="1" applyBorder="1"/>
    <xf numFmtId="164" fontId="49" fillId="3" borderId="19" xfId="1" applyNumberFormat="1" applyFont="1" applyFill="1" applyBorder="1" applyAlignment="1"/>
    <xf numFmtId="0" fontId="26" fillId="0" borderId="23" xfId="0" applyFont="1" applyBorder="1"/>
    <xf numFmtId="0" fontId="26" fillId="0" borderId="42" xfId="0" applyFont="1" applyBorder="1"/>
    <xf numFmtId="0" fontId="26" fillId="2" borderId="6" xfId="0" applyFont="1" applyFill="1" applyBorder="1" applyAlignment="1">
      <alignment vertical="center" wrapText="1"/>
    </xf>
    <xf numFmtId="0" fontId="26" fillId="2" borderId="38" xfId="0" applyFont="1" applyFill="1" applyBorder="1" applyAlignment="1">
      <alignment vertical="center" wrapText="1"/>
    </xf>
    <xf numFmtId="164" fontId="26" fillId="2" borderId="6" xfId="1" applyNumberFormat="1" applyFont="1" applyFill="1" applyBorder="1" applyAlignment="1">
      <alignment vertical="center" wrapText="1"/>
    </xf>
    <xf numFmtId="164" fontId="26" fillId="2" borderId="7" xfId="1" applyNumberFormat="1" applyFont="1" applyFill="1" applyBorder="1" applyAlignment="1">
      <alignment vertical="center" wrapText="1"/>
    </xf>
    <xf numFmtId="165" fontId="26" fillId="2" borderId="6" xfId="2" applyNumberFormat="1" applyFont="1" applyFill="1" applyBorder="1" applyAlignment="1">
      <alignment vertical="center" wrapText="1"/>
    </xf>
    <xf numFmtId="165" fontId="26" fillId="2" borderId="7" xfId="2" applyNumberFormat="1" applyFont="1" applyFill="1" applyBorder="1" applyAlignment="1">
      <alignment vertical="center" wrapText="1"/>
    </xf>
    <xf numFmtId="0" fontId="49" fillId="3" borderId="10" xfId="0" applyFont="1" applyFill="1" applyBorder="1"/>
    <xf numFmtId="0" fontId="49" fillId="3" borderId="41" xfId="0" applyFont="1" applyFill="1" applyBorder="1"/>
    <xf numFmtId="0" fontId="56" fillId="2" borderId="8" xfId="0" applyFont="1" applyFill="1" applyBorder="1" applyAlignment="1">
      <alignment horizontal="center" vertical="center" wrapText="1"/>
    </xf>
    <xf numFmtId="0" fontId="56" fillId="2" borderId="7" xfId="0" applyFont="1" applyFill="1" applyBorder="1" applyAlignment="1">
      <alignment horizontal="center" vertical="center" wrapText="1"/>
    </xf>
    <xf numFmtId="0" fontId="26" fillId="0" borderId="10" xfId="0" applyFont="1" applyBorder="1" applyAlignment="1">
      <alignment horizontal="center" vertical="center"/>
    </xf>
    <xf numFmtId="44" fontId="26" fillId="0" borderId="10" xfId="2" applyFont="1" applyFill="1" applyBorder="1" applyAlignment="1">
      <alignment horizontal="center" vertical="center"/>
    </xf>
    <xf numFmtId="0" fontId="26" fillId="0" borderId="47" xfId="0" applyFont="1" applyBorder="1" applyAlignment="1">
      <alignment horizontal="center" vertical="center"/>
    </xf>
    <xf numFmtId="0" fontId="26" fillId="0" borderId="7" xfId="0" applyFont="1" applyBorder="1" applyAlignment="1">
      <alignment horizontal="center" vertical="center"/>
    </xf>
    <xf numFmtId="165" fontId="27" fillId="0" borderId="6" xfId="2" applyNumberFormat="1" applyFont="1" applyFill="1" applyBorder="1" applyAlignment="1">
      <alignment horizontal="center" vertical="center"/>
    </xf>
    <xf numFmtId="165" fontId="27" fillId="0" borderId="7" xfId="2" applyNumberFormat="1" applyFont="1" applyFill="1" applyBorder="1" applyAlignment="1">
      <alignment horizontal="center" vertical="center"/>
    </xf>
    <xf numFmtId="164" fontId="27" fillId="0" borderId="6" xfId="1" applyNumberFormat="1" applyFont="1" applyFill="1" applyBorder="1" applyAlignment="1">
      <alignment horizontal="center" vertical="center"/>
    </xf>
    <xf numFmtId="164" fontId="27" fillId="0" borderId="7" xfId="1" applyNumberFormat="1" applyFont="1" applyFill="1" applyBorder="1" applyAlignment="1">
      <alignment horizontal="center" vertical="center"/>
    </xf>
    <xf numFmtId="0" fontId="26" fillId="0" borderId="36" xfId="0" applyFont="1" applyBorder="1" applyAlignment="1">
      <alignment horizontal="center" vertical="center"/>
    </xf>
    <xf numFmtId="0" fontId="26" fillId="0" borderId="21" xfId="0" applyFont="1" applyBorder="1" applyAlignment="1">
      <alignment horizontal="center" vertical="center"/>
    </xf>
    <xf numFmtId="165" fontId="26" fillId="0" borderId="22" xfId="2" applyNumberFormat="1" applyFont="1" applyFill="1" applyBorder="1" applyAlignment="1">
      <alignment horizontal="center" vertical="center"/>
    </xf>
    <xf numFmtId="165" fontId="26" fillId="0" borderId="21" xfId="2" applyNumberFormat="1" applyFont="1" applyFill="1" applyBorder="1" applyAlignment="1">
      <alignment horizontal="center" vertical="center"/>
    </xf>
    <xf numFmtId="164" fontId="26" fillId="0" borderId="22" xfId="1" applyNumberFormat="1" applyFont="1" applyFill="1" applyBorder="1" applyAlignment="1">
      <alignment horizontal="center" vertical="center"/>
    </xf>
    <xf numFmtId="164" fontId="26" fillId="0" borderId="21" xfId="1" applyNumberFormat="1" applyFont="1" applyFill="1" applyBorder="1" applyAlignment="1">
      <alignment horizontal="center" vertical="center"/>
    </xf>
    <xf numFmtId="0" fontId="26" fillId="0" borderId="12" xfId="0" applyFont="1" applyBorder="1" applyAlignment="1">
      <alignment horizontal="center" vertical="center"/>
    </xf>
    <xf numFmtId="165" fontId="26" fillId="0" borderId="10" xfId="2" applyNumberFormat="1" applyFont="1" applyFill="1" applyBorder="1" applyAlignment="1">
      <alignment horizontal="center" vertical="center"/>
    </xf>
    <xf numFmtId="165" fontId="26" fillId="0" borderId="11" xfId="2" applyNumberFormat="1" applyFont="1" applyFill="1" applyBorder="1" applyAlignment="1">
      <alignment horizontal="center" vertical="center"/>
    </xf>
    <xf numFmtId="164" fontId="26" fillId="0" borderId="10" xfId="1" applyNumberFormat="1" applyFont="1" applyFill="1" applyBorder="1" applyAlignment="1">
      <alignment horizontal="center" vertical="center"/>
    </xf>
    <xf numFmtId="164" fontId="26" fillId="0" borderId="11" xfId="1" applyNumberFormat="1" applyFont="1" applyFill="1" applyBorder="1" applyAlignment="1">
      <alignment horizontal="center" vertical="center"/>
    </xf>
    <xf numFmtId="0" fontId="49" fillId="3" borderId="40" xfId="0" applyFont="1" applyFill="1" applyBorder="1" applyAlignment="1">
      <alignment horizontal="center"/>
    </xf>
    <xf numFmtId="0" fontId="49" fillId="3" borderId="44" xfId="0" applyFont="1" applyFill="1" applyBorder="1" applyAlignment="1">
      <alignment horizontal="center"/>
    </xf>
    <xf numFmtId="165" fontId="49" fillId="3" borderId="40" xfId="2" applyNumberFormat="1" applyFont="1" applyFill="1" applyBorder="1" applyAlignment="1">
      <alignment horizontal="center"/>
    </xf>
    <xf numFmtId="165" fontId="49" fillId="3" borderId="44" xfId="2" applyNumberFormat="1" applyFont="1" applyFill="1" applyBorder="1" applyAlignment="1">
      <alignment horizontal="center"/>
    </xf>
    <xf numFmtId="164" fontId="49" fillId="3" borderId="40" xfId="1" applyNumberFormat="1" applyFont="1" applyFill="1" applyBorder="1" applyAlignment="1">
      <alignment horizontal="center"/>
    </xf>
    <xf numFmtId="164" fontId="49" fillId="3" borderId="44" xfId="1" applyNumberFormat="1" applyFont="1" applyFill="1" applyBorder="1" applyAlignment="1">
      <alignment horizontal="center"/>
    </xf>
    <xf numFmtId="0" fontId="26" fillId="2" borderId="66" xfId="0" applyFont="1" applyFill="1" applyBorder="1" applyAlignment="1">
      <alignment vertical="center" wrapText="1"/>
    </xf>
    <xf numFmtId="0" fontId="26" fillId="5" borderId="46" xfId="0" applyFont="1" applyFill="1" applyBorder="1" applyAlignment="1">
      <alignment horizontal="left" vertical="center" wrapText="1"/>
    </xf>
    <xf numFmtId="0" fontId="26" fillId="0" borderId="6" xfId="0" applyFont="1" applyBorder="1" applyAlignment="1">
      <alignment horizontal="center" vertical="center"/>
    </xf>
    <xf numFmtId="165" fontId="26" fillId="0" borderId="6" xfId="2" applyNumberFormat="1" applyFont="1" applyBorder="1" applyAlignment="1">
      <alignment horizontal="center" vertical="center"/>
    </xf>
    <xf numFmtId="165" fontId="26" fillId="0" borderId="7" xfId="2" applyNumberFormat="1" applyFont="1" applyBorder="1" applyAlignment="1">
      <alignment horizontal="center" vertical="center"/>
    </xf>
    <xf numFmtId="164" fontId="26" fillId="0" borderId="6" xfId="1" applyNumberFormat="1" applyFont="1" applyBorder="1" applyAlignment="1">
      <alignment horizontal="center" vertical="center"/>
    </xf>
    <xf numFmtId="164" fontId="26" fillId="0" borderId="7" xfId="1" applyNumberFormat="1" applyFont="1" applyBorder="1" applyAlignment="1">
      <alignment horizontal="center" vertical="center"/>
    </xf>
    <xf numFmtId="165" fontId="26" fillId="0" borderId="10" xfId="2" applyNumberFormat="1" applyFont="1" applyBorder="1" applyAlignment="1">
      <alignment horizontal="center" vertical="center"/>
    </xf>
    <xf numFmtId="165" fontId="26" fillId="0" borderId="11" xfId="2" applyNumberFormat="1" applyFont="1" applyBorder="1" applyAlignment="1">
      <alignment horizontal="center" vertical="center"/>
    </xf>
    <xf numFmtId="164" fontId="26" fillId="0" borderId="10" xfId="1" applyNumberFormat="1" applyFont="1" applyBorder="1" applyAlignment="1">
      <alignment horizontal="center" vertical="center"/>
    </xf>
    <xf numFmtId="164" fontId="26" fillId="0" borderId="11" xfId="1" applyNumberFormat="1" applyFont="1" applyBorder="1" applyAlignment="1">
      <alignment horizontal="center" vertical="center"/>
    </xf>
    <xf numFmtId="0" fontId="49" fillId="3" borderId="19" xfId="0" applyFont="1" applyFill="1" applyBorder="1"/>
    <xf numFmtId="0" fontId="26" fillId="0" borderId="23" xfId="0" applyFont="1" applyBorder="1" applyAlignment="1">
      <alignment horizontal="center"/>
    </xf>
    <xf numFmtId="0" fontId="26" fillId="0" borderId="70" xfId="0" applyFont="1" applyBorder="1" applyAlignment="1">
      <alignment horizontal="center"/>
    </xf>
    <xf numFmtId="165" fontId="26" fillId="0" borderId="23" xfId="2" applyNumberFormat="1" applyFont="1" applyBorder="1" applyAlignment="1">
      <alignment horizontal="center"/>
    </xf>
    <xf numFmtId="165" fontId="26" fillId="0" borderId="70" xfId="2" applyNumberFormat="1" applyFont="1" applyBorder="1" applyAlignment="1">
      <alignment horizontal="center"/>
    </xf>
    <xf numFmtId="164" fontId="26" fillId="0" borderId="70" xfId="1" applyNumberFormat="1" applyFont="1" applyFill="1" applyBorder="1" applyAlignment="1">
      <alignment horizontal="center"/>
    </xf>
    <xf numFmtId="164" fontId="26" fillId="0" borderId="23" xfId="1" applyNumberFormat="1" applyFont="1" applyBorder="1" applyAlignment="1">
      <alignment horizontal="center"/>
    </xf>
    <xf numFmtId="0" fontId="26" fillId="2" borderId="7" xfId="0" applyFont="1" applyFill="1" applyBorder="1" applyAlignment="1">
      <alignment vertical="center" wrapText="1"/>
    </xf>
    <xf numFmtId="0" fontId="49" fillId="3" borderId="10" xfId="0" applyFont="1" applyFill="1" applyBorder="1" applyAlignment="1">
      <alignment horizontal="center"/>
    </xf>
    <xf numFmtId="0" fontId="49" fillId="3" borderId="11" xfId="0" applyFont="1" applyFill="1" applyBorder="1" applyAlignment="1">
      <alignment horizontal="center"/>
    </xf>
    <xf numFmtId="165" fontId="49" fillId="3" borderId="10" xfId="2" applyNumberFormat="1" applyFont="1" applyFill="1" applyBorder="1" applyAlignment="1">
      <alignment horizontal="center"/>
    </xf>
    <xf numFmtId="165" fontId="49" fillId="3" borderId="11" xfId="2" applyNumberFormat="1" applyFont="1" applyFill="1" applyBorder="1" applyAlignment="1">
      <alignment horizontal="center"/>
    </xf>
    <xf numFmtId="164" fontId="49" fillId="3" borderId="10" xfId="1" applyNumberFormat="1" applyFont="1" applyFill="1" applyBorder="1" applyAlignment="1">
      <alignment horizontal="center"/>
    </xf>
    <xf numFmtId="164" fontId="49" fillId="3" borderId="49" xfId="1" applyNumberFormat="1" applyFont="1" applyFill="1" applyBorder="1" applyAlignment="1"/>
    <xf numFmtId="164" fontId="49" fillId="6" borderId="40" xfId="1" applyNumberFormat="1" applyFont="1" applyFill="1" applyBorder="1" applyAlignment="1"/>
    <xf numFmtId="164" fontId="49" fillId="6" borderId="44" xfId="1" applyNumberFormat="1" applyFont="1" applyFill="1" applyBorder="1" applyAlignment="1"/>
    <xf numFmtId="0" fontId="21" fillId="0" borderId="0" xfId="0" applyFont="1"/>
    <xf numFmtId="165" fontId="21" fillId="0" borderId="0" xfId="2" applyNumberFormat="1" applyFont="1"/>
    <xf numFmtId="164" fontId="21" fillId="0" borderId="0" xfId="1" applyNumberFormat="1" applyFont="1"/>
    <xf numFmtId="0" fontId="27" fillId="0" borderId="53" xfId="0" applyFont="1" applyBorder="1" applyAlignment="1">
      <alignment vertical="center"/>
    </xf>
    <xf numFmtId="3" fontId="26" fillId="0" borderId="65" xfId="0" applyNumberFormat="1" applyFont="1" applyBorder="1" applyAlignment="1">
      <alignment horizontal="center" vertical="center" wrapText="1"/>
    </xf>
    <xf numFmtId="3" fontId="26" fillId="0" borderId="65" xfId="0" applyNumberFormat="1" applyFont="1" applyBorder="1" applyAlignment="1">
      <alignment horizontal="center" vertical="center"/>
    </xf>
    <xf numFmtId="9" fontId="26" fillId="0" borderId="65" xfId="0" applyNumberFormat="1" applyFont="1" applyBorder="1" applyAlignment="1">
      <alignment horizontal="center" vertical="center"/>
    </xf>
    <xf numFmtId="0" fontId="26" fillId="0" borderId="65" xfId="0" applyFont="1" applyBorder="1" applyAlignment="1">
      <alignment horizontal="center" vertical="center" wrapText="1"/>
    </xf>
    <xf numFmtId="9" fontId="26" fillId="0" borderId="65" xfId="3" applyFont="1" applyBorder="1" applyAlignment="1">
      <alignment horizontal="center" vertical="center"/>
    </xf>
    <xf numFmtId="0" fontId="27" fillId="11" borderId="53" xfId="0" applyFont="1" applyFill="1" applyBorder="1" applyAlignment="1">
      <alignment vertical="center"/>
    </xf>
    <xf numFmtId="3" fontId="27" fillId="11" borderId="65" xfId="0" applyNumberFormat="1" applyFont="1" applyFill="1" applyBorder="1" applyAlignment="1">
      <alignment horizontal="center" vertical="center" wrapText="1"/>
    </xf>
    <xf numFmtId="3" fontId="27" fillId="11" borderId="65" xfId="0" applyNumberFormat="1" applyFont="1" applyFill="1" applyBorder="1" applyAlignment="1">
      <alignment horizontal="center" vertical="center"/>
    </xf>
    <xf numFmtId="9" fontId="27" fillId="11" borderId="65" xfId="0" applyNumberFormat="1" applyFont="1" applyFill="1" applyBorder="1" applyAlignment="1">
      <alignment horizontal="center" vertical="center"/>
    </xf>
    <xf numFmtId="0" fontId="26" fillId="0" borderId="53" xfId="0" applyFont="1" applyBorder="1" applyAlignment="1">
      <alignment vertical="center"/>
    </xf>
    <xf numFmtId="0" fontId="26" fillId="0" borderId="65" xfId="0" applyFont="1" applyBorder="1" applyAlignment="1">
      <alignment horizontal="center" vertical="center"/>
    </xf>
    <xf numFmtId="0" fontId="58" fillId="0" borderId="0" xfId="0" applyFont="1" applyAlignment="1">
      <alignment horizontal="justify" vertical="center"/>
    </xf>
    <xf numFmtId="6" fontId="26" fillId="0" borderId="65" xfId="0" applyNumberFormat="1" applyFont="1" applyBorder="1" applyAlignment="1">
      <alignment horizontal="center" vertical="center" wrapText="1"/>
    </xf>
    <xf numFmtId="6" fontId="26" fillId="0" borderId="65" xfId="0" applyNumberFormat="1" applyFont="1" applyBorder="1" applyAlignment="1">
      <alignment horizontal="center" vertical="center"/>
    </xf>
    <xf numFmtId="0" fontId="27" fillId="11" borderId="53" xfId="0" applyFont="1" applyFill="1" applyBorder="1" applyAlignment="1">
      <alignment vertical="center" wrapText="1"/>
    </xf>
    <xf numFmtId="6" fontId="27" fillId="11" borderId="65" xfId="0" applyNumberFormat="1" applyFont="1" applyFill="1" applyBorder="1" applyAlignment="1">
      <alignment horizontal="center" vertical="center" wrapText="1"/>
    </xf>
    <xf numFmtId="9" fontId="27" fillId="11" borderId="65" xfId="0" applyNumberFormat="1" applyFont="1" applyFill="1" applyBorder="1" applyAlignment="1">
      <alignment horizontal="center" vertical="center" wrapText="1"/>
    </xf>
    <xf numFmtId="0" fontId="26" fillId="0" borderId="53" xfId="0" applyFont="1" applyBorder="1" applyAlignment="1">
      <alignment vertical="center" wrapText="1"/>
    </xf>
    <xf numFmtId="9" fontId="26" fillId="0" borderId="65" xfId="0" applyNumberFormat="1" applyFont="1" applyBorder="1" applyAlignment="1">
      <alignment horizontal="center" vertical="center" wrapText="1"/>
    </xf>
    <xf numFmtId="0" fontId="59" fillId="0" borderId="0" xfId="0" applyFont="1" applyAlignment="1">
      <alignment horizontal="justify" vertical="center"/>
    </xf>
    <xf numFmtId="1" fontId="26" fillId="0" borderId="65" xfId="0" applyNumberFormat="1" applyFont="1" applyBorder="1" applyAlignment="1">
      <alignment horizontal="center" vertical="center" wrapText="1"/>
    </xf>
    <xf numFmtId="6" fontId="27" fillId="0" borderId="65" xfId="0" applyNumberFormat="1" applyFont="1" applyBorder="1" applyAlignment="1">
      <alignment horizontal="left" vertical="center" indent="2"/>
    </xf>
    <xf numFmtId="6" fontId="27" fillId="0" borderId="65" xfId="0" applyNumberFormat="1" applyFont="1" applyBorder="1" applyAlignment="1">
      <alignment horizontal="left" vertical="center" wrapText="1" indent="2"/>
    </xf>
    <xf numFmtId="9" fontId="27" fillId="0" borderId="65" xfId="0" applyNumberFormat="1" applyFont="1" applyBorder="1" applyAlignment="1">
      <alignment horizontal="left" vertical="center" indent="2"/>
    </xf>
    <xf numFmtId="6" fontId="60" fillId="0" borderId="65" xfId="0" applyNumberFormat="1" applyFont="1" applyBorder="1" applyAlignment="1">
      <alignment horizontal="left" vertical="center" indent="2"/>
    </xf>
    <xf numFmtId="6" fontId="58" fillId="15" borderId="65" xfId="0" applyNumberFormat="1" applyFont="1" applyFill="1" applyBorder="1" applyAlignment="1">
      <alignment horizontal="center" vertical="center"/>
    </xf>
    <xf numFmtId="9" fontId="58" fillId="15" borderId="65" xfId="0" applyNumberFormat="1" applyFont="1" applyFill="1" applyBorder="1" applyAlignment="1">
      <alignment horizontal="center" vertical="center"/>
    </xf>
    <xf numFmtId="0" fontId="56" fillId="2" borderId="42" xfId="0" applyFont="1" applyFill="1" applyBorder="1" applyAlignment="1">
      <alignment horizontal="center" vertical="center" wrapText="1"/>
    </xf>
    <xf numFmtId="0" fontId="56" fillId="2" borderId="24" xfId="0" applyFont="1" applyFill="1" applyBorder="1" applyAlignment="1">
      <alignment horizontal="center" vertical="center" wrapText="1"/>
    </xf>
    <xf numFmtId="164" fontId="26" fillId="0" borderId="0" xfId="1" applyNumberFormat="1" applyFont="1" applyBorder="1" applyAlignment="1">
      <alignment wrapText="1"/>
    </xf>
    <xf numFmtId="0" fontId="26" fillId="22" borderId="0" xfId="0" applyFont="1" applyFill="1" applyAlignment="1">
      <alignment wrapText="1"/>
    </xf>
    <xf numFmtId="170" fontId="26" fillId="0" borderId="0" xfId="1" applyNumberFormat="1" applyFont="1" applyBorder="1" applyAlignment="1">
      <alignment wrapText="1"/>
    </xf>
    <xf numFmtId="0" fontId="26" fillId="21" borderId="0" xfId="0" applyFont="1" applyFill="1" applyAlignment="1">
      <alignment wrapText="1"/>
    </xf>
    <xf numFmtId="0" fontId="26" fillId="0" borderId="0" xfId="0" applyFont="1" applyAlignment="1">
      <alignment wrapText="1"/>
    </xf>
    <xf numFmtId="9" fontId="26" fillId="4" borderId="0" xfId="3" applyFont="1" applyFill="1" applyBorder="1" applyAlignment="1">
      <alignment wrapText="1"/>
    </xf>
    <xf numFmtId="9" fontId="26" fillId="22" borderId="0" xfId="3" applyFont="1" applyFill="1" applyBorder="1" applyAlignment="1">
      <alignment wrapText="1"/>
    </xf>
    <xf numFmtId="0" fontId="56" fillId="2" borderId="77" xfId="0" applyFont="1" applyFill="1" applyBorder="1" applyAlignment="1">
      <alignment horizontal="center" vertical="center" wrapText="1"/>
    </xf>
    <xf numFmtId="0" fontId="56" fillId="2" borderId="62" xfId="0" applyFont="1" applyFill="1" applyBorder="1" applyAlignment="1">
      <alignment horizontal="center" vertical="center" wrapText="1"/>
    </xf>
    <xf numFmtId="164" fontId="56" fillId="2" borderId="62" xfId="1" applyNumberFormat="1" applyFont="1" applyFill="1" applyBorder="1" applyAlignment="1">
      <alignment horizontal="center" vertical="center" wrapText="1"/>
    </xf>
    <xf numFmtId="164" fontId="56" fillId="2" borderId="33" xfId="1" applyNumberFormat="1" applyFont="1" applyFill="1" applyBorder="1" applyAlignment="1">
      <alignment horizontal="center" vertical="center" wrapText="1"/>
    </xf>
    <xf numFmtId="0" fontId="26" fillId="0" borderId="58" xfId="0" applyFont="1" applyBorder="1" applyAlignment="1">
      <alignment wrapText="1"/>
    </xf>
    <xf numFmtId="9" fontId="26" fillId="0" borderId="17" xfId="3" applyFont="1" applyBorder="1" applyAlignment="1">
      <alignment horizontal="center" wrapText="1"/>
    </xf>
    <xf numFmtId="9" fontId="26" fillId="22" borderId="17" xfId="3" applyFont="1" applyFill="1" applyBorder="1" applyAlignment="1">
      <alignment horizontal="center" wrapText="1"/>
    </xf>
    <xf numFmtId="9" fontId="26" fillId="21" borderId="17" xfId="3" applyFont="1" applyFill="1" applyBorder="1" applyAlignment="1">
      <alignment wrapText="1"/>
    </xf>
    <xf numFmtId="0" fontId="26" fillId="0" borderId="72" xfId="0" applyFont="1" applyBorder="1" applyAlignment="1">
      <alignment wrapText="1"/>
    </xf>
    <xf numFmtId="0" fontId="26" fillId="21" borderId="80" xfId="0" applyFont="1" applyFill="1" applyBorder="1" applyAlignment="1">
      <alignment wrapText="1"/>
    </xf>
    <xf numFmtId="9" fontId="26" fillId="21" borderId="80" xfId="3" applyFont="1" applyFill="1" applyBorder="1" applyAlignment="1">
      <alignment wrapText="1"/>
    </xf>
    <xf numFmtId="9" fontId="26" fillId="21" borderId="26" xfId="3" applyFont="1" applyFill="1" applyBorder="1" applyAlignment="1">
      <alignment wrapText="1"/>
    </xf>
    <xf numFmtId="0" fontId="54" fillId="24" borderId="55" xfId="0" applyFont="1" applyFill="1" applyBorder="1" applyAlignment="1">
      <alignment horizontal="center" vertical="center" wrapText="1"/>
    </xf>
    <xf numFmtId="0" fontId="54" fillId="24" borderId="3" xfId="0" applyFont="1" applyFill="1" applyBorder="1" applyAlignment="1">
      <alignment horizontal="center" vertical="center" wrapText="1"/>
    </xf>
    <xf numFmtId="0" fontId="62" fillId="24" borderId="55" xfId="0" applyFont="1" applyFill="1" applyBorder="1" applyAlignment="1">
      <alignment horizontal="center" vertical="center" wrapText="1"/>
    </xf>
    <xf numFmtId="0" fontId="62" fillId="24" borderId="3" xfId="0" applyFont="1" applyFill="1" applyBorder="1" applyAlignment="1">
      <alignment horizontal="center" vertical="center" wrapText="1"/>
    </xf>
    <xf numFmtId="0" fontId="62" fillId="24" borderId="81" xfId="8" applyFont="1" applyFill="1" applyBorder="1" applyAlignment="1">
      <alignment horizontal="center" vertical="center" wrapText="1"/>
    </xf>
    <xf numFmtId="0" fontId="62" fillId="24" borderId="82" xfId="8" applyFont="1" applyFill="1" applyBorder="1" applyAlignment="1">
      <alignment horizontal="center" vertical="center" wrapText="1"/>
    </xf>
    <xf numFmtId="0" fontId="62" fillId="24" borderId="83" xfId="0" applyFont="1" applyFill="1" applyBorder="1" applyAlignment="1">
      <alignment horizontal="center" vertical="center" wrapText="1"/>
    </xf>
    <xf numFmtId="0" fontId="62" fillId="24" borderId="84" xfId="0" applyFont="1" applyFill="1" applyBorder="1" applyAlignment="1">
      <alignment horizontal="center" vertical="center" wrapText="1"/>
    </xf>
    <xf numFmtId="0" fontId="62" fillId="24" borderId="85" xfId="8" applyFont="1" applyFill="1" applyBorder="1" applyAlignment="1">
      <alignment horizontal="center" vertical="center" wrapText="1"/>
    </xf>
    <xf numFmtId="173" fontId="3" fillId="3" borderId="34" xfId="0" applyNumberFormat="1" applyFont="1" applyFill="1" applyBorder="1" applyAlignment="1">
      <alignment horizontal="center"/>
    </xf>
    <xf numFmtId="44" fontId="26" fillId="0" borderId="11" xfId="2" applyFont="1" applyFill="1" applyBorder="1" applyAlignment="1">
      <alignment horizontal="center" vertical="center"/>
    </xf>
    <xf numFmtId="43" fontId="41" fillId="0" borderId="0" xfId="1" applyFont="1" applyAlignment="1">
      <alignment horizontal="center"/>
    </xf>
    <xf numFmtId="43" fontId="42" fillId="0" borderId="0" xfId="1" applyFont="1" applyAlignment="1">
      <alignment horizontal="center"/>
    </xf>
    <xf numFmtId="0" fontId="22" fillId="0" borderId="0" xfId="0" applyFont="1" applyAlignment="1">
      <alignment horizontal="justify" vertical="center"/>
    </xf>
    <xf numFmtId="0" fontId="21" fillId="0" borderId="0" xfId="0" applyFont="1" applyAlignment="1">
      <alignment vertical="center" wrapText="1"/>
    </xf>
    <xf numFmtId="0" fontId="64" fillId="0" borderId="0" xfId="0" applyFont="1" applyAlignment="1">
      <alignment horizontal="justify" vertical="center" wrapText="1"/>
    </xf>
    <xf numFmtId="0" fontId="21" fillId="0" borderId="0" xfId="0" applyFont="1" applyAlignment="1">
      <alignment horizontal="justify" vertical="center" wrapText="1"/>
    </xf>
    <xf numFmtId="3" fontId="21" fillId="0" borderId="0" xfId="0" applyNumberFormat="1" applyFont="1" applyAlignment="1">
      <alignment horizontal="justify" vertical="center" wrapText="1"/>
    </xf>
    <xf numFmtId="3" fontId="64" fillId="0" borderId="0" xfId="0" applyNumberFormat="1" applyFont="1" applyAlignment="1">
      <alignment horizontal="justify" vertical="center" wrapText="1"/>
    </xf>
    <xf numFmtId="168" fontId="21" fillId="0" borderId="0" xfId="0" applyNumberFormat="1" applyFont="1" applyAlignment="1">
      <alignment horizontal="justify" vertical="center" wrapText="1"/>
    </xf>
    <xf numFmtId="9" fontId="21" fillId="0" borderId="0" xfId="0" applyNumberFormat="1" applyFont="1" applyAlignment="1">
      <alignment horizontal="justify" vertical="center" wrapText="1"/>
    </xf>
    <xf numFmtId="172" fontId="21" fillId="0" borderId="0" xfId="0" applyNumberFormat="1" applyFont="1" applyAlignment="1">
      <alignment horizontal="justify" vertical="center" wrapText="1"/>
    </xf>
    <xf numFmtId="172" fontId="64" fillId="0" borderId="0" xfId="0" applyNumberFormat="1" applyFont="1" applyAlignment="1">
      <alignment horizontal="justify" vertical="center" wrapText="1"/>
    </xf>
    <xf numFmtId="0" fontId="53" fillId="0" borderId="0" xfId="0" applyFont="1"/>
    <xf numFmtId="10" fontId="53" fillId="0" borderId="0" xfId="3" applyNumberFormat="1" applyFont="1" applyFill="1" applyBorder="1"/>
    <xf numFmtId="165" fontId="25" fillId="0" borderId="0" xfId="6" applyNumberFormat="1" applyFill="1" applyBorder="1" applyAlignment="1">
      <alignment horizontal="left"/>
    </xf>
    <xf numFmtId="165" fontId="0" fillId="0" borderId="0" xfId="2" applyNumberFormat="1" applyFont="1" applyFill="1"/>
    <xf numFmtId="164" fontId="0" fillId="0" borderId="0" xfId="1" applyNumberFormat="1" applyFont="1" applyFill="1"/>
    <xf numFmtId="0" fontId="3" fillId="0" borderId="0" xfId="0" applyFont="1" applyAlignment="1">
      <alignment vertical="center" wrapText="1"/>
    </xf>
    <xf numFmtId="0" fontId="25" fillId="0" borderId="0" xfId="6" applyFill="1"/>
    <xf numFmtId="0" fontId="60" fillId="20" borderId="86" xfId="8" applyFont="1" applyFill="1" applyBorder="1" applyAlignment="1">
      <alignment horizontal="center" vertical="center" wrapText="1"/>
    </xf>
    <xf numFmtId="0" fontId="59" fillId="0" borderId="86" xfId="8" applyFont="1" applyBorder="1" applyAlignment="1">
      <alignment horizontal="center" vertical="center" wrapText="1"/>
    </xf>
    <xf numFmtId="0" fontId="59" fillId="20" borderId="86" xfId="8" applyFont="1" applyFill="1" applyBorder="1" applyAlignment="1">
      <alignment horizontal="center" vertical="center" wrapText="1"/>
    </xf>
    <xf numFmtId="0" fontId="59" fillId="20" borderId="86" xfId="8" quotePrefix="1" applyFont="1" applyFill="1" applyBorder="1" applyAlignment="1">
      <alignment horizontal="center" vertical="center" wrapText="1"/>
    </xf>
    <xf numFmtId="0" fontId="59" fillId="20" borderId="85" xfId="8" quotePrefix="1" applyFont="1" applyFill="1" applyBorder="1" applyAlignment="1">
      <alignment horizontal="center" vertical="center" wrapText="1"/>
    </xf>
    <xf numFmtId="0" fontId="60" fillId="5" borderId="86" xfId="8" applyFont="1" applyFill="1" applyBorder="1" applyAlignment="1">
      <alignment horizontal="center" vertical="center" wrapText="1"/>
    </xf>
    <xf numFmtId="0" fontId="60" fillId="0" borderId="86" xfId="8" applyFont="1" applyBorder="1" applyAlignment="1">
      <alignment horizontal="center" vertical="center" wrapText="1"/>
    </xf>
    <xf numFmtId="0" fontId="60" fillId="5" borderId="86" xfId="8" quotePrefix="1" applyFont="1" applyFill="1" applyBorder="1" applyAlignment="1">
      <alignment horizontal="center" vertical="center" wrapText="1"/>
    </xf>
    <xf numFmtId="0" fontId="59" fillId="5" borderId="86" xfId="8" quotePrefix="1" applyFont="1" applyFill="1" applyBorder="1" applyAlignment="1">
      <alignment horizontal="center" vertical="center" wrapText="1"/>
    </xf>
    <xf numFmtId="0" fontId="59" fillId="5" borderId="85" xfId="8" applyFont="1" applyFill="1" applyBorder="1" applyAlignment="1">
      <alignment horizontal="center" vertical="center" wrapText="1"/>
    </xf>
    <xf numFmtId="0" fontId="60" fillId="0" borderId="86" xfId="8" applyFont="1" applyBorder="1" applyAlignment="1">
      <alignment horizontal="center"/>
    </xf>
    <xf numFmtId="164" fontId="60" fillId="0" borderId="86" xfId="1" applyNumberFormat="1" applyFont="1" applyFill="1" applyBorder="1" applyAlignment="1">
      <alignment horizontal="right"/>
    </xf>
    <xf numFmtId="164" fontId="60" fillId="0" borderId="86" xfId="1" applyNumberFormat="1" applyFont="1" applyBorder="1" applyAlignment="1">
      <alignment horizontal="right"/>
    </xf>
    <xf numFmtId="10" fontId="59" fillId="0" borderId="86" xfId="3" applyNumberFormat="1" applyFont="1" applyBorder="1" applyAlignment="1">
      <alignment horizontal="right"/>
    </xf>
    <xf numFmtId="3" fontId="59" fillId="0" borderId="87" xfId="8" applyNumberFormat="1" applyFont="1" applyBorder="1" applyAlignment="1">
      <alignment horizontal="center"/>
    </xf>
    <xf numFmtId="0" fontId="60" fillId="0" borderId="88" xfId="8" applyFont="1" applyBorder="1" applyAlignment="1">
      <alignment horizontal="center"/>
    </xf>
    <xf numFmtId="164" fontId="60" fillId="0" borderId="88" xfId="1" applyNumberFormat="1" applyFont="1" applyFill="1" applyBorder="1" applyAlignment="1">
      <alignment horizontal="right"/>
    </xf>
    <xf numFmtId="164" fontId="60" fillId="0" borderId="88" xfId="1" applyNumberFormat="1" applyFont="1" applyBorder="1" applyAlignment="1">
      <alignment horizontal="right"/>
    </xf>
    <xf numFmtId="10" fontId="60" fillId="0" borderId="88" xfId="1" applyNumberFormat="1" applyFont="1" applyBorder="1" applyAlignment="1">
      <alignment horizontal="right"/>
    </xf>
    <xf numFmtId="10" fontId="59" fillId="0" borderId="88" xfId="1" applyNumberFormat="1" applyFont="1" applyBorder="1" applyAlignment="1">
      <alignment horizontal="right"/>
    </xf>
    <xf numFmtId="3" fontId="59" fillId="0" borderId="89" xfId="8" applyNumberFormat="1" applyFont="1" applyBorder="1" applyAlignment="1">
      <alignment horizontal="center"/>
    </xf>
    <xf numFmtId="0" fontId="26" fillId="0" borderId="20" xfId="0" applyFont="1" applyBorder="1" applyAlignment="1">
      <alignment vertical="center" wrapText="1"/>
    </xf>
    <xf numFmtId="0" fontId="26" fillId="22" borderId="20" xfId="9" applyFont="1" applyFill="1" applyBorder="1"/>
    <xf numFmtId="37" fontId="26" fillId="0" borderId="20" xfId="1" applyNumberFormat="1" applyFont="1" applyBorder="1" applyAlignment="1">
      <alignment horizontal="center"/>
    </xf>
    <xf numFmtId="37" fontId="26" fillId="0" borderId="20" xfId="1" applyNumberFormat="1" applyFont="1" applyBorder="1" applyAlignment="1">
      <alignment horizontal="center" vertical="center" wrapText="1"/>
    </xf>
    <xf numFmtId="0" fontId="49" fillId="0" borderId="20" xfId="9" applyFont="1" applyBorder="1"/>
    <xf numFmtId="37" fontId="26" fillId="0" borderId="20" xfId="1" applyNumberFormat="1" applyFont="1" applyBorder="1" applyAlignment="1">
      <alignment horizontal="center" vertical="center"/>
    </xf>
    <xf numFmtId="0" fontId="49" fillId="0" borderId="34" xfId="9" applyFont="1" applyBorder="1" applyAlignment="1">
      <alignment vertical="center"/>
    </xf>
    <xf numFmtId="0" fontId="49" fillId="0" borderId="34" xfId="9" applyFont="1" applyBorder="1" applyAlignment="1">
      <alignment horizontal="center" vertical="center"/>
    </xf>
    <xf numFmtId="43" fontId="49" fillId="0" borderId="34" xfId="1" applyFont="1" applyBorder="1" applyAlignment="1">
      <alignment horizontal="center" vertical="center"/>
    </xf>
    <xf numFmtId="170" fontId="26" fillId="0" borderId="0" xfId="1" applyNumberFormat="1" applyFont="1" applyFill="1" applyBorder="1" applyAlignment="1">
      <alignment wrapText="1"/>
    </xf>
    <xf numFmtId="174" fontId="0" fillId="0" borderId="20" xfId="0" applyNumberFormat="1" applyBorder="1"/>
    <xf numFmtId="44" fontId="0" fillId="0" borderId="20" xfId="2" applyFont="1" applyBorder="1" applyProtection="1">
      <protection locked="0"/>
    </xf>
    <xf numFmtId="44" fontId="0" fillId="0" borderId="20" xfId="2" applyFont="1" applyBorder="1" applyProtection="1">
      <protection hidden="1"/>
    </xf>
    <xf numFmtId="0" fontId="0" fillId="0" borderId="36" xfId="0" applyBorder="1" applyProtection="1">
      <protection hidden="1"/>
    </xf>
    <xf numFmtId="0" fontId="0" fillId="0" borderId="20" xfId="0" applyBorder="1" applyAlignment="1">
      <alignment horizontal="left" vertical="center" wrapText="1"/>
    </xf>
    <xf numFmtId="0" fontId="0" fillId="0" borderId="20" xfId="0" applyBorder="1" applyProtection="1">
      <protection hidden="1"/>
    </xf>
    <xf numFmtId="0" fontId="0" fillId="0" borderId="39" xfId="0" applyBorder="1" applyProtection="1">
      <protection hidden="1"/>
    </xf>
    <xf numFmtId="174" fontId="0" fillId="0" borderId="20" xfId="0" applyNumberFormat="1" applyBorder="1" applyAlignment="1">
      <alignment wrapText="1"/>
    </xf>
    <xf numFmtId="0" fontId="0" fillId="25" borderId="20" xfId="0" applyFill="1" applyBorder="1" applyAlignment="1" applyProtection="1">
      <alignment horizontal="center" vertical="center" wrapText="1"/>
      <protection hidden="1"/>
    </xf>
    <xf numFmtId="0" fontId="14" fillId="25" borderId="20" xfId="0" applyFont="1" applyFill="1" applyBorder="1" applyAlignment="1" applyProtection="1">
      <alignment horizontal="center" vertical="center" wrapText="1"/>
      <protection hidden="1"/>
    </xf>
    <xf numFmtId="44" fontId="0" fillId="26" borderId="20" xfId="0" applyNumberFormat="1" applyFill="1" applyBorder="1" applyAlignment="1" applyProtection="1">
      <alignment horizontal="center" vertical="center" wrapText="1"/>
      <protection hidden="1"/>
    </xf>
    <xf numFmtId="0" fontId="0" fillId="27" borderId="20" xfId="0" applyFill="1" applyBorder="1" applyAlignment="1" applyProtection="1">
      <alignment horizontal="center" vertical="center" wrapText="1"/>
      <protection hidden="1"/>
    </xf>
    <xf numFmtId="0" fontId="14" fillId="16" borderId="34" xfId="0" applyFont="1" applyFill="1" applyBorder="1" applyAlignment="1" applyProtection="1">
      <alignment horizontal="center" vertical="center"/>
      <protection hidden="1"/>
    </xf>
    <xf numFmtId="0" fontId="14" fillId="16" borderId="20" xfId="0" applyFont="1" applyFill="1" applyBorder="1" applyAlignment="1" applyProtection="1">
      <alignment horizontal="center" vertical="center"/>
      <protection hidden="1"/>
    </xf>
    <xf numFmtId="0" fontId="0" fillId="16" borderId="20" xfId="0" applyFill="1" applyBorder="1" applyAlignment="1" applyProtection="1">
      <alignment horizontal="center" vertical="center"/>
      <protection hidden="1"/>
    </xf>
    <xf numFmtId="0" fontId="0" fillId="30" borderId="20" xfId="0" applyFill="1" applyBorder="1" applyAlignment="1" applyProtection="1">
      <alignment horizontal="center" vertical="center" wrapText="1"/>
      <protection hidden="1"/>
    </xf>
    <xf numFmtId="0" fontId="65" fillId="13" borderId="20" xfId="10" applyFont="1" applyFill="1" applyBorder="1" applyAlignment="1">
      <alignment horizontal="center"/>
    </xf>
    <xf numFmtId="49" fontId="0" fillId="0" borderId="20" xfId="0" applyNumberFormat="1" applyBorder="1"/>
    <xf numFmtId="0" fontId="65" fillId="13" borderId="34" xfId="10" applyFont="1" applyFill="1" applyBorder="1" applyAlignment="1">
      <alignment horizontal="center"/>
    </xf>
    <xf numFmtId="0" fontId="12" fillId="0" borderId="20" xfId="10" applyBorder="1"/>
    <xf numFmtId="164" fontId="26" fillId="0" borderId="0" xfId="1" applyNumberFormat="1" applyFont="1" applyAlignment="1">
      <alignment wrapText="1"/>
    </xf>
    <xf numFmtId="164" fontId="26" fillId="0" borderId="0" xfId="0" applyNumberFormat="1" applyFont="1" applyAlignment="1">
      <alignment wrapText="1"/>
    </xf>
    <xf numFmtId="164" fontId="31" fillId="0" borderId="24" xfId="1" applyNumberFormat="1" applyFont="1" applyFill="1" applyBorder="1" applyAlignment="1">
      <alignment horizontal="center"/>
    </xf>
    <xf numFmtId="37" fontId="49" fillId="3" borderId="40" xfId="0" applyNumberFormat="1" applyFont="1" applyFill="1" applyBorder="1" applyAlignment="1">
      <alignment horizontal="center"/>
    </xf>
    <xf numFmtId="37" fontId="49" fillId="3" borderId="44" xfId="0" applyNumberFormat="1" applyFont="1" applyFill="1" applyBorder="1" applyAlignment="1">
      <alignment horizontal="center"/>
    </xf>
    <xf numFmtId="38" fontId="49" fillId="3" borderId="10" xfId="0" applyNumberFormat="1" applyFont="1" applyFill="1" applyBorder="1" applyAlignment="1">
      <alignment horizontal="center"/>
    </xf>
    <xf numFmtId="38" fontId="49" fillId="3" borderId="44" xfId="0" applyNumberFormat="1" applyFont="1" applyFill="1" applyBorder="1" applyAlignment="1">
      <alignment horizontal="center"/>
    </xf>
    <xf numFmtId="38" fontId="26" fillId="0" borderId="10" xfId="0" applyNumberFormat="1" applyFont="1" applyBorder="1" applyAlignment="1">
      <alignment horizontal="center" vertical="center"/>
    </xf>
    <xf numFmtId="38" fontId="26" fillId="0" borderId="11" xfId="0" applyNumberFormat="1" applyFont="1" applyBorder="1" applyAlignment="1">
      <alignment horizontal="center" vertical="center"/>
    </xf>
    <xf numFmtId="38" fontId="26" fillId="0" borderId="6" xfId="0" applyNumberFormat="1" applyFont="1" applyBorder="1" applyAlignment="1">
      <alignment horizontal="center" vertical="center"/>
    </xf>
    <xf numFmtId="38" fontId="26" fillId="0" borderId="7" xfId="0" applyNumberFormat="1" applyFont="1" applyBorder="1" applyAlignment="1">
      <alignment horizontal="center" vertical="center"/>
    </xf>
    <xf numFmtId="38" fontId="26" fillId="0" borderId="22" xfId="0" applyNumberFormat="1" applyFont="1" applyBorder="1" applyAlignment="1">
      <alignment horizontal="center" vertical="center"/>
    </xf>
    <xf numFmtId="38" fontId="26" fillId="0" borderId="21" xfId="0" applyNumberFormat="1" applyFont="1" applyBorder="1" applyAlignment="1">
      <alignment horizontal="center" vertical="center"/>
    </xf>
    <xf numFmtId="164" fontId="0" fillId="0" borderId="0" xfId="1" quotePrefix="1" applyNumberFormat="1" applyFont="1" applyFill="1" applyBorder="1"/>
    <xf numFmtId="164" fontId="0" fillId="0" borderId="0" xfId="1" quotePrefix="1" applyNumberFormat="1" applyFont="1"/>
    <xf numFmtId="164" fontId="26" fillId="0" borderId="0" xfId="1" applyNumberFormat="1" applyFont="1" applyFill="1" applyAlignment="1">
      <alignment wrapText="1"/>
    </xf>
    <xf numFmtId="0" fontId="48" fillId="32" borderId="20" xfId="0" applyFont="1" applyFill="1" applyBorder="1" applyAlignment="1">
      <alignment horizontal="center" vertical="center"/>
    </xf>
    <xf numFmtId="0" fontId="48" fillId="32" borderId="20" xfId="0" applyFont="1" applyFill="1" applyBorder="1" applyAlignment="1">
      <alignment horizontal="center" vertical="center" wrapText="1"/>
    </xf>
    <xf numFmtId="0" fontId="66" fillId="0" borderId="20" xfId="0" applyFont="1" applyBorder="1"/>
    <xf numFmtId="10" fontId="20" fillId="0" borderId="20" xfId="0" applyNumberFormat="1" applyFont="1" applyBorder="1" applyAlignment="1">
      <alignment horizontal="center"/>
    </xf>
    <xf numFmtId="170" fontId="0" fillId="0" borderId="0" xfId="1" applyNumberFormat="1" applyFont="1"/>
    <xf numFmtId="0" fontId="66" fillId="0" borderId="0" xfId="0" applyFont="1"/>
    <xf numFmtId="164" fontId="3" fillId="8" borderId="20" xfId="1" applyNumberFormat="1" applyFont="1" applyFill="1" applyBorder="1" applyAlignment="1">
      <alignment horizontal="center"/>
    </xf>
    <xf numFmtId="164" fontId="3" fillId="3" borderId="20" xfId="1" applyNumberFormat="1" applyFont="1" applyFill="1" applyBorder="1" applyAlignment="1">
      <alignment horizontal="center"/>
    </xf>
    <xf numFmtId="164" fontId="0" fillId="2" borderId="20" xfId="1" applyNumberFormat="1" applyFont="1" applyFill="1" applyBorder="1" applyAlignment="1">
      <alignment horizontal="center" vertical="center" wrapText="1"/>
    </xf>
    <xf numFmtId="164" fontId="31" fillId="0" borderId="20" xfId="1" applyNumberFormat="1" applyFont="1" applyFill="1" applyBorder="1" applyAlignment="1">
      <alignment horizontal="center"/>
    </xf>
    <xf numFmtId="170" fontId="3" fillId="3" borderId="20" xfId="1" applyNumberFormat="1" applyFont="1" applyFill="1" applyBorder="1" applyAlignment="1">
      <alignment horizontal="center"/>
    </xf>
    <xf numFmtId="170" fontId="3" fillId="8" borderId="20" xfId="1" applyNumberFormat="1" applyFont="1" applyFill="1" applyBorder="1" applyAlignment="1">
      <alignment horizontal="center"/>
    </xf>
    <xf numFmtId="170" fontId="0" fillId="2" borderId="20" xfId="1" applyNumberFormat="1" applyFont="1" applyFill="1" applyBorder="1" applyAlignment="1">
      <alignment horizontal="center" vertical="center" wrapText="1"/>
    </xf>
    <xf numFmtId="170" fontId="31" fillId="0" borderId="20" xfId="1" applyNumberFormat="1" applyFont="1" applyFill="1" applyBorder="1" applyAlignment="1">
      <alignment horizontal="center"/>
    </xf>
    <xf numFmtId="164" fontId="3" fillId="3" borderId="32" xfId="1" applyNumberFormat="1" applyFont="1" applyFill="1" applyBorder="1" applyAlignment="1">
      <alignment horizontal="center"/>
    </xf>
    <xf numFmtId="164" fontId="67" fillId="0" borderId="27" xfId="1" applyNumberFormat="1" applyFont="1" applyFill="1" applyBorder="1" applyAlignment="1">
      <alignment horizontal="center"/>
    </xf>
    <xf numFmtId="164" fontId="17" fillId="0" borderId="25" xfId="1" applyNumberFormat="1" applyFont="1" applyFill="1" applyBorder="1" applyAlignment="1">
      <alignment horizontal="center"/>
    </xf>
    <xf numFmtId="170" fontId="67" fillId="0" borderId="27" xfId="1" applyNumberFormat="1" applyFont="1" applyFill="1" applyBorder="1" applyAlignment="1">
      <alignment horizontal="center"/>
    </xf>
    <xf numFmtId="170" fontId="31" fillId="0" borderId="70" xfId="1" applyNumberFormat="1" applyFont="1" applyFill="1" applyBorder="1" applyAlignment="1">
      <alignment horizontal="center"/>
    </xf>
    <xf numFmtId="0" fontId="0" fillId="0" borderId="79" xfId="0" applyBorder="1" applyAlignment="1">
      <alignment horizontal="left" vertical="center" wrapText="1"/>
    </xf>
    <xf numFmtId="164" fontId="14" fillId="0" borderId="34" xfId="1" applyNumberFormat="1" applyFont="1" applyFill="1" applyBorder="1" applyAlignment="1">
      <alignment horizontal="center"/>
    </xf>
    <xf numFmtId="164" fontId="0" fillId="0" borderId="32" xfId="1" applyNumberFormat="1" applyFont="1" applyFill="1" applyBorder="1" applyAlignment="1">
      <alignment horizontal="center"/>
    </xf>
    <xf numFmtId="170" fontId="14" fillId="0" borderId="34" xfId="1" applyNumberFormat="1" applyFont="1" applyFill="1" applyBorder="1" applyAlignment="1">
      <alignment horizontal="center"/>
    </xf>
    <xf numFmtId="164" fontId="3" fillId="3" borderId="27" xfId="1" applyNumberFormat="1" applyFont="1" applyFill="1" applyBorder="1" applyAlignment="1">
      <alignment horizontal="center"/>
    </xf>
    <xf numFmtId="170" fontId="3" fillId="3" borderId="27" xfId="1" applyNumberFormat="1" applyFont="1" applyFill="1" applyBorder="1" applyAlignment="1">
      <alignment horizontal="center"/>
    </xf>
    <xf numFmtId="170" fontId="14" fillId="0" borderId="70" xfId="1" applyNumberFormat="1" applyFont="1" applyFill="1" applyBorder="1" applyAlignment="1">
      <alignment horizontal="center"/>
    </xf>
    <xf numFmtId="176" fontId="26" fillId="0" borderId="10" xfId="0" applyNumberFormat="1" applyFont="1" applyBorder="1" applyAlignment="1">
      <alignment horizontal="center" vertical="center"/>
    </xf>
    <xf numFmtId="164" fontId="26" fillId="0" borderId="38" xfId="1" applyNumberFormat="1" applyFont="1" applyBorder="1" applyAlignment="1">
      <alignment horizontal="center" vertical="center"/>
    </xf>
    <xf numFmtId="164" fontId="26" fillId="0" borderId="41" xfId="1" applyNumberFormat="1" applyFont="1" applyBorder="1" applyAlignment="1">
      <alignment horizontal="center" vertical="center"/>
    </xf>
    <xf numFmtId="164" fontId="26" fillId="0" borderId="20" xfId="1" applyNumberFormat="1" applyFont="1" applyFill="1" applyBorder="1" applyAlignment="1">
      <alignment horizontal="center" vertical="center"/>
    </xf>
    <xf numFmtId="164" fontId="26" fillId="0" borderId="39" xfId="1" applyNumberFormat="1" applyFont="1" applyFill="1" applyBorder="1" applyAlignment="1">
      <alignment horizontal="center" vertical="center"/>
    </xf>
    <xf numFmtId="164" fontId="26" fillId="0" borderId="41" xfId="1" applyNumberFormat="1" applyFont="1" applyFill="1" applyBorder="1" applyAlignment="1">
      <alignment horizontal="center" vertical="center"/>
    </xf>
    <xf numFmtId="172" fontId="21" fillId="0" borderId="64" xfId="0" applyNumberFormat="1" applyFont="1" applyBorder="1" applyAlignment="1">
      <alignment horizontal="center" vertical="center"/>
    </xf>
    <xf numFmtId="172" fontId="21" fillId="0" borderId="66" xfId="0" applyNumberFormat="1" applyFont="1" applyBorder="1" applyAlignment="1">
      <alignment horizontal="center" vertical="center"/>
    </xf>
    <xf numFmtId="172" fontId="21" fillId="0" borderId="21" xfId="0" applyNumberFormat="1" applyFont="1" applyBorder="1" applyAlignment="1">
      <alignment horizontal="center" vertical="center"/>
    </xf>
    <xf numFmtId="175" fontId="21" fillId="0" borderId="21" xfId="0" applyNumberFormat="1" applyFont="1" applyBorder="1" applyAlignment="1">
      <alignment horizontal="center" vertical="center"/>
    </xf>
    <xf numFmtId="44" fontId="21" fillId="0" borderId="77" xfId="2" applyFont="1" applyFill="1" applyBorder="1" applyAlignment="1">
      <alignment horizontal="center" vertical="center"/>
    </xf>
    <xf numFmtId="172" fontId="21" fillId="0" borderId="35" xfId="0" applyNumberFormat="1" applyFont="1" applyBorder="1" applyAlignment="1">
      <alignment horizontal="center" vertical="center"/>
    </xf>
    <xf numFmtId="175" fontId="21" fillId="0" borderId="29" xfId="0" applyNumberFormat="1" applyFont="1" applyBorder="1" applyAlignment="1">
      <alignment horizontal="center" vertical="center"/>
    </xf>
    <xf numFmtId="172" fontId="21" fillId="0" borderId="29" xfId="0" applyNumberFormat="1" applyFont="1" applyBorder="1" applyAlignment="1">
      <alignment horizontal="center" vertical="center"/>
    </xf>
    <xf numFmtId="0" fontId="51" fillId="7" borderId="46" xfId="0" applyFont="1" applyFill="1" applyBorder="1" applyAlignment="1">
      <alignment horizontal="center" vertical="center" wrapText="1"/>
    </xf>
    <xf numFmtId="0" fontId="51" fillId="7" borderId="0" xfId="0" applyFont="1" applyFill="1" applyAlignment="1">
      <alignment horizontal="center" vertical="center" wrapText="1"/>
    </xf>
    <xf numFmtId="0" fontId="51" fillId="7" borderId="48" xfId="0" applyFont="1" applyFill="1" applyBorder="1" applyAlignment="1">
      <alignment horizontal="center" vertical="center" wrapText="1"/>
    </xf>
    <xf numFmtId="0" fontId="21" fillId="3" borderId="64" xfId="0" applyFont="1" applyFill="1" applyBorder="1"/>
    <xf numFmtId="0" fontId="21" fillId="3" borderId="51" xfId="0" applyFont="1" applyFill="1" applyBorder="1"/>
    <xf numFmtId="0" fontId="21" fillId="0" borderId="64" xfId="0" applyFont="1" applyBorder="1" applyAlignment="1">
      <alignment horizontal="center" vertical="center"/>
    </xf>
    <xf numFmtId="0" fontId="21" fillId="0" borderId="71" xfId="0" applyFont="1" applyBorder="1" applyAlignment="1">
      <alignment horizontal="center" vertical="center" wrapText="1"/>
    </xf>
    <xf numFmtId="0" fontId="21" fillId="3" borderId="55" xfId="0" applyFont="1" applyFill="1" applyBorder="1"/>
    <xf numFmtId="164" fontId="21" fillId="3" borderId="23" xfId="1" applyNumberFormat="1" applyFont="1" applyFill="1" applyBorder="1" applyAlignment="1">
      <alignment horizontal="center" vertical="center"/>
    </xf>
    <xf numFmtId="44" fontId="21" fillId="3" borderId="23" xfId="2" applyFont="1" applyFill="1" applyBorder="1" applyAlignment="1">
      <alignment horizontal="center" vertical="center"/>
    </xf>
    <xf numFmtId="44" fontId="21" fillId="3" borderId="70" xfId="2" applyFont="1" applyFill="1" applyBorder="1" applyAlignment="1">
      <alignment horizontal="center" vertical="center"/>
    </xf>
    <xf numFmtId="170" fontId="21" fillId="3" borderId="23" xfId="1" applyNumberFormat="1" applyFont="1" applyFill="1" applyBorder="1" applyAlignment="1">
      <alignment horizontal="center" vertical="center"/>
    </xf>
    <xf numFmtId="170" fontId="21" fillId="3" borderId="70" xfId="1" applyNumberFormat="1" applyFont="1" applyFill="1" applyBorder="1" applyAlignment="1">
      <alignment horizontal="center" vertical="center"/>
    </xf>
    <xf numFmtId="0" fontId="21" fillId="3" borderId="73" xfId="0" applyFont="1" applyFill="1" applyBorder="1"/>
    <xf numFmtId="0" fontId="21" fillId="3" borderId="10" xfId="0" applyFont="1" applyFill="1" applyBorder="1" applyAlignment="1">
      <alignment horizontal="center" vertical="center"/>
    </xf>
    <xf numFmtId="0" fontId="21" fillId="3" borderId="41" xfId="0" applyFont="1" applyFill="1" applyBorder="1" applyAlignment="1">
      <alignment horizontal="center" vertical="center"/>
    </xf>
    <xf numFmtId="44" fontId="21" fillId="3" borderId="10" xfId="2" applyFont="1" applyFill="1" applyBorder="1" applyAlignment="1">
      <alignment horizontal="center" vertical="center"/>
    </xf>
    <xf numFmtId="44" fontId="21" fillId="3" borderId="11" xfId="2" applyFont="1" applyFill="1" applyBorder="1" applyAlignment="1">
      <alignment horizontal="center" vertical="center"/>
    </xf>
    <xf numFmtId="170" fontId="21" fillId="3" borderId="10" xfId="0" applyNumberFormat="1" applyFont="1" applyFill="1" applyBorder="1" applyAlignment="1">
      <alignment horizontal="center" vertical="center"/>
    </xf>
    <xf numFmtId="170" fontId="21" fillId="3" borderId="11" xfId="0" applyNumberFormat="1" applyFont="1" applyFill="1" applyBorder="1" applyAlignment="1">
      <alignment horizontal="center" vertical="center"/>
    </xf>
    <xf numFmtId="0" fontId="21" fillId="3" borderId="2" xfId="0" applyFont="1" applyFill="1" applyBorder="1"/>
    <xf numFmtId="0" fontId="21" fillId="3" borderId="78" xfId="0" applyFont="1" applyFill="1" applyBorder="1" applyAlignment="1">
      <alignment horizontal="center" vertical="center"/>
    </xf>
    <xf numFmtId="0" fontId="21" fillId="3" borderId="70" xfId="0" applyFont="1" applyFill="1" applyBorder="1" applyAlignment="1">
      <alignment horizontal="center" vertical="center"/>
    </xf>
    <xf numFmtId="170" fontId="21" fillId="3" borderId="23" xfId="0" applyNumberFormat="1" applyFont="1" applyFill="1" applyBorder="1" applyAlignment="1">
      <alignment horizontal="center" vertical="center"/>
    </xf>
    <xf numFmtId="0" fontId="21" fillId="3" borderId="10" xfId="0" applyFont="1" applyFill="1" applyBorder="1"/>
    <xf numFmtId="0" fontId="21" fillId="3" borderId="13" xfId="0" applyFont="1" applyFill="1" applyBorder="1"/>
    <xf numFmtId="0" fontId="21" fillId="3" borderId="40" xfId="0" applyFont="1" applyFill="1" applyBorder="1"/>
    <xf numFmtId="164" fontId="21" fillId="3" borderId="43" xfId="1" applyNumberFormat="1" applyFont="1" applyFill="1" applyBorder="1" applyAlignment="1"/>
    <xf numFmtId="164" fontId="21" fillId="6" borderId="40" xfId="1" applyNumberFormat="1" applyFont="1" applyFill="1" applyBorder="1" applyAlignment="1"/>
    <xf numFmtId="164" fontId="21" fillId="6" borderId="49" xfId="1" applyNumberFormat="1" applyFont="1" applyFill="1" applyBorder="1" applyAlignment="1"/>
    <xf numFmtId="44" fontId="21" fillId="3" borderId="40" xfId="2" applyFont="1" applyFill="1" applyBorder="1" applyAlignment="1">
      <alignment horizontal="center"/>
    </xf>
    <xf numFmtId="44" fontId="21" fillId="3" borderId="44" xfId="2" applyFont="1" applyFill="1" applyBorder="1" applyAlignment="1">
      <alignment horizontal="center"/>
    </xf>
    <xf numFmtId="170" fontId="21" fillId="6" borderId="40" xfId="1" applyNumberFormat="1" applyFont="1" applyFill="1" applyBorder="1" applyAlignment="1"/>
    <xf numFmtId="170" fontId="21" fillId="6" borderId="44" xfId="1" applyNumberFormat="1" applyFont="1" applyFill="1" applyBorder="1" applyAlignment="1"/>
    <xf numFmtId="164" fontId="0" fillId="0" borderId="32" xfId="1" applyNumberFormat="1" applyFont="1" applyFill="1" applyBorder="1" applyAlignment="1">
      <alignment horizontal="center" vertical="center"/>
    </xf>
    <xf numFmtId="164" fontId="0" fillId="0" borderId="68" xfId="1" applyNumberFormat="1" applyFont="1" applyFill="1" applyBorder="1" applyAlignment="1">
      <alignment horizontal="center" vertical="center"/>
    </xf>
    <xf numFmtId="164" fontId="0" fillId="0" borderId="34" xfId="1" applyNumberFormat="1" applyFont="1" applyFill="1" applyBorder="1" applyAlignment="1">
      <alignment horizontal="center"/>
    </xf>
    <xf numFmtId="164" fontId="21" fillId="0" borderId="68" xfId="1" applyNumberFormat="1" applyFont="1" applyFill="1" applyBorder="1" applyAlignment="1">
      <alignment horizontal="center" vertical="center"/>
    </xf>
    <xf numFmtId="44" fontId="21" fillId="0" borderId="68" xfId="2" applyFont="1" applyFill="1" applyBorder="1" applyAlignment="1">
      <alignment horizontal="center" vertical="center"/>
    </xf>
    <xf numFmtId="172" fontId="21" fillId="0" borderId="68" xfId="0" applyNumberFormat="1" applyFont="1" applyBorder="1" applyAlignment="1">
      <alignment horizontal="center" vertical="center"/>
    </xf>
    <xf numFmtId="0" fontId="21" fillId="33" borderId="55" xfId="0" applyFont="1" applyFill="1" applyBorder="1" applyAlignment="1">
      <alignment vertical="center" wrapText="1"/>
    </xf>
    <xf numFmtId="0" fontId="64" fillId="33" borderId="3" xfId="0" applyFont="1" applyFill="1" applyBorder="1" applyAlignment="1">
      <alignment horizontal="center" vertical="center" wrapText="1"/>
    </xf>
    <xf numFmtId="0" fontId="21" fillId="0" borderId="53" xfId="0" applyFont="1" applyBorder="1" applyAlignment="1">
      <alignment vertical="center" wrapText="1"/>
    </xf>
    <xf numFmtId="37" fontId="21" fillId="0" borderId="65" xfId="1" applyNumberFormat="1" applyFont="1" applyBorder="1" applyAlignment="1">
      <alignment horizontal="center" vertical="center" wrapText="1"/>
    </xf>
    <xf numFmtId="37" fontId="64" fillId="0" borderId="65" xfId="1" applyNumberFormat="1" applyFont="1" applyBorder="1" applyAlignment="1">
      <alignment horizontal="center" vertical="center" wrapText="1"/>
    </xf>
    <xf numFmtId="2" fontId="64" fillId="0" borderId="65" xfId="0" applyNumberFormat="1" applyFont="1" applyBorder="1" applyAlignment="1">
      <alignment horizontal="center" vertical="center" wrapText="1"/>
    </xf>
    <xf numFmtId="0" fontId="21" fillId="0" borderId="48" xfId="0" applyFont="1" applyBorder="1" applyAlignment="1">
      <alignment vertical="center" wrapText="1"/>
    </xf>
    <xf numFmtId="0" fontId="21" fillId="0" borderId="48" xfId="0" applyFont="1" applyBorder="1" applyAlignment="1">
      <alignment horizontal="center" vertical="center" wrapText="1"/>
    </xf>
    <xf numFmtId="0" fontId="64" fillId="0" borderId="48" xfId="0" applyFont="1" applyBorder="1" applyAlignment="1">
      <alignment horizontal="center" vertical="center" wrapText="1"/>
    </xf>
    <xf numFmtId="0" fontId="74" fillId="0" borderId="48" xfId="0" applyFont="1" applyBorder="1" applyAlignment="1">
      <alignment horizontal="center" vertical="center" wrapText="1"/>
    </xf>
    <xf numFmtId="0" fontId="64" fillId="31" borderId="65" xfId="0" applyFont="1" applyFill="1" applyBorder="1" applyAlignment="1">
      <alignment horizontal="center" vertical="center" wrapText="1"/>
    </xf>
    <xf numFmtId="0" fontId="64" fillId="31" borderId="55" xfId="0" applyFont="1" applyFill="1" applyBorder="1" applyAlignment="1">
      <alignment horizontal="center" vertical="center" wrapText="1"/>
    </xf>
    <xf numFmtId="0" fontId="75" fillId="31" borderId="48" xfId="0" applyFont="1" applyFill="1" applyBorder="1" applyAlignment="1">
      <alignment vertical="center" wrapText="1"/>
    </xf>
    <xf numFmtId="0" fontId="76" fillId="31" borderId="48" xfId="0" applyFont="1" applyFill="1" applyBorder="1" applyAlignment="1">
      <alignment horizontal="center" vertical="center" wrapText="1"/>
    </xf>
    <xf numFmtId="0" fontId="64" fillId="31" borderId="48" xfId="0" applyFont="1" applyFill="1" applyBorder="1" applyAlignment="1">
      <alignment horizontal="center" vertical="center" wrapText="1"/>
    </xf>
    <xf numFmtId="3" fontId="0" fillId="0" borderId="0" xfId="0" applyNumberFormat="1"/>
    <xf numFmtId="0" fontId="21" fillId="0" borderId="65" xfId="0" applyFont="1" applyBorder="1" applyAlignment="1">
      <alignment vertical="center" wrapText="1"/>
    </xf>
    <xf numFmtId="3" fontId="21" fillId="0" borderId="65" xfId="0" applyNumberFormat="1" applyFont="1" applyBorder="1" applyAlignment="1">
      <alignment horizontal="center" vertical="center" wrapText="1"/>
    </xf>
    <xf numFmtId="3" fontId="64" fillId="0" borderId="65" xfId="0" applyNumberFormat="1" applyFont="1" applyBorder="1" applyAlignment="1">
      <alignment horizontal="center" vertical="center" wrapText="1"/>
    </xf>
    <xf numFmtId="0" fontId="64" fillId="0" borderId="65" xfId="0" applyFont="1" applyBorder="1" applyAlignment="1">
      <alignment horizontal="center" vertical="center" wrapText="1"/>
    </xf>
    <xf numFmtId="3" fontId="21" fillId="34" borderId="65" xfId="0" applyNumberFormat="1" applyFont="1" applyFill="1" applyBorder="1" applyAlignment="1">
      <alignment horizontal="center" vertical="center" wrapText="1"/>
    </xf>
    <xf numFmtId="2" fontId="64" fillId="34" borderId="65" xfId="0" applyNumberFormat="1" applyFont="1" applyFill="1" applyBorder="1" applyAlignment="1">
      <alignment horizontal="center" vertical="center" wrapText="1"/>
    </xf>
    <xf numFmtId="2" fontId="64" fillId="8" borderId="65" xfId="0" applyNumberFormat="1" applyFont="1" applyFill="1" applyBorder="1" applyAlignment="1">
      <alignment horizontal="center" vertical="center" wrapText="1"/>
    </xf>
    <xf numFmtId="0" fontId="0" fillId="0" borderId="0" xfId="0" quotePrefix="1"/>
    <xf numFmtId="3" fontId="76" fillId="31" borderId="48" xfId="0" applyNumberFormat="1" applyFont="1" applyFill="1" applyBorder="1" applyAlignment="1">
      <alignment horizontal="center" vertical="center" wrapText="1"/>
    </xf>
    <xf numFmtId="3" fontId="64" fillId="31" borderId="48" xfId="0" applyNumberFormat="1" applyFont="1" applyFill="1" applyBorder="1" applyAlignment="1">
      <alignment horizontal="center" vertical="center" wrapText="1"/>
    </xf>
    <xf numFmtId="2" fontId="64" fillId="31" borderId="48" xfId="0" applyNumberFormat="1" applyFont="1" applyFill="1" applyBorder="1" applyAlignment="1">
      <alignment horizontal="center" vertical="center" wrapText="1"/>
    </xf>
    <xf numFmtId="0" fontId="0" fillId="12" borderId="20" xfId="0" applyFill="1" applyBorder="1" applyProtection="1">
      <protection hidden="1"/>
    </xf>
    <xf numFmtId="44" fontId="0" fillId="12" borderId="20" xfId="2" applyFont="1" applyFill="1" applyBorder="1" applyProtection="1">
      <protection hidden="1"/>
    </xf>
    <xf numFmtId="44" fontId="0" fillId="12" borderId="20" xfId="2" applyFont="1" applyFill="1" applyBorder="1" applyProtection="1">
      <protection locked="0"/>
    </xf>
    <xf numFmtId="164" fontId="0" fillId="0" borderId="2" xfId="1" applyNumberFormat="1" applyFont="1" applyFill="1" applyBorder="1" applyAlignment="1">
      <alignment horizontal="center" vertical="center"/>
    </xf>
    <xf numFmtId="164" fontId="0" fillId="0" borderId="24" xfId="1" applyNumberFormat="1" applyFont="1" applyFill="1" applyBorder="1" applyAlignment="1">
      <alignment horizontal="center"/>
    </xf>
    <xf numFmtId="0" fontId="3" fillId="0" borderId="20" xfId="0" applyFont="1" applyBorder="1" applyProtection="1">
      <protection hidden="1"/>
    </xf>
    <xf numFmtId="0" fontId="3" fillId="0" borderId="39" xfId="0" applyFont="1" applyBorder="1" applyProtection="1">
      <protection hidden="1"/>
    </xf>
    <xf numFmtId="0" fontId="3" fillId="0" borderId="20" xfId="0" applyFont="1" applyBorder="1" applyAlignment="1">
      <alignment horizontal="right" vertical="center" wrapText="1"/>
    </xf>
    <xf numFmtId="0" fontId="3" fillId="0" borderId="36" xfId="0" applyFont="1" applyBorder="1" applyProtection="1">
      <protection hidden="1"/>
    </xf>
    <xf numFmtId="44" fontId="3" fillId="0" borderId="20" xfId="2" applyFont="1" applyBorder="1" applyProtection="1">
      <protection hidden="1"/>
    </xf>
    <xf numFmtId="44" fontId="3" fillId="0" borderId="20" xfId="2" applyFont="1" applyBorder="1" applyProtection="1">
      <protection locked="0"/>
    </xf>
    <xf numFmtId="174" fontId="3" fillId="0" borderId="20" xfId="0" applyNumberFormat="1" applyFont="1" applyBorder="1"/>
    <xf numFmtId="0" fontId="3" fillId="0" borderId="20" xfId="0" applyFont="1" applyBorder="1"/>
    <xf numFmtId="0" fontId="6" fillId="7" borderId="71"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49" xfId="0" applyFont="1" applyFill="1" applyBorder="1" applyAlignment="1">
      <alignment horizontal="center" vertical="center" wrapText="1"/>
    </xf>
    <xf numFmtId="164" fontId="21" fillId="0" borderId="23" xfId="1" applyNumberFormat="1" applyFont="1" applyBorder="1" applyAlignment="1">
      <alignment horizontal="center" vertical="center"/>
    </xf>
    <xf numFmtId="0" fontId="67" fillId="0" borderId="0" xfId="0" applyFont="1"/>
    <xf numFmtId="0" fontId="26" fillId="0" borderId="0" xfId="9" applyFont="1"/>
    <xf numFmtId="0" fontId="51" fillId="2" borderId="16" xfId="0" applyFont="1" applyFill="1" applyBorder="1" applyAlignment="1">
      <alignment horizontal="center" vertical="center" wrapText="1"/>
    </xf>
    <xf numFmtId="164" fontId="51" fillId="2" borderId="18" xfId="1" applyNumberFormat="1" applyFont="1" applyFill="1" applyBorder="1" applyAlignment="1">
      <alignment horizontal="center" vertical="center" wrapText="1"/>
    </xf>
    <xf numFmtId="164" fontId="51" fillId="2" borderId="19" xfId="1" applyNumberFormat="1" applyFont="1" applyFill="1" applyBorder="1" applyAlignment="1">
      <alignment horizontal="center" vertical="center" wrapText="1"/>
    </xf>
    <xf numFmtId="0" fontId="21" fillId="0" borderId="20" xfId="0" applyFont="1" applyBorder="1"/>
    <xf numFmtId="0" fontId="26" fillId="0" borderId="55" xfId="0" applyFont="1" applyBorder="1" applyAlignment="1">
      <alignment horizontal="left" vertical="center" wrapText="1"/>
    </xf>
    <xf numFmtId="0" fontId="26" fillId="0" borderId="55" xfId="0" applyFont="1" applyBorder="1" applyAlignment="1">
      <alignment vertical="center" wrapText="1"/>
    </xf>
    <xf numFmtId="0" fontId="60" fillId="0" borderId="55" xfId="0" applyFont="1" applyBorder="1"/>
    <xf numFmtId="0" fontId="60" fillId="0" borderId="55" xfId="0" applyFont="1" applyBorder="1" applyAlignment="1">
      <alignment horizontal="left" vertical="center" wrapText="1"/>
    </xf>
    <xf numFmtId="0" fontId="60" fillId="34" borderId="55" xfId="0" applyFont="1" applyFill="1" applyBorder="1" applyAlignment="1">
      <alignment horizontal="left" vertical="center" wrapText="1"/>
    </xf>
    <xf numFmtId="0" fontId="21" fillId="31" borderId="70" xfId="0" applyFont="1" applyFill="1" applyBorder="1" applyAlignment="1">
      <alignment vertical="center" wrapText="1"/>
    </xf>
    <xf numFmtId="0" fontId="21" fillId="31" borderId="3" xfId="0" applyFont="1" applyFill="1" applyBorder="1" applyAlignment="1">
      <alignment vertical="center" wrapText="1"/>
    </xf>
    <xf numFmtId="0" fontId="75" fillId="31" borderId="49" xfId="0" applyFont="1" applyFill="1" applyBorder="1" applyAlignment="1">
      <alignment vertical="center" wrapText="1"/>
    </xf>
    <xf numFmtId="0" fontId="75" fillId="31" borderId="0" xfId="0" applyFont="1" applyFill="1" applyAlignment="1">
      <alignment vertical="center" wrapText="1"/>
    </xf>
    <xf numFmtId="0" fontId="26" fillId="0" borderId="70" xfId="0" applyFont="1" applyBorder="1" applyAlignment="1">
      <alignment horizontal="left" vertical="center" wrapText="1"/>
    </xf>
    <xf numFmtId="0" fontId="26" fillId="0" borderId="42" xfId="0" applyFont="1" applyBorder="1" applyAlignment="1">
      <alignment horizontal="left" vertical="center" wrapText="1"/>
    </xf>
    <xf numFmtId="164" fontId="51" fillId="2" borderId="0" xfId="1" applyNumberFormat="1" applyFont="1" applyFill="1" applyBorder="1" applyAlignment="1">
      <alignment horizontal="center" vertical="center" wrapText="1"/>
    </xf>
    <xf numFmtId="164" fontId="51" fillId="2" borderId="17" xfId="1" applyNumberFormat="1" applyFont="1" applyFill="1" applyBorder="1" applyAlignment="1">
      <alignment horizontal="center" vertical="center" wrapText="1"/>
    </xf>
    <xf numFmtId="0" fontId="51" fillId="2" borderId="77" xfId="0" applyFont="1" applyFill="1" applyBorder="1" applyAlignment="1">
      <alignment horizontal="center" vertical="center" wrapText="1"/>
    </xf>
    <xf numFmtId="174" fontId="0" fillId="0" borderId="39" xfId="0" applyNumberFormat="1" applyBorder="1"/>
    <xf numFmtId="174" fontId="3" fillId="0" borderId="34" xfId="0" applyNumberFormat="1" applyFont="1" applyBorder="1"/>
    <xf numFmtId="174" fontId="0" fillId="0" borderId="27" xfId="0" applyNumberFormat="1" applyBorder="1"/>
    <xf numFmtId="165" fontId="0" fillId="0" borderId="61" xfId="2" applyNumberFormat="1" applyFont="1" applyBorder="1"/>
    <xf numFmtId="165" fontId="0" fillId="0" borderId="50" xfId="2" applyNumberFormat="1" applyFont="1" applyBorder="1"/>
    <xf numFmtId="43" fontId="3" fillId="0" borderId="29" xfId="1" applyFont="1" applyBorder="1"/>
    <xf numFmtId="43" fontId="3" fillId="0" borderId="59" xfId="1" applyFont="1" applyBorder="1"/>
    <xf numFmtId="165" fontId="3" fillId="0" borderId="64" xfId="2" applyNumberFormat="1" applyFont="1" applyBorder="1" applyAlignment="1">
      <alignment horizontal="center" wrapText="1"/>
    </xf>
    <xf numFmtId="165" fontId="3" fillId="0" borderId="46" xfId="2" applyNumberFormat="1" applyFont="1" applyBorder="1" applyAlignment="1">
      <alignment horizontal="center" wrapText="1"/>
    </xf>
    <xf numFmtId="165" fontId="3" fillId="0" borderId="1" xfId="2" applyNumberFormat="1" applyFont="1" applyBorder="1" applyAlignment="1">
      <alignment horizontal="center" wrapText="1"/>
    </xf>
    <xf numFmtId="165" fontId="8" fillId="23" borderId="61" xfId="2" applyNumberFormat="1" applyFont="1" applyFill="1" applyBorder="1"/>
    <xf numFmtId="165" fontId="8" fillId="23" borderId="0" xfId="2" applyNumberFormat="1" applyFont="1" applyFill="1"/>
    <xf numFmtId="165" fontId="0" fillId="23" borderId="0" xfId="2" applyNumberFormat="1" applyFont="1" applyFill="1"/>
    <xf numFmtId="165" fontId="0" fillId="23" borderId="45" xfId="2" applyNumberFormat="1" applyFont="1" applyFill="1" applyBorder="1"/>
    <xf numFmtId="165" fontId="0" fillId="0" borderId="45" xfId="2" applyNumberFormat="1" applyFont="1" applyBorder="1"/>
    <xf numFmtId="165" fontId="3" fillId="0" borderId="29" xfId="2" applyNumberFormat="1" applyFont="1" applyBorder="1"/>
    <xf numFmtId="165" fontId="0" fillId="23" borderId="61" xfId="2" applyNumberFormat="1" applyFont="1" applyFill="1" applyBorder="1"/>
    <xf numFmtId="165" fontId="0" fillId="0" borderId="80" xfId="2" applyNumberFormat="1" applyFont="1" applyBorder="1"/>
    <xf numFmtId="165" fontId="0" fillId="0" borderId="75" xfId="2" applyNumberFormat="1" applyFont="1" applyBorder="1"/>
    <xf numFmtId="165" fontId="3" fillId="0" borderId="61" xfId="2" applyNumberFormat="1" applyFont="1" applyBorder="1"/>
    <xf numFmtId="43" fontId="21" fillId="0" borderId="20" xfId="1" applyFont="1" applyFill="1" applyBorder="1"/>
    <xf numFmtId="43" fontId="21" fillId="0" borderId="20" xfId="1" applyFont="1" applyFill="1" applyBorder="1" applyAlignment="1">
      <alignment horizontal="center" vertical="center"/>
    </xf>
    <xf numFmtId="0" fontId="51" fillId="2" borderId="0" xfId="0" applyFont="1" applyFill="1" applyAlignment="1">
      <alignment horizontal="center" vertical="center" wrapText="1"/>
    </xf>
    <xf numFmtId="0" fontId="23" fillId="0" borderId="80" xfId="0" applyFont="1" applyBorder="1"/>
    <xf numFmtId="166" fontId="21" fillId="0" borderId="20" xfId="1" applyNumberFormat="1" applyFont="1" applyBorder="1"/>
    <xf numFmtId="166" fontId="21" fillId="0" borderId="20" xfId="1" applyNumberFormat="1" applyFont="1" applyBorder="1" applyAlignment="1">
      <alignment horizontal="left" indent="1"/>
    </xf>
    <xf numFmtId="166" fontId="21" fillId="0" borderId="0" xfId="1" applyNumberFormat="1" applyFont="1"/>
    <xf numFmtId="2" fontId="21" fillId="0" borderId="20" xfId="0" applyNumberFormat="1" applyFont="1" applyBorder="1"/>
    <xf numFmtId="174" fontId="21" fillId="0" borderId="20" xfId="0" applyNumberFormat="1" applyFont="1" applyBorder="1"/>
    <xf numFmtId="165" fontId="3" fillId="0" borderId="32" xfId="2" applyNumberFormat="1" applyFont="1" applyBorder="1"/>
    <xf numFmtId="43" fontId="3" fillId="0" borderId="40" xfId="1" applyFont="1" applyBorder="1"/>
    <xf numFmtId="165" fontId="0" fillId="0" borderId="16" xfId="2" applyNumberFormat="1" applyFont="1" applyBorder="1"/>
    <xf numFmtId="43" fontId="3" fillId="0" borderId="20" xfId="1" applyFont="1" applyBorder="1"/>
    <xf numFmtId="165" fontId="0" fillId="0" borderId="17" xfId="2" applyNumberFormat="1" applyFont="1" applyBorder="1"/>
    <xf numFmtId="0" fontId="81" fillId="0" borderId="0" xfId="0" applyFont="1"/>
    <xf numFmtId="165" fontId="0" fillId="0" borderId="61" xfId="0" applyNumberFormat="1" applyBorder="1"/>
    <xf numFmtId="165" fontId="0" fillId="0" borderId="50" xfId="0" applyNumberFormat="1" applyBorder="1"/>
    <xf numFmtId="165" fontId="0" fillId="0" borderId="45" xfId="0" applyNumberFormat="1" applyBorder="1"/>
    <xf numFmtId="0" fontId="82" fillId="0" borderId="0" xfId="9" applyFont="1"/>
    <xf numFmtId="0" fontId="83" fillId="0" borderId="0" xfId="9" applyFont="1"/>
    <xf numFmtId="0" fontId="36" fillId="2" borderId="32" xfId="0" applyFont="1" applyFill="1" applyBorder="1" applyAlignment="1">
      <alignment horizontal="center" vertical="center" wrapText="1"/>
    </xf>
    <xf numFmtId="164" fontId="36" fillId="2" borderId="34" xfId="1" applyNumberFormat="1" applyFont="1" applyFill="1" applyBorder="1" applyAlignment="1">
      <alignment horizontal="center" vertical="center" wrapText="1"/>
    </xf>
    <xf numFmtId="164" fontId="36" fillId="2" borderId="35" xfId="1" applyNumberFormat="1" applyFont="1" applyFill="1" applyBorder="1" applyAlignment="1">
      <alignment horizontal="center" vertical="center" wrapText="1"/>
    </xf>
    <xf numFmtId="0" fontId="37" fillId="0" borderId="20" xfId="0" applyFont="1" applyBorder="1" applyAlignment="1">
      <alignment wrapText="1"/>
    </xf>
    <xf numFmtId="164" fontId="37" fillId="0" borderId="20" xfId="1" applyNumberFormat="1" applyFont="1" applyBorder="1" applyAlignment="1"/>
    <xf numFmtId="9" fontId="37" fillId="0" borderId="20" xfId="3" applyFont="1" applyBorder="1" applyAlignment="1"/>
    <xf numFmtId="0" fontId="37" fillId="9" borderId="20" xfId="0" applyFont="1" applyFill="1" applyBorder="1" applyAlignment="1">
      <alignment wrapText="1"/>
    </xf>
    <xf numFmtId="3" fontId="38" fillId="11" borderId="20" xfId="0" applyNumberFormat="1" applyFont="1" applyFill="1" applyBorder="1" applyAlignment="1">
      <alignment vertical="center" wrapText="1"/>
    </xf>
    <xf numFmtId="9" fontId="38" fillId="11" borderId="20" xfId="3" applyFont="1" applyFill="1" applyBorder="1" applyAlignment="1">
      <alignment vertical="center" wrapText="1"/>
    </xf>
    <xf numFmtId="0" fontId="37" fillId="0" borderId="20" xfId="0" applyFont="1" applyBorder="1" applyAlignment="1">
      <alignment vertical="center" wrapText="1"/>
    </xf>
    <xf numFmtId="3" fontId="37" fillId="0" borderId="20" xfId="0" applyNumberFormat="1" applyFont="1" applyBorder="1" applyAlignment="1">
      <alignment vertical="center"/>
    </xf>
    <xf numFmtId="0" fontId="38" fillId="11" borderId="20" xfId="0" applyFont="1" applyFill="1" applyBorder="1" applyAlignment="1">
      <alignment vertical="center" wrapText="1"/>
    </xf>
    <xf numFmtId="3" fontId="37" fillId="11" borderId="20" xfId="0" applyNumberFormat="1" applyFont="1" applyFill="1" applyBorder="1" applyAlignment="1">
      <alignment vertical="center" wrapText="1"/>
    </xf>
    <xf numFmtId="0" fontId="37" fillId="0" borderId="0" xfId="0" applyFont="1"/>
    <xf numFmtId="0" fontId="88" fillId="2" borderId="32" xfId="0" applyFont="1" applyFill="1" applyBorder="1" applyAlignment="1">
      <alignment horizontal="center" vertical="center" wrapText="1"/>
    </xf>
    <xf numFmtId="164" fontId="88" fillId="2" borderId="34" xfId="1" applyNumberFormat="1" applyFont="1" applyFill="1" applyBorder="1" applyAlignment="1">
      <alignment horizontal="center" vertical="center" wrapText="1"/>
    </xf>
    <xf numFmtId="164" fontId="88" fillId="2" borderId="35" xfId="1" applyNumberFormat="1" applyFont="1" applyFill="1" applyBorder="1" applyAlignment="1">
      <alignment horizontal="center" vertical="center" wrapText="1"/>
    </xf>
    <xf numFmtId="164" fontId="37" fillId="0" borderId="20" xfId="1" applyNumberFormat="1" applyFont="1" applyBorder="1"/>
    <xf numFmtId="9" fontId="37" fillId="0" borderId="20" xfId="3" applyFont="1" applyBorder="1"/>
    <xf numFmtId="3" fontId="38" fillId="11" borderId="20" xfId="0" applyNumberFormat="1" applyFont="1" applyFill="1" applyBorder="1" applyAlignment="1">
      <alignment horizontal="right" vertical="center" wrapText="1"/>
    </xf>
    <xf numFmtId="9" fontId="38" fillId="11" borderId="20" xfId="3" applyFont="1" applyFill="1" applyBorder="1" applyAlignment="1">
      <alignment horizontal="right" vertical="center" wrapText="1"/>
    </xf>
    <xf numFmtId="3" fontId="37" fillId="0" borderId="20" xfId="0" applyNumberFormat="1" applyFont="1" applyBorder="1" applyAlignment="1">
      <alignment horizontal="right" vertical="center"/>
    </xf>
    <xf numFmtId="164" fontId="37" fillId="0" borderId="20" xfId="1" applyNumberFormat="1" applyFont="1" applyFill="1" applyBorder="1"/>
    <xf numFmtId="0" fontId="37" fillId="0" borderId="20" xfId="0" applyFont="1" applyBorder="1" applyAlignment="1">
      <alignment horizontal="right" vertical="center" wrapText="1"/>
    </xf>
    <xf numFmtId="3" fontId="37" fillId="11" borderId="20" xfId="0" applyNumberFormat="1" applyFont="1" applyFill="1" applyBorder="1" applyAlignment="1">
      <alignment horizontal="right" vertical="center" wrapText="1"/>
    </xf>
    <xf numFmtId="165" fontId="26" fillId="0" borderId="80" xfId="2" applyNumberFormat="1" applyFont="1" applyBorder="1" applyAlignment="1">
      <alignment wrapText="1"/>
    </xf>
    <xf numFmtId="165" fontId="26" fillId="0" borderId="80" xfId="0" applyNumberFormat="1" applyFont="1" applyBorder="1" applyAlignment="1">
      <alignment wrapText="1"/>
    </xf>
    <xf numFmtId="0" fontId="79" fillId="0" borderId="0" xfId="0" applyFont="1"/>
    <xf numFmtId="43" fontId="79" fillId="0" borderId="0" xfId="0" applyNumberFormat="1" applyFont="1"/>
    <xf numFmtId="0" fontId="62" fillId="24" borderId="90" xfId="8" applyFont="1" applyFill="1" applyBorder="1" applyAlignment="1">
      <alignment horizontal="center" vertical="center" wrapText="1"/>
    </xf>
    <xf numFmtId="0" fontId="60" fillId="20" borderId="91" xfId="8" applyFont="1" applyFill="1" applyBorder="1" applyAlignment="1">
      <alignment horizontal="center" vertical="center" wrapText="1"/>
    </xf>
    <xf numFmtId="0" fontId="60" fillId="5" borderId="91" xfId="8" applyFont="1" applyFill="1" applyBorder="1" applyAlignment="1">
      <alignment horizontal="center" vertical="center" wrapText="1"/>
    </xf>
    <xf numFmtId="0" fontId="60" fillId="0" borderId="91" xfId="8" applyFont="1" applyBorder="1" applyAlignment="1">
      <alignment horizontal="center"/>
    </xf>
    <xf numFmtId="0" fontId="60" fillId="0" borderId="91" xfId="8" applyFont="1" applyBorder="1" applyAlignment="1">
      <alignment horizontal="right"/>
    </xf>
    <xf numFmtId="0" fontId="60" fillId="0" borderId="92" xfId="8" applyFont="1" applyBorder="1" applyAlignment="1">
      <alignment horizontal="center"/>
    </xf>
    <xf numFmtId="0" fontId="79" fillId="0" borderId="0" xfId="9" applyFont="1"/>
    <xf numFmtId="0" fontId="94" fillId="0" borderId="0" xfId="9" applyFont="1"/>
    <xf numFmtId="43" fontId="94" fillId="0" borderId="0" xfId="1" applyFont="1" applyAlignment="1">
      <alignment horizontal="center"/>
    </xf>
    <xf numFmtId="165" fontId="3" fillId="0" borderId="68" xfId="2" applyNumberFormat="1" applyFont="1" applyBorder="1"/>
    <xf numFmtId="165" fontId="3" fillId="0" borderId="74" xfId="0" applyNumberFormat="1" applyFont="1" applyBorder="1"/>
    <xf numFmtId="165" fontId="3" fillId="0" borderId="31" xfId="0" applyNumberFormat="1" applyFont="1" applyBorder="1"/>
    <xf numFmtId="0" fontId="59" fillId="5" borderId="74" xfId="8" applyFont="1" applyFill="1" applyBorder="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56" xfId="0" applyBorder="1" applyAlignment="1">
      <alignment horizontal="left" vertical="center" wrapText="1"/>
    </xf>
    <xf numFmtId="0" fontId="0" fillId="0" borderId="61" xfId="0" applyBorder="1" applyAlignment="1">
      <alignment horizontal="left" vertical="center" wrapText="1"/>
    </xf>
    <xf numFmtId="0" fontId="62" fillId="24" borderId="51" xfId="0" applyFont="1" applyFill="1" applyBorder="1" applyAlignment="1">
      <alignment horizontal="center" vertical="center" wrapText="1"/>
    </xf>
    <xf numFmtId="0" fontId="62" fillId="24" borderId="53" xfId="0" applyFont="1" applyFill="1" applyBorder="1" applyAlignment="1">
      <alignment horizontal="center" vertical="center" wrapText="1"/>
    </xf>
    <xf numFmtId="0" fontId="55" fillId="7" borderId="64" xfId="0" applyFont="1" applyFill="1" applyBorder="1" applyAlignment="1">
      <alignment horizontal="center" vertical="center" wrapText="1"/>
    </xf>
    <xf numFmtId="0" fontId="0" fillId="31" borderId="36" xfId="0" applyFill="1" applyBorder="1" applyAlignment="1" applyProtection="1">
      <alignment horizontal="center" vertical="center"/>
      <protection hidden="1"/>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7" xfId="0" applyBorder="1" applyAlignment="1">
      <alignment horizontal="left" vertical="center" wrapText="1"/>
    </xf>
    <xf numFmtId="0" fontId="0" fillId="0" borderId="56" xfId="0" applyBorder="1" applyAlignment="1">
      <alignment horizontal="left" vertical="center" wrapText="1"/>
    </xf>
    <xf numFmtId="0" fontId="0" fillId="0" borderId="14" xfId="0" applyBorder="1" applyAlignment="1">
      <alignment horizontal="left" vertical="center" wrapText="1"/>
    </xf>
    <xf numFmtId="0" fontId="0" fillId="0" borderId="64" xfId="0" applyBorder="1" applyAlignment="1">
      <alignment horizontal="left" vertical="center" wrapText="1"/>
    </xf>
    <xf numFmtId="0" fontId="0" fillId="0" borderId="61" xfId="0" applyBorder="1" applyAlignment="1">
      <alignment horizontal="left" vertical="center" wrapText="1"/>
    </xf>
    <xf numFmtId="0" fontId="0" fillId="0" borderId="0" xfId="0" applyAlignment="1">
      <alignment horizontal="center"/>
    </xf>
    <xf numFmtId="0" fontId="0" fillId="0" borderId="80" xfId="0" applyBorder="1" applyAlignment="1">
      <alignment horizontal="center"/>
    </xf>
    <xf numFmtId="165" fontId="0" fillId="16" borderId="39" xfId="2" applyNumberFormat="1" applyFont="1" applyFill="1" applyBorder="1" applyAlignment="1">
      <alignment horizontal="center"/>
    </xf>
    <xf numFmtId="165" fontId="0" fillId="16" borderId="30" xfId="2" applyNumberFormat="1" applyFont="1" applyFill="1" applyBorder="1" applyAlignment="1">
      <alignment horizontal="center"/>
    </xf>
    <xf numFmtId="165" fontId="0" fillId="16" borderId="36" xfId="2" applyNumberFormat="1" applyFont="1" applyFill="1" applyBorder="1" applyAlignment="1">
      <alignment horizontal="center"/>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79" fillId="0" borderId="46" xfId="0" applyFont="1" applyBorder="1" applyAlignment="1">
      <alignment vertical="top" wrapText="1"/>
    </xf>
    <xf numFmtId="0" fontId="91" fillId="0" borderId="46" xfId="0" applyFont="1" applyBorder="1" applyAlignment="1">
      <alignment vertical="top"/>
    </xf>
    <xf numFmtId="0" fontId="79" fillId="0" borderId="62" xfId="0" applyFont="1" applyBorder="1" applyAlignment="1">
      <alignment vertical="top" wrapText="1"/>
    </xf>
    <xf numFmtId="0" fontId="0" fillId="0" borderId="62" xfId="0" applyBorder="1" applyAlignment="1"/>
    <xf numFmtId="0" fontId="90" fillId="0" borderId="46" xfId="0" applyFont="1" applyBorder="1" applyAlignment="1">
      <alignment wrapText="1"/>
    </xf>
    <xf numFmtId="0" fontId="14" fillId="0" borderId="46" xfId="0" applyFont="1" applyBorder="1" applyAlignment="1">
      <alignment wrapText="1"/>
    </xf>
    <xf numFmtId="0" fontId="62" fillId="24" borderId="51" xfId="0" applyFont="1" applyFill="1" applyBorder="1" applyAlignment="1">
      <alignment horizontal="center" vertical="center" wrapText="1"/>
    </xf>
    <xf numFmtId="0" fontId="62" fillId="24" borderId="53" xfId="0" applyFont="1" applyFill="1" applyBorder="1" applyAlignment="1">
      <alignment horizontal="center" vertical="center" wrapText="1"/>
    </xf>
    <xf numFmtId="0" fontId="3" fillId="0" borderId="0" xfId="0" applyFont="1" applyAlignment="1"/>
    <xf numFmtId="0" fontId="79" fillId="0" borderId="46" xfId="0" applyFont="1" applyBorder="1" applyAlignment="1">
      <alignment wrapText="1"/>
    </xf>
    <xf numFmtId="0" fontId="0" fillId="0" borderId="46" xfId="0" applyBorder="1" applyAlignment="1">
      <alignment wrapText="1"/>
    </xf>
    <xf numFmtId="0" fontId="26" fillId="0" borderId="42" xfId="0" applyFont="1" applyBorder="1" applyAlignment="1">
      <alignment horizontal="right" vertical="center" wrapText="1"/>
    </xf>
    <xf numFmtId="0" fontId="26" fillId="0" borderId="4" xfId="0" applyFont="1" applyBorder="1" applyAlignment="1">
      <alignment horizontal="right" vertical="center" wrapText="1"/>
    </xf>
    <xf numFmtId="0" fontId="26" fillId="0" borderId="3" xfId="0" applyFont="1" applyBorder="1" applyAlignment="1">
      <alignment horizontal="right" vertical="center" wrapText="1"/>
    </xf>
    <xf numFmtId="0" fontId="79" fillId="0" borderId="20" xfId="0" applyFont="1" applyBorder="1" applyAlignment="1">
      <alignment horizontal="left" vertical="top" wrapText="1"/>
    </xf>
    <xf numFmtId="0" fontId="0" fillId="0" borderId="20" xfId="0" applyBorder="1" applyAlignment="1">
      <alignment horizontal="left" vertical="top" wrapText="1"/>
    </xf>
    <xf numFmtId="0" fontId="26" fillId="0" borderId="48" xfId="0" applyFont="1" applyBorder="1" applyAlignment="1">
      <alignment horizontal="right" vertical="center" wrapText="1"/>
    </xf>
    <xf numFmtId="0" fontId="26" fillId="0" borderId="71" xfId="0" applyFont="1" applyBorder="1" applyAlignment="1">
      <alignment horizontal="left" vertical="center" wrapText="1"/>
    </xf>
    <xf numFmtId="0" fontId="26" fillId="0" borderId="58" xfId="0" applyFont="1" applyBorder="1" applyAlignment="1">
      <alignment horizontal="left" vertical="center" wrapText="1"/>
    </xf>
    <xf numFmtId="0" fontId="26" fillId="0" borderId="7" xfId="0" applyFont="1" applyBorder="1" applyAlignment="1">
      <alignment horizontal="left" vertical="center" wrapText="1"/>
    </xf>
    <xf numFmtId="0" fontId="26" fillId="0" borderId="21" xfId="0" applyFont="1" applyBorder="1" applyAlignment="1">
      <alignment horizontal="left" vertical="center" wrapText="1"/>
    </xf>
    <xf numFmtId="0" fontId="26" fillId="0" borderId="11" xfId="0" applyFont="1" applyBorder="1" applyAlignment="1">
      <alignment horizontal="left" vertical="center" wrapText="1"/>
    </xf>
    <xf numFmtId="0" fontId="26" fillId="0" borderId="66" xfId="0" applyFont="1" applyBorder="1" applyAlignment="1">
      <alignment horizontal="left" vertical="center"/>
    </xf>
    <xf numFmtId="0" fontId="26" fillId="0" borderId="19" xfId="0" applyFont="1" applyBorder="1" applyAlignment="1">
      <alignment horizontal="left" vertical="center"/>
    </xf>
    <xf numFmtId="0" fontId="70" fillId="0" borderId="2" xfId="0" applyFont="1" applyBorder="1" applyAlignment="1">
      <alignment horizontal="center"/>
    </xf>
    <xf numFmtId="0" fontId="70" fillId="0" borderId="4" xfId="0" applyFont="1" applyBorder="1" applyAlignment="1">
      <alignment horizontal="center"/>
    </xf>
    <xf numFmtId="0" fontId="70" fillId="0" borderId="3" xfId="0" applyFont="1" applyBorder="1" applyAlignment="1">
      <alignment horizontal="center"/>
    </xf>
    <xf numFmtId="0" fontId="72" fillId="0" borderId="61" xfId="0" applyFont="1" applyBorder="1" applyAlignment="1">
      <alignment vertical="center" wrapText="1"/>
    </xf>
    <xf numFmtId="0" fontId="73" fillId="0" borderId="0" xfId="0" applyFont="1" applyAlignment="1">
      <alignment vertical="center" wrapText="1"/>
    </xf>
    <xf numFmtId="0" fontId="73" fillId="0" borderId="61" xfId="0" applyFont="1" applyBorder="1" applyAlignment="1">
      <alignment vertical="center" wrapText="1"/>
    </xf>
    <xf numFmtId="0" fontId="26" fillId="0" borderId="66" xfId="0" applyFont="1" applyBorder="1" applyAlignment="1">
      <alignment horizontal="left" vertical="center" wrapText="1"/>
    </xf>
    <xf numFmtId="0" fontId="26" fillId="0" borderId="19" xfId="0" applyFont="1" applyBorder="1" applyAlignment="1">
      <alignment horizontal="left" vertical="center" wrapText="1"/>
    </xf>
    <xf numFmtId="0" fontId="26" fillId="0" borderId="44" xfId="0" applyFont="1" applyBorder="1" applyAlignment="1">
      <alignment horizontal="left" vertical="center" wrapText="1"/>
    </xf>
    <xf numFmtId="0" fontId="26" fillId="0" borderId="44" xfId="0" applyFont="1" applyBorder="1" applyAlignment="1">
      <alignment horizontal="left" vertical="center"/>
    </xf>
    <xf numFmtId="0" fontId="51" fillId="2" borderId="20" xfId="0" applyFont="1" applyFill="1" applyBorder="1" applyAlignment="1">
      <alignment horizontal="center" vertical="center" wrapText="1"/>
    </xf>
    <xf numFmtId="0" fontId="23" fillId="0" borderId="80" xfId="0" applyFont="1" applyBorder="1" applyAlignment="1">
      <alignment horizontal="center"/>
    </xf>
    <xf numFmtId="0" fontId="21" fillId="5" borderId="57" xfId="0" applyFont="1" applyFill="1" applyBorder="1" applyAlignment="1">
      <alignment horizontal="left" vertical="center"/>
    </xf>
    <xf numFmtId="0" fontId="21" fillId="5" borderId="14" xfId="0" applyFont="1" applyFill="1" applyBorder="1" applyAlignment="1">
      <alignment horizontal="left" vertical="center"/>
    </xf>
    <xf numFmtId="164" fontId="51" fillId="2" borderId="49" xfId="1" applyNumberFormat="1" applyFont="1" applyFill="1" applyBorder="1" applyAlignment="1">
      <alignment horizontal="center" vertical="center" wrapText="1"/>
    </xf>
    <xf numFmtId="164" fontId="51" fillId="2" borderId="48" xfId="1" applyNumberFormat="1" applyFont="1" applyFill="1" applyBorder="1" applyAlignment="1">
      <alignment horizontal="center" vertical="center" wrapText="1"/>
    </xf>
    <xf numFmtId="164" fontId="51" fillId="7" borderId="59" xfId="1" applyNumberFormat="1" applyFont="1" applyFill="1" applyBorder="1" applyAlignment="1">
      <alignment horizontal="center" vertical="center" wrapText="1"/>
    </xf>
    <xf numFmtId="164" fontId="51" fillId="7" borderId="65" xfId="1" applyNumberFormat="1" applyFont="1" applyFill="1" applyBorder="1" applyAlignment="1">
      <alignment horizontal="center" vertical="center" wrapText="1"/>
    </xf>
    <xf numFmtId="0" fontId="51" fillId="2" borderId="2"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51" fillId="2" borderId="46" xfId="0" applyFont="1" applyFill="1" applyBorder="1" applyAlignment="1">
      <alignment horizontal="center" vertical="center" wrapText="1"/>
    </xf>
    <xf numFmtId="0" fontId="51" fillId="7" borderId="64"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51" fillId="2" borderId="64" xfId="0" applyFont="1" applyFill="1" applyBorder="1" applyAlignment="1">
      <alignment horizontal="center" vertical="center"/>
    </xf>
    <xf numFmtId="0" fontId="51" fillId="2" borderId="1" xfId="0" applyFont="1" applyFill="1" applyBorder="1" applyAlignment="1">
      <alignment horizontal="center" vertical="center"/>
    </xf>
    <xf numFmtId="0" fontId="21" fillId="0" borderId="64" xfId="0" applyFont="1" applyBorder="1" applyAlignment="1">
      <alignment horizontal="left" vertical="center" wrapText="1"/>
    </xf>
    <xf numFmtId="0" fontId="21" fillId="0" borderId="61" xfId="0" applyFont="1" applyBorder="1" applyAlignment="1">
      <alignment horizontal="left" vertical="center" wrapText="1"/>
    </xf>
    <xf numFmtId="0" fontId="26" fillId="5" borderId="51" xfId="0" applyFont="1" applyFill="1" applyBorder="1" applyAlignment="1">
      <alignment horizontal="left" vertical="center"/>
    </xf>
    <xf numFmtId="0" fontId="26" fillId="5" borderId="53" xfId="0" applyFont="1" applyFill="1" applyBorder="1" applyAlignment="1">
      <alignment horizontal="left" vertical="center"/>
    </xf>
    <xf numFmtId="0" fontId="55" fillId="2" borderId="64"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55" fillId="7" borderId="64"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55" fillId="2" borderId="64" xfId="0" applyFont="1" applyFill="1" applyBorder="1" applyAlignment="1">
      <alignment horizontal="center" vertical="center"/>
    </xf>
    <xf numFmtId="0" fontId="55" fillId="2" borderId="1" xfId="0" applyFont="1" applyFill="1" applyBorder="1" applyAlignment="1">
      <alignment horizontal="center" vertical="center"/>
    </xf>
    <xf numFmtId="164" fontId="56" fillId="2" borderId="59" xfId="1" applyNumberFormat="1" applyFont="1" applyFill="1" applyBorder="1" applyAlignment="1">
      <alignment horizontal="center" vertical="center" wrapText="1"/>
    </xf>
    <xf numFmtId="164" fontId="56" fillId="2" borderId="65" xfId="1" applyNumberFormat="1" applyFont="1" applyFill="1" applyBorder="1" applyAlignment="1">
      <alignment horizontal="center" vertical="center" wrapText="1"/>
    </xf>
    <xf numFmtId="164" fontId="56" fillId="7" borderId="59" xfId="1" applyNumberFormat="1" applyFont="1" applyFill="1" applyBorder="1" applyAlignment="1">
      <alignment horizontal="center" vertical="center" wrapText="1"/>
    </xf>
    <xf numFmtId="164" fontId="56" fillId="7" borderId="65" xfId="1" applyNumberFormat="1" applyFont="1" applyFill="1" applyBorder="1" applyAlignment="1">
      <alignment horizontal="center" vertical="center" wrapText="1"/>
    </xf>
    <xf numFmtId="0" fontId="56" fillId="2" borderId="2"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59" xfId="0" applyFont="1" applyFill="1" applyBorder="1" applyAlignment="1">
      <alignment horizontal="center" vertical="center" wrapText="1"/>
    </xf>
    <xf numFmtId="0" fontId="56" fillId="2" borderId="65" xfId="0" applyFont="1" applyFill="1" applyBorder="1" applyAlignment="1">
      <alignment horizontal="center" vertical="center" wrapText="1"/>
    </xf>
    <xf numFmtId="165" fontId="26" fillId="0" borderId="59" xfId="2" applyNumberFormat="1" applyFont="1" applyFill="1" applyBorder="1" applyAlignment="1">
      <alignment horizontal="center"/>
    </xf>
    <xf numFmtId="165" fontId="26" fillId="0" borderId="48" xfId="2" applyNumberFormat="1" applyFont="1" applyFill="1" applyBorder="1" applyAlignment="1">
      <alignment horizontal="center"/>
    </xf>
    <xf numFmtId="0" fontId="26" fillId="0" borderId="63" xfId="0" applyFont="1" applyBorder="1" applyAlignment="1">
      <alignment horizontal="left" vertical="center" wrapText="1"/>
    </xf>
    <xf numFmtId="0" fontId="26" fillId="0" borderId="29" xfId="0" applyFont="1" applyBorder="1" applyAlignment="1">
      <alignment horizontal="left" vertical="center" wrapText="1"/>
    </xf>
    <xf numFmtId="0" fontId="26" fillId="0" borderId="73" xfId="0" applyFont="1" applyBorder="1" applyAlignment="1">
      <alignment horizontal="left" vertical="center" wrapText="1"/>
    </xf>
    <xf numFmtId="0" fontId="8" fillId="2" borderId="20"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36" fillId="2" borderId="71" xfId="8" applyFont="1" applyFill="1" applyBorder="1" applyAlignment="1">
      <alignment horizontal="center" vertical="center" wrapText="1"/>
    </xf>
    <xf numFmtId="0" fontId="0" fillId="2" borderId="46" xfId="0" applyFill="1" applyBorder="1" applyAlignment="1">
      <alignment wrapText="1"/>
    </xf>
    <xf numFmtId="0" fontId="0" fillId="2" borderId="1" xfId="0" applyFill="1" applyBorder="1" applyAlignment="1">
      <alignment wrapText="1"/>
    </xf>
    <xf numFmtId="0" fontId="0" fillId="2" borderId="49" xfId="0" applyFill="1" applyBorder="1" applyAlignment="1">
      <alignment wrapText="1"/>
    </xf>
    <xf numFmtId="0" fontId="0" fillId="2" borderId="48" xfId="0" applyFill="1" applyBorder="1" applyAlignment="1">
      <alignment wrapText="1"/>
    </xf>
    <xf numFmtId="0" fontId="0" fillId="2" borderId="65" xfId="0" applyFill="1" applyBorder="1" applyAlignment="1">
      <alignment wrapText="1"/>
    </xf>
    <xf numFmtId="0" fontId="80" fillId="0" borderId="0" xfId="9" applyFont="1" applyAlignment="1">
      <alignment horizontal="left" vertical="center" wrapText="1"/>
    </xf>
    <xf numFmtId="0" fontId="41" fillId="0" borderId="0" xfId="9" applyAlignment="1">
      <alignment horizontal="left" vertical="top" wrapText="1"/>
    </xf>
    <xf numFmtId="0" fontId="78" fillId="0" borderId="0" xfId="9" applyFont="1" applyAlignment="1">
      <alignment horizontal="left" vertical="top" wrapText="1"/>
    </xf>
    <xf numFmtId="0" fontId="41" fillId="0" borderId="0" xfId="9" applyAlignment="1">
      <alignment horizontal="left" wrapText="1"/>
    </xf>
    <xf numFmtId="0" fontId="62" fillId="24" borderId="39" xfId="9" applyFont="1" applyFill="1" applyBorder="1" applyAlignment="1">
      <alignment horizontal="center" vertical="center"/>
    </xf>
    <xf numFmtId="0" fontId="62" fillId="24" borderId="30" xfId="9" applyFont="1" applyFill="1" applyBorder="1" applyAlignment="1">
      <alignment horizontal="center" vertical="center"/>
    </xf>
    <xf numFmtId="0" fontId="62" fillId="24" borderId="36" xfId="9" applyFont="1" applyFill="1" applyBorder="1" applyAlignment="1">
      <alignment horizontal="center" vertical="center"/>
    </xf>
    <xf numFmtId="0" fontId="78" fillId="0" borderId="62" xfId="9" applyFont="1" applyBorder="1" applyAlignment="1">
      <alignment vertical="top" wrapText="1"/>
    </xf>
    <xf numFmtId="0" fontId="79" fillId="0" borderId="62" xfId="0" applyFont="1" applyBorder="1" applyAlignment="1">
      <alignment vertical="top"/>
    </xf>
    <xf numFmtId="0" fontId="0" fillId="31" borderId="30" xfId="0" applyFill="1" applyBorder="1" applyAlignment="1" applyProtection="1">
      <alignment horizontal="center" vertical="center"/>
      <protection hidden="1"/>
    </xf>
    <xf numFmtId="0" fontId="0" fillId="31" borderId="36" xfId="0" applyFill="1" applyBorder="1" applyAlignment="1" applyProtection="1">
      <alignment horizontal="center" vertical="center"/>
      <protection hidden="1"/>
    </xf>
    <xf numFmtId="0" fontId="0" fillId="29" borderId="39" xfId="0" applyFill="1" applyBorder="1" applyAlignment="1" applyProtection="1">
      <alignment horizontal="center" vertical="center"/>
      <protection hidden="1"/>
    </xf>
    <xf numFmtId="0" fontId="0" fillId="29" borderId="30" xfId="0" applyFill="1" applyBorder="1" applyAlignment="1" applyProtection="1">
      <alignment horizontal="center" vertical="center"/>
      <protection hidden="1"/>
    </xf>
    <xf numFmtId="0" fontId="0" fillId="29" borderId="36" xfId="0" applyFill="1" applyBorder="1" applyAlignment="1" applyProtection="1">
      <alignment horizontal="center" vertical="center"/>
      <protection hidden="1"/>
    </xf>
    <xf numFmtId="0" fontId="0" fillId="28" borderId="39" xfId="0" applyFill="1" applyBorder="1" applyAlignment="1" applyProtection="1">
      <alignment horizontal="center" vertical="center" wrapText="1"/>
      <protection hidden="1"/>
    </xf>
    <xf numFmtId="0" fontId="0" fillId="28" borderId="30" xfId="0" applyFill="1" applyBorder="1" applyAlignment="1" applyProtection="1">
      <alignment horizontal="center" vertical="center" wrapText="1"/>
      <protection hidden="1"/>
    </xf>
    <xf numFmtId="0" fontId="0" fillId="28" borderId="36" xfId="0" applyFill="1" applyBorder="1" applyAlignment="1" applyProtection="1">
      <alignment horizontal="center" vertical="center" wrapText="1"/>
      <protection hidden="1"/>
    </xf>
  </cellXfs>
  <cellStyles count="11">
    <cellStyle name="Bad" xfId="6" builtinId="27"/>
    <cellStyle name="Comma" xfId="1" builtinId="3"/>
    <cellStyle name="Currency" xfId="2" builtinId="4"/>
    <cellStyle name="Good" xfId="5" builtinId="26"/>
    <cellStyle name="Hyperlink" xfId="7" builtinId="8"/>
    <cellStyle name="Normal" xfId="0" builtinId="0"/>
    <cellStyle name="Normal 10 2" xfId="4" xr:uid="{00000000-0005-0000-0000-000003000000}"/>
    <cellStyle name="Normal 2" xfId="9" xr:uid="{53E053A4-5121-45A5-9F16-C1E49BB5EC24}"/>
    <cellStyle name="Normal_Lookup Sheet" xfId="10" xr:uid="{3B1DC2F8-FBB8-481F-A780-1B6BD14582D9}"/>
    <cellStyle name="Normal_Revised Exhibit 1_021810_Eberts" xfId="8" xr:uid="{7C01F5FC-9039-404E-B76C-04402E8CF03F}"/>
    <cellStyle name="Percent" xfId="3" builtinId="5"/>
  </cellStyles>
  <dxfs count="7">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8.xml"/><Relationship Id="rId21" Type="http://schemas.openxmlformats.org/officeDocument/2006/relationships/externalLink" Target="externalLinks/externalLink3.xml"/><Relationship Id="rId42" Type="http://schemas.openxmlformats.org/officeDocument/2006/relationships/externalLink" Target="externalLinks/externalLink24.xml"/><Relationship Id="rId47" Type="http://schemas.openxmlformats.org/officeDocument/2006/relationships/externalLink" Target="externalLinks/externalLink29.xml"/><Relationship Id="rId63" Type="http://schemas.openxmlformats.org/officeDocument/2006/relationships/externalLink" Target="externalLinks/externalLink45.xml"/><Relationship Id="rId68" Type="http://schemas.openxmlformats.org/officeDocument/2006/relationships/externalLink" Target="externalLinks/externalLink50.xml"/><Relationship Id="rId84" Type="http://schemas.openxmlformats.org/officeDocument/2006/relationships/externalLink" Target="externalLinks/externalLink66.xml"/><Relationship Id="rId89" Type="http://schemas.openxmlformats.org/officeDocument/2006/relationships/externalLink" Target="externalLinks/externalLink7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53" Type="http://schemas.openxmlformats.org/officeDocument/2006/relationships/externalLink" Target="externalLinks/externalLink35.xml"/><Relationship Id="rId58" Type="http://schemas.openxmlformats.org/officeDocument/2006/relationships/externalLink" Target="externalLinks/externalLink40.xml"/><Relationship Id="rId74" Type="http://schemas.openxmlformats.org/officeDocument/2006/relationships/externalLink" Target="externalLinks/externalLink56.xml"/><Relationship Id="rId79" Type="http://schemas.openxmlformats.org/officeDocument/2006/relationships/externalLink" Target="externalLinks/externalLink61.xml"/><Relationship Id="rId5" Type="http://schemas.openxmlformats.org/officeDocument/2006/relationships/worksheet" Target="worksheets/sheet5.xml"/><Relationship Id="rId90" Type="http://schemas.openxmlformats.org/officeDocument/2006/relationships/externalLink" Target="externalLinks/externalLink72.xml"/><Relationship Id="rId95" Type="http://schemas.openxmlformats.org/officeDocument/2006/relationships/sharedStrings" Target="sharedStrings.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43" Type="http://schemas.openxmlformats.org/officeDocument/2006/relationships/externalLink" Target="externalLinks/externalLink25.xml"/><Relationship Id="rId48" Type="http://schemas.openxmlformats.org/officeDocument/2006/relationships/externalLink" Target="externalLinks/externalLink30.xml"/><Relationship Id="rId64" Type="http://schemas.openxmlformats.org/officeDocument/2006/relationships/externalLink" Target="externalLinks/externalLink46.xml"/><Relationship Id="rId69" Type="http://schemas.openxmlformats.org/officeDocument/2006/relationships/externalLink" Target="externalLinks/externalLink51.xml"/><Relationship Id="rId80" Type="http://schemas.openxmlformats.org/officeDocument/2006/relationships/externalLink" Target="externalLinks/externalLink62.xml"/><Relationship Id="rId85" Type="http://schemas.openxmlformats.org/officeDocument/2006/relationships/externalLink" Target="externalLinks/externalLink6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59" Type="http://schemas.openxmlformats.org/officeDocument/2006/relationships/externalLink" Target="externalLinks/externalLink41.xml"/><Relationship Id="rId67" Type="http://schemas.openxmlformats.org/officeDocument/2006/relationships/externalLink" Target="externalLinks/externalLink49.xml"/><Relationship Id="rId20" Type="http://schemas.openxmlformats.org/officeDocument/2006/relationships/externalLink" Target="externalLinks/externalLink2.xml"/><Relationship Id="rId41" Type="http://schemas.openxmlformats.org/officeDocument/2006/relationships/externalLink" Target="externalLinks/externalLink23.xml"/><Relationship Id="rId54" Type="http://schemas.openxmlformats.org/officeDocument/2006/relationships/externalLink" Target="externalLinks/externalLink36.xml"/><Relationship Id="rId62" Type="http://schemas.openxmlformats.org/officeDocument/2006/relationships/externalLink" Target="externalLinks/externalLink44.xml"/><Relationship Id="rId70" Type="http://schemas.openxmlformats.org/officeDocument/2006/relationships/externalLink" Target="externalLinks/externalLink52.xml"/><Relationship Id="rId75" Type="http://schemas.openxmlformats.org/officeDocument/2006/relationships/externalLink" Target="externalLinks/externalLink57.xml"/><Relationship Id="rId83" Type="http://schemas.openxmlformats.org/officeDocument/2006/relationships/externalLink" Target="externalLinks/externalLink65.xml"/><Relationship Id="rId88" Type="http://schemas.openxmlformats.org/officeDocument/2006/relationships/externalLink" Target="externalLinks/externalLink70.xml"/><Relationship Id="rId91" Type="http://schemas.openxmlformats.org/officeDocument/2006/relationships/externalLink" Target="externalLinks/externalLink73.xml"/><Relationship Id="rId9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externalLink" Target="externalLinks/externalLink31.xml"/><Relationship Id="rId57" Type="http://schemas.openxmlformats.org/officeDocument/2006/relationships/externalLink" Target="externalLinks/externalLink39.xml"/><Relationship Id="rId10" Type="http://schemas.openxmlformats.org/officeDocument/2006/relationships/worksheet" Target="worksheets/sheet10.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52" Type="http://schemas.openxmlformats.org/officeDocument/2006/relationships/externalLink" Target="externalLinks/externalLink34.xml"/><Relationship Id="rId60" Type="http://schemas.openxmlformats.org/officeDocument/2006/relationships/externalLink" Target="externalLinks/externalLink42.xml"/><Relationship Id="rId65" Type="http://schemas.openxmlformats.org/officeDocument/2006/relationships/externalLink" Target="externalLinks/externalLink47.xml"/><Relationship Id="rId73" Type="http://schemas.openxmlformats.org/officeDocument/2006/relationships/externalLink" Target="externalLinks/externalLink55.xml"/><Relationship Id="rId78" Type="http://schemas.openxmlformats.org/officeDocument/2006/relationships/externalLink" Target="externalLinks/externalLink60.xml"/><Relationship Id="rId81" Type="http://schemas.openxmlformats.org/officeDocument/2006/relationships/externalLink" Target="externalLinks/externalLink63.xml"/><Relationship Id="rId86" Type="http://schemas.openxmlformats.org/officeDocument/2006/relationships/externalLink" Target="externalLinks/externalLink68.xml"/><Relationship Id="rId94" Type="http://schemas.openxmlformats.org/officeDocument/2006/relationships/styles" Target="styles.xml"/><Relationship Id="rId9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1.xml"/><Relationship Id="rId34" Type="http://schemas.openxmlformats.org/officeDocument/2006/relationships/externalLink" Target="externalLinks/externalLink16.xml"/><Relationship Id="rId50" Type="http://schemas.openxmlformats.org/officeDocument/2006/relationships/externalLink" Target="externalLinks/externalLink32.xml"/><Relationship Id="rId55" Type="http://schemas.openxmlformats.org/officeDocument/2006/relationships/externalLink" Target="externalLinks/externalLink37.xml"/><Relationship Id="rId76" Type="http://schemas.openxmlformats.org/officeDocument/2006/relationships/externalLink" Target="externalLinks/externalLink58.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53.xml"/><Relationship Id="rId92" Type="http://schemas.openxmlformats.org/officeDocument/2006/relationships/externalLink" Target="externalLinks/externalLink74.xml"/><Relationship Id="rId2" Type="http://schemas.openxmlformats.org/officeDocument/2006/relationships/worksheet" Target="worksheets/sheet2.xml"/><Relationship Id="rId29" Type="http://schemas.openxmlformats.org/officeDocument/2006/relationships/externalLink" Target="externalLinks/externalLink11.xml"/><Relationship Id="rId24" Type="http://schemas.openxmlformats.org/officeDocument/2006/relationships/externalLink" Target="externalLinks/externalLink6.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66" Type="http://schemas.openxmlformats.org/officeDocument/2006/relationships/externalLink" Target="externalLinks/externalLink48.xml"/><Relationship Id="rId87" Type="http://schemas.openxmlformats.org/officeDocument/2006/relationships/externalLink" Target="externalLinks/externalLink69.xml"/><Relationship Id="rId61" Type="http://schemas.openxmlformats.org/officeDocument/2006/relationships/externalLink" Target="externalLinks/externalLink43.xml"/><Relationship Id="rId82" Type="http://schemas.openxmlformats.org/officeDocument/2006/relationships/externalLink" Target="externalLinks/externalLink64.xml"/><Relationship Id="rId19" Type="http://schemas.openxmlformats.org/officeDocument/2006/relationships/externalLink" Target="externalLinks/externalLink1.xml"/><Relationship Id="rId14" Type="http://schemas.openxmlformats.org/officeDocument/2006/relationships/worksheet" Target="worksheets/sheet14.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56" Type="http://schemas.openxmlformats.org/officeDocument/2006/relationships/externalLink" Target="externalLinks/externalLink38.xml"/><Relationship Id="rId77" Type="http://schemas.openxmlformats.org/officeDocument/2006/relationships/externalLink" Target="externalLinks/externalLink59.xml"/><Relationship Id="rId100"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3.xml"/><Relationship Id="rId72" Type="http://schemas.openxmlformats.org/officeDocument/2006/relationships/externalLink" Target="externalLinks/externalLink54.xml"/><Relationship Id="rId93" Type="http://schemas.openxmlformats.org/officeDocument/2006/relationships/theme" Target="theme/theme1.xml"/><Relationship Id="rId98"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'Narr Tables 3-6'!$B$1</c:f>
              <c:strCache>
                <c:ptCount val="1"/>
                <c:pt idx="0">
                  <c:v>YTD Performance</c:v>
                </c:pt>
              </c:strCache>
            </c:strRef>
          </c:tx>
          <c:spPr>
            <a:solidFill>
              <a:schemeClr val="accent1"/>
            </a:solidFill>
            <a:ln>
              <a:noFill/>
            </a:ln>
            <a:effectLst/>
          </c:spPr>
          <c:invertIfNegative val="0"/>
          <c:cat>
            <c:strRef>
              <c:f>'Narr Tables 3-6'!$A$2:$A$3</c:f>
              <c:strCache>
                <c:ptCount val="2"/>
                <c:pt idx="0">
                  <c:v>Annual Energy Savings</c:v>
                </c:pt>
                <c:pt idx="1">
                  <c:v>Expenditures</c:v>
                </c:pt>
              </c:strCache>
            </c:strRef>
          </c:cat>
          <c:val>
            <c:numRef>
              <c:f>'Narr Tables 3-6'!$B$2:$B$3</c:f>
              <c:numCache>
                <c:formatCode>0%</c:formatCode>
                <c:ptCount val="2"/>
                <c:pt idx="0">
                  <c:v>0.79156175743616208</c:v>
                </c:pt>
                <c:pt idx="1">
                  <c:v>0.62120669826956576</c:v>
                </c:pt>
              </c:numCache>
            </c:numRef>
          </c:val>
          <c:extLst>
            <c:ext xmlns:c16="http://schemas.microsoft.com/office/drawing/2014/chart" uri="{C3380CC4-5D6E-409C-BE32-E72D297353CC}">
              <c16:uniqueId val="{00000000-80D9-4206-A814-FE8FADAB7D5D}"/>
            </c:ext>
          </c:extLst>
        </c:ser>
        <c:dLbls>
          <c:showLegendKey val="0"/>
          <c:showVal val="0"/>
          <c:showCatName val="0"/>
          <c:showSerName val="0"/>
          <c:showPercent val="0"/>
          <c:showBubbleSize val="0"/>
        </c:dLbls>
        <c:gapWidth val="219"/>
        <c:overlap val="-27"/>
        <c:axId val="276554175"/>
        <c:axId val="276557503"/>
      </c:barChart>
      <c:catAx>
        <c:axId val="276554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557503"/>
        <c:crosses val="autoZero"/>
        <c:auto val="1"/>
        <c:lblAlgn val="ctr"/>
        <c:lblOffset val="100"/>
        <c:noMultiLvlLbl val="0"/>
      </c:catAx>
      <c:valAx>
        <c:axId val="2765575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5541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layout>
                <c:manualLayout>
                  <c:x val="-2.6506271028917091E-3"/>
                  <c:y val="0.257996419429823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E0-4E19-9F4B-0AB687E17DE7}"/>
                </c:ext>
              </c:extLst>
            </c:dLbl>
            <c:dLbl>
              <c:idx val="1"/>
              <c:layout>
                <c:manualLayout>
                  <c:x val="0"/>
                  <c:y val="0.241528562870472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E0-4E19-9F4B-0AB687E17DE7}"/>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 F -TRM Secondary Metrics'!$H$6:$I$6</c:f>
              <c:strCache>
                <c:ptCount val="2"/>
                <c:pt idx="0">
                  <c:v> Primary Metrics </c:v>
                </c:pt>
                <c:pt idx="1">
                  <c:v> Secondary Metrics </c:v>
                </c:pt>
              </c:strCache>
            </c:strRef>
          </c:cat>
          <c:val>
            <c:numRef>
              <c:f>'AP F -TRM Secondary Metrics'!$H$7:$I$7</c:f>
              <c:numCache>
                <c:formatCode>_(* #,##0_);_(* \(#,##0\);_(* "-"??_);_(@_)</c:formatCode>
                <c:ptCount val="2"/>
                <c:pt idx="0">
                  <c:v>25288</c:v>
                </c:pt>
                <c:pt idx="1">
                  <c:v>25308</c:v>
                </c:pt>
              </c:numCache>
            </c:numRef>
          </c:val>
          <c:extLst>
            <c:ext xmlns:c16="http://schemas.microsoft.com/office/drawing/2014/chart" uri="{C3380CC4-5D6E-409C-BE32-E72D297353CC}">
              <c16:uniqueId val="{00000000-03B7-4DD9-8F38-1FB06716EE98}"/>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1</xdr:row>
      <xdr:rowOff>23812</xdr:rowOff>
    </xdr:from>
    <xdr:to>
      <xdr:col>11</xdr:col>
      <xdr:colOff>314325</xdr:colOff>
      <xdr:row>15</xdr:row>
      <xdr:rowOff>100012</xdr:rowOff>
    </xdr:to>
    <xdr:graphicFrame macro="">
      <xdr:nvGraphicFramePr>
        <xdr:cNvPr id="2" name="Chart 1">
          <a:extLst>
            <a:ext uri="{FF2B5EF4-FFF2-40B4-BE49-F238E27FC236}">
              <a16:creationId xmlns:a16="http://schemas.microsoft.com/office/drawing/2014/main" id="{5ED7C0A5-8CFB-40EC-9662-6F29CD129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6</xdr:col>
      <xdr:colOff>746125</xdr:colOff>
      <xdr:row>27</xdr:row>
      <xdr:rowOff>98425</xdr:rowOff>
    </xdr:from>
    <xdr:ext cx="4064000" cy="2287144"/>
    <xdr:pic>
      <xdr:nvPicPr>
        <xdr:cNvPr id="3" name="Picture 1">
          <a:extLst>
            <a:ext uri="{FF2B5EF4-FFF2-40B4-BE49-F238E27FC236}">
              <a16:creationId xmlns:a16="http://schemas.microsoft.com/office/drawing/2014/main" id="{73C3ED66-31B3-4D4E-9642-03F02D7C2185}"/>
            </a:ext>
          </a:extLst>
        </xdr:cNvPr>
        <xdr:cNvPicPr>
          <a:picLocks noChangeAspect="1"/>
        </xdr:cNvPicPr>
      </xdr:nvPicPr>
      <xdr:blipFill>
        <a:blip xmlns:r="http://schemas.openxmlformats.org/officeDocument/2006/relationships" r:embed="rId1"/>
        <a:stretch>
          <a:fillRect/>
        </a:stretch>
      </xdr:blipFill>
      <xdr:spPr>
        <a:xfrm>
          <a:off x="8870950" y="5861050"/>
          <a:ext cx="4064000" cy="22871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19</xdr:row>
      <xdr:rowOff>0</xdr:rowOff>
    </xdr:to>
    <xdr:graphicFrame macro="">
      <xdr:nvGraphicFramePr>
        <xdr:cNvPr id="5" name="Chart 1">
          <a:extLst>
            <a:ext uri="{FF2B5EF4-FFF2-40B4-BE49-F238E27FC236}">
              <a16:creationId xmlns:a16="http://schemas.microsoft.com/office/drawing/2014/main" id="{7013F601-0DB9-4F39-9A4D-18F435F83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4230\2000welf\othsys\boutinp\PCCsProvisions2000.xls" TargetMode="External"/></Relationships>
</file>

<file path=xl/externalLinks/_rels/externalLink10.xml.rels><?xml version="1.0" encoding="UTF-8" standalone="yes"?>
<Relationships xmlns="http://schemas.openxmlformats.org/package/2006/relationships"><Relationship Id="rId1" Type="http://schemas.microsoft.com/office/2019/04/relationships/externalLinkLongPath" Target="Masterdat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05%20Budgets\2005%20Khalix%20Budget%20Reports\2005%20CapEx%20(By%20VP%20By%20Dept)%20Bud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05%20Budgets/2005%20Khalix%20Budget%20Reports/2005%20CapEx%20(By%20VP%20By%20Dept)%20Budg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Documents%20and%20Settings\mcmajx\Local%20Settings\Temporary%20Internet%20Files\OLK42C\PECO%20RNF%20Tracking%20Report_February%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Budget-Accounting\0901%20Close\VPS_0901_Close\Sep_01_FinReview_Pres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2005%20Reporting%20Requirements\Apr\MFR%20_%20Leadership%20Deck\MFR%20Views%20-%20EED%20O&amp;M%20(BSC-TFP-Passthru)%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05%20Reporting%20Requirements/Apr/MFR%20_%20Leadership%20Deck/MFR%20Views%20-%20EED%20O&amp;M%20(BSC-TFP-Passthru)%20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kosoffr\My%20Documents\Book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kosoffr/My%20Documents/Book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EED\BusinessOps\EED%20Business%20Ops%20(Working)\MFR\May%202005%20Financial%20Reporting\EED%20May%202005%20Support%20De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230/2000welf/othsys/boutinp/PCCsProvisions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Delivery\NCRO\Regiondata1\0888_revaccount\Revenue%20Accounting\2020\01%20January\ACE\SSL\eSSL%20v7.3.0%200120%20A.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Delivery/NCRO/Regiondata1/0888_revaccount/Revenue%20Accounting/2020/01%20January/ACE/SSL/eSSL%20v7.3.0%200120%20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MOORBP\Local%20Settings\Temporary%20Internet%20Files\OLKC4D\Consolidatd%202007%20-2011%20LRP%20Impact%20Analysis%20_V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MOORBP/Local%20Settings/Temporary%20Internet%20Files/OLKC4D/Consolidatd%202007%20-2011%20LRP%20Impact%20Analysis%20_V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p-wpp-fp13/ud3/JJanocha/2004%20TUB%20Budget/2004%20Financial%20Reporting/September/2004%20TUB%20Forecast%209&amp;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hared\NEW%20JERSEY%20DEFERRAL%20RECOVERY%20CASE%202002\DEFERRAL%20CASE\Work%20Papers\Janocha%20Work%20Papers\2002-2006%20TUB%20Forecast%20Deferral%20Case%20v0501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hared/NEW%20JERSEY%20DEFERRAL%20RECOVERY%20CASE%202002/DEFERRAL%20CASE/Work%20Papers/Janocha%20Work%20Papers/2002-2006%20TUB%20Forecast%20Deferral%20Case%20v0501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NBNW301/VOL5/74639/98Comp/Adam/Top%20Exec%20Pricing%20-%20Gen%20I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p-wpp-fp13/ud3/JJanocha/August%202003%20Rate%20Change/BPU%20Deferral%20Order/2003-2007%20TUB%20Forecast%20Deferral%20Case%20v0801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JJanocha\2004%20May%20Board%20Retreat\2004-2008%20TUB%20Forecast%20MBR%20v04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d1/DATA/share/DEPT_ALL/MAIER/Monthly%20ACT%20BUD%20Reports/FLEET%2020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JJanocha/2004%20May%20Board%20Retreat/2004-2008%20TUB%20Forecast%20MBR%20v04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WINDOWS\Temporary%20Internet%20Files\OLK3180\PECO%2012-31-01%20FRP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Q:\Staff\jdm\misc\2002%202Q\Rptng%20Pkg\June%202002\Exelon%20Consolidated%20EFRP%20June%202002%20Current%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Q:\PED\Business%20Unit\Planning%20&amp;%20Analysis\Monthly%20Data\2001\Q3%20MFR%20and%20QMM\July%20'Output'%20Files%20and%20Other%20Info\Output%20PECO-08-17-V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Ard1/DATA/share/DEPT_ALL/MAIER/Monthly%20ACT%20BUD%20Reports/VPS%2020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74639\06RET\(751)%20BU%20Allocations\Inactive%20BU%20Allocation%20Codes\Assignment%20of%20Inactive%20BU%20Codes\Active%20and%20Inactive%20Percentages%20-%20Pensio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74639/06RET/(751)%20BU%20Allocations/Inactive%20BU%20Allocation%20Codes/Assignment%20of%20Inactive%20BU%20Codes/Active%20and%20Inactive%20Percentages%20-%20Pensio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Pepcoholdings.biz/corpdata/Users/dclemente/Documents/My_Files/Projects/03.Exelon_ESI_Finance/Role_Assignments/BPC_Users_to_Roles_v01-JW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Q:\WINDOWS\TEMP\REPORT1.xlr"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Shared\NewJerseyDeferrals\1999%20Deferrals\oct99\OctoberTariff(Ol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rpdata\PDelivery\NCRO\Regiondata3\0854_regaffairs\Revenue%20Requirements\Maryland\Maryland%202006%20Base%20Rate%20Filing\Delmarva%20Maryland%206+6%20end%20Sept%2006%20Distrib%20CO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Shared/NewJerseyDeferrals/1999%20Deferrals/oct99/OctoberTariff(Ol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Chmclstr2_vol3_server/VOL3/DATA/CORP/CA_CCC/Spreadsheet%20Inventory/Spreadsheet%20Inventory%20Template%20-%20May%2020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istribution%20Rate%20Cases\2014%20Formula%20Rate\Data%20Requests\Final\Staff\TEE%207.01\ComEd%202012%20Depr%20Schedules,%2012%202%202013.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istribution%20Rate%20Cases/2014%20Formula%20Rate/Data%20Requests/Final/Staff/TEE%207.01/ComEd%202012%20Depr%20Schedules,%2012%202%202013.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Q:\FINANCE\DEPT-TAX\General%20Ledger%20Department\KAH\Credit%20Facility.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Q:\OSTBenchmarkP7FY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74639\07\RET\(850,851,855)%20Combined%20Results\Disclosures\Year%20End%20Disclosure\Templates\Exelon%20FAS%20158%2012.31.2007%20-%20Pension%20Template.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74639/07/RET/(850,851,855)%20Combined%20Results/Disclosures/Year%20End%20Disclosure/Templates/Exelon%20FAS%20158%2012.31.2007%20-%20Pension%20Templat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CCCCLSTR2_VOL7_SERVER/VOL7/CA_CCC/Stock%20Options%20-%20FAS%20123R/Budget/2008%20Forecast/FAS%20123R%20Option%20Model%202008%20w_2009%20Forecast.0914vS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CCCCLSTR2_VOL7_SERVER/VOL7/win32/TEMP/insi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rpdata/PDelivery/NCRO/Regiondata3/0854_regaffairs/Revenue%20Requirements/Maryland/Maryland%202006%20Base%20Rate%20Filing/Delmarva%20Maryland%206+6%20end%20Sept%2006%20Distrib%20CO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cp-wpp-fp13/ud3/JJanocha/JJanocha/NJ%20Restructuring/2000%20Rates/Rate%20Design/2000%20Rat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DOCUME~1\jollu\LOCALS~1\Temp\2005%20Exelon%20IT%20Programs_EDS040603%20Customer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Documents%20and%20Settings\u999tfe\Desktop\3year\tomFFA%202005-08%20Exelon%20IT%20Programs_Initiativ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G035\REPORTNG\REPORTS\TOTALKWH.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G035/REPORTNG/REPORTS/TOTALKWH.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1\ALEMRX\LOCALS~1\TEMP\wz08b9\PECO%20PJM%20Bill%20Analysis%2010%20October%202013%20Actu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DOCUME~1/ALEMRX/LOCALS~1/TEMP/wz08b9/PECO%20PJM%20Bill%20Analysis%2010%20October%202013%20Actu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alemrx\Local%20Settings\Temporary%20Internet%20Files\Content.Outlook\NEVXPJG3\PJM%20Bill%20Analysis%20March%202014%20Actu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Documents%20and%20Settings/alemrx/Local%20Settings/Temporary%20Internet%20Files/Content.Outlook/NEVXPJG3/PJM%20Bill%20Analysis%20March%202014%20Actual.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bednmx\AppData\Local\Microsoft\Windows\Temporary%20Internet%20Files\Content.Outlook\PF2G4DO7\Pgs%20328-330%20PJM%20Bill%20Analysis%20June%202016%20Estim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c3msfs01/lc3nwclstr1_vol16/Documents%20and%20Settings/kyeh001/My%20Documents/Agouron/Ready%20for%20Review/Executive%20Summary/california%20Agouron%20Supermodel@10%2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bednmx/AppData/Local/Microsoft/Windows/Temporary%20Internet%20Files/Content.Outlook/PF2G4DO7/Pgs%20328-330%20PJM%20Bill%20Analysis%20June%202016%20Estimate.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1\ALEMRX\LOCALS~1\TEMP\wzc5d8\PECO%20PJM%20Bill%20Analysis%2012%20December%202013%20Actual.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DOCUME~1/ALEMRX/LOCALS~1/TEMP/wzc5d8/PECO%20PJM%20Bill%20Analysis%2012%20December%202013%20Actual.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Corporate\2134_10q\Pepco%20Control%20Sheets\Control%20Sheets\control%20sheet%2001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Corporate/2134_10q/Pepco%20Control%20Sheets/Control%20Sheets/control%20sheet%20010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cp-wpp-fp13/ud3/Documents%20and%20Settings/jjanocha/August%202003%20Rate%20Change/Distribution%20Rates/Discovery/NJBPU-S-RD-1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NBNW301/VOL5/STAFF/jdm/misc/2001%202Q/MERGER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Corp1/DATA1/Share/nVision/Pedistr/Balance%20Sheet/2001-8/10200-Balance%20Sheet-Aug-20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CHMCLSTR2_VOL3_SERVER/VOL3/COMP_PLN/Annual%20Incentive/2002%20AIP/AIP%20and%20Merit%20Planning%20for%20band%207%20and%20above%20Enterprise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NBNW301/VOL5/STAFF/jdm/KMH/Merge/FERC%20Filing/FERC%20stmts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cuments%20and%20Settings\morrjq\My%20Documents\Project\FFA%202005-08%20Exelon%20IT%20Programs_Initiatives-Jo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Lc3msfs01/lc3nwclstr1_vol16/TEMP/6-09-02SAMPLE%20EXTRAPOLATION.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cp-wpp-fp13/ud3/JJanocha/2004%20May%20Board%20Retreat/2004-2008%20TUB%20Forecast%20MBR%20v04200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74639\07\RET\(751)%20BU%20Allocations\5.%202007%20BU%20Allocation%20Percentages\Allocation%20of%20Forecasted%20Pension%20Costs%202007-2016%20-%20With%20Asset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74639/07/RET/(751)%20BU%20Allocations/5.%202007%20BU%20Allocation%20Percentages/Allocation%20of%20Forecasted%20Pension%20Costs%202007-2016%20-%20With%20Asset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Q:\EED\BusinessOps\EED%20Business%20Ops%20(Working)\MFR\Apr%202005%20Financial%20Reporting\EED%20Apr%202005%20Support%20Dec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TEMP\6-09-02SAMPLE%20EXTRAPOLATION.xls" TargetMode="External"/></Relationships>
</file>

<file path=xl/externalLinks/_rels/externalLink9.xml.rels><?xml version="1.0" encoding="UTF-8" standalone="yes"?>
<Relationships xmlns="http://schemas.openxmlformats.org/package/2006/relationships"><Relationship Id="rId1" Type="http://schemas.microsoft.com/office/2019/04/relationships/externalLinkLongPath" Target="Achieves/Master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RetireeCensus"/>
      <sheetName val="2000PCCs"/>
      <sheetName val="2000PlanProvisions"/>
      <sheetName val="JobDefinition"/>
      <sheetName val="Input"/>
    </sheetNames>
    <sheetDataSet>
      <sheetData sheetId="0" refreshError="1"/>
      <sheetData sheetId="1" refreshError="1"/>
      <sheetData sheetId="2" refreshError="1"/>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mplate"/>
      <sheetName val="Administrator"/>
      <sheetName val="RNF Mini"/>
      <sheetName val="Data"/>
      <sheetName val="6 (3)"/>
      <sheetName val="6 (4)"/>
      <sheetName val="6 (5)"/>
      <sheetName val="Bridge Plan to Actual"/>
      <sheetName val="2005F vs. 2004A"/>
      <sheetName val="EFC 2004 Actual"/>
      <sheetName val="Accuracy Tracker"/>
      <sheetName val="Elec_Accuracy Tracker"/>
      <sheetName val="Gas_Accuracy Tracker"/>
      <sheetName val="ElecCustomers"/>
      <sheetName val="ElecSales"/>
      <sheetName val="ElecRevenue"/>
      <sheetName val="ElecRates"/>
      <sheetName val="ElecPPA Volume"/>
      <sheetName val="ElecPPA Expense"/>
      <sheetName val="ElecTrans Other"/>
      <sheetName val="GasRevenue"/>
      <sheetName val="GasSales"/>
      <sheetName val="GasRates"/>
      <sheetName val="GasCustomers"/>
      <sheetName val="Gas &quot;Current LE&quot;"/>
      <sheetName val="Gas Net Actuals 05"/>
      <sheetName val="Weather Impact on Ele 04"/>
      <sheetName val="Weather Impact on Gas 04"/>
      <sheetName val="Weather Impact on Ele 05"/>
      <sheetName val="Weather Impact on Gas 05"/>
      <sheetName val="Electric &quot;Current LE&quot;"/>
      <sheetName val="2005 Budget RNF"/>
      <sheetName val="2005 Net Actuals"/>
      <sheetName val="Gas Net Budget 05"/>
      <sheetName val="Gas Net Actuals 04"/>
      <sheetName val="Electric Output - Input"/>
      <sheetName val="Electric Customer Trend"/>
      <sheetName val="2005 Budget PPA"/>
      <sheetName val="T+5"/>
      <sheetName val="Actual PPA Blocks"/>
      <sheetName val="WA PPA Blocks"/>
      <sheetName val="Actual Zone Blocks"/>
      <sheetName val="WA Zone Blocks"/>
      <sheetName val="Data_LE"/>
      <sheetName val="Gas 2004"/>
      <sheetName val="2004 Net Actuals"/>
      <sheetName val="Power Purch Actual"/>
      <sheetName val="EFC Actuals Calc"/>
      <sheetName val="1-11 LE"/>
      <sheetName val="WC Retail Sendout"/>
      <sheetName val="2005 Act"/>
      <sheetName val="Gas Net Budget 04"/>
      <sheetName val="PJM Bill"/>
      <sheetName val="HDD-CDH"/>
      <sheetName val="Gas Sendout"/>
      <sheetName val="2005 gas thru-put Budget"/>
      <sheetName val="Gas Customer"/>
      <sheetName val="Electric Customers - Input"/>
      <sheetName val="Gas cust budget &amp; '04"/>
      <sheetName val="EFC 2005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CO Bal Sht"/>
      <sheetName val="Assumptions"/>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ll EED O&amp;M BO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ll EED O&amp;M BO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PECO TOTI"/>
      <sheetName val="ComEd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ENTERPRI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RetireeCensus"/>
      <sheetName val="2000PCCs"/>
      <sheetName val="2000PlanProvisions"/>
      <sheetName val="JobDefinition"/>
      <sheetName val="Input"/>
    </sheetNames>
    <sheetDataSet>
      <sheetData sheetId="0" refreshError="1"/>
      <sheetData sheetId="1" refreshError="1"/>
      <sheetData sheetId="2" refreshError="1"/>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_H"/>
      <sheetName val="ICBTemplate"/>
      <sheetName val="ACESRECADJ"/>
      <sheetName val="RNFZECOVER"/>
      <sheetName val="RNFZECINT"/>
      <sheetName val="RNFSRECINT"/>
      <sheetName val="RNFSRECAC"/>
      <sheetName val="RNFACE494"/>
      <sheetName val="RNFTBCMTT"/>
      <sheetName val="RNFACEDEF"/>
      <sheetName val="RNFLLCINT"/>
      <sheetName val="NRFAINT"/>
      <sheetName val="RNFUNBILL"/>
      <sheetName val="NRFSREC1AM"/>
      <sheetName val="RNFACELOSS"/>
      <sheetName val="RNFAMORTSC"/>
      <sheetName val="RNFSREC1FR"/>
      <sheetName val="Control"/>
      <sheetName val="Template"/>
      <sheetName val="Notes"/>
      <sheetName val="eSSLBufferPtrSheet"/>
      <sheetName val="eSSL v7.3.0 0120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_H"/>
      <sheetName val="ICBTemplate"/>
      <sheetName val="ACESRECADJ"/>
      <sheetName val="RNFZECOVER"/>
      <sheetName val="RNFZECINT"/>
      <sheetName val="RNFSRECINT"/>
      <sheetName val="RNFSRECAC"/>
      <sheetName val="RNFACE494"/>
      <sheetName val="RNFTBCMTT"/>
      <sheetName val="RNFACEDEF"/>
      <sheetName val="RNFLLCINT"/>
      <sheetName val="NRFAINT"/>
      <sheetName val="RNFUNBILL"/>
      <sheetName val="NRFSREC1AM"/>
      <sheetName val="RNFACELOSS"/>
      <sheetName val="RNFAMORTSC"/>
      <sheetName val="RNFSREC1FR"/>
      <sheetName val="Control"/>
      <sheetName val="Template"/>
      <sheetName val="Notes"/>
      <sheetName val="eSSLBufferPtrSheet"/>
      <sheetName val="eSSL v7.3.0 0120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by BU_Acct &amp; Reas Code"/>
      <sheetName val="Summary by BU &amp; Reason Code"/>
      <sheetName val="Summary Account Category by BU"/>
      <sheetName val="Summary by Reason Code "/>
      <sheetName val="Summary Account Category"/>
      <sheetName val="Summary Report by Yr &amp; Category"/>
      <sheetName val="Sum. Rpt by Yr,Cat&amp;Reason Code"/>
      <sheetName val="Summary _New Technology"/>
      <sheetName val="Allocation of Corporate"/>
      <sheetName val="Summay New Tech by BU"/>
      <sheetName val="New Tech by IT Cat &amp; BU"/>
      <sheetName val="Valid Table Values"/>
      <sheetName val="New Technology by IT Category"/>
      <sheetName val="New Technology_2007"/>
      <sheetName val="New Technology_2008"/>
      <sheetName val="New Technology_2009"/>
      <sheetName val="New Technology_2010"/>
      <sheetName val="New Technology_2011"/>
      <sheetName val="Allocation to Projects"/>
      <sheetName val="Existing Technology_Price"/>
      <sheetName val="Existing Technology_Volume"/>
      <sheetName val="Internal Transfers"/>
      <sheetName val="External Transfers"/>
      <sheetName val="Input Section"/>
      <sheetName val="Reason Code Example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by BU_Acct &amp; Reas Code"/>
      <sheetName val="Summary by BU &amp; Reason Code"/>
      <sheetName val="Summary Account Category by BU"/>
      <sheetName val="Summary by Reason Code "/>
      <sheetName val="Summary Account Category"/>
      <sheetName val="Summary Report by Yr &amp; Category"/>
      <sheetName val="Sum. Rpt by Yr,Cat&amp;Reason Code"/>
      <sheetName val="Summary _New Technology"/>
      <sheetName val="Allocation of Corporate"/>
      <sheetName val="Summay New Tech by BU"/>
      <sheetName val="New Tech by IT Cat &amp; BU"/>
      <sheetName val="Valid Table Values"/>
      <sheetName val="New Technology by IT Category"/>
      <sheetName val="New Technology_2007"/>
      <sheetName val="New Technology_2008"/>
      <sheetName val="New Technology_2009"/>
      <sheetName val="New Technology_2010"/>
      <sheetName val="New Technology_2011"/>
      <sheetName val="Allocation to Projects"/>
      <sheetName val="Existing Technology_Price"/>
      <sheetName val="Existing Technology_Volume"/>
      <sheetName val="Internal Transfers"/>
      <sheetName val="External Transfers"/>
      <sheetName val="Input Section"/>
      <sheetName val="Reason Code Example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UBR Forecast"/>
      <sheetName val="Income Statement 9&amp;3"/>
      <sheetName val="Bonds Summary"/>
      <sheetName val="ACE LLC Detail Income Statement"/>
      <sheetName val="JFJ-1 Deferral Recovery Rate"/>
      <sheetName val="JFJ-2 NNC Rates"/>
      <sheetName val="JFJ-3 MTC Rate"/>
      <sheetName val="JFJ-4 CEP Rate"/>
      <sheetName val="JFJ-5 USF Rate"/>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 2007 BGS FP Costs"/>
      <sheetName val="Keystone Swap Amort Sched"/>
      <sheetName val="Restructuring Amort."/>
      <sheetName val="ACE 25 Year Sales Forecast"/>
      <sheetName val="BL England Rev Req"/>
      <sheetName val="Keystone Rev Req"/>
      <sheetName val="Conemaugh Rev Req"/>
      <sheetName val="Generation Summary"/>
      <sheetName val="taxes"/>
      <sheetName val="OTRA Discounts"/>
      <sheetName val="Deferral Securitization"/>
      <sheetName val="Debt Design"/>
      <sheetName val="TBC Development"/>
      <sheetName val="MTC -Tax Development"/>
      <sheetName val="Budget Summary"/>
      <sheetName val="ACE TUB - Monthly Summary"/>
      <sheetName val="TUB OTHER"/>
      <sheetName val="TUB ACE xd"/>
      <sheetName val="ACE FUND"/>
      <sheetName val="Amort Summary"/>
    </sheetNames>
    <sheetDataSet>
      <sheetData sheetId="0" refreshError="1"/>
      <sheetData sheetId="1"/>
      <sheetData sheetId="2"/>
      <sheetData sheetId="3"/>
      <sheetData sheetId="4"/>
      <sheetData sheetId="5"/>
      <sheetData sheetId="6"/>
      <sheetData sheetId="7" refreshError="1"/>
      <sheetData sheetId="8"/>
      <sheetData sheetId="9"/>
      <sheetData sheetId="10" refreshError="1"/>
      <sheetData sheetId="1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2 NNC Rates"/>
      <sheetName val="JFJ-3 MTC Rate"/>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Load Weighted LMP"/>
      <sheetName val="Shopping Credit Table"/>
      <sheetName val="BGS Rates"/>
      <sheetName val="BGS NUG Rates"/>
      <sheetName val="2000 Generation Results"/>
      <sheetName val="Generation Results 6101"/>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Pepco_Billed"/>
      <sheetName val="Pepco_Net UnBilled"/>
      <sheetName val="TBC Rate Summary"/>
      <sheetName val="Restructuring Amort."/>
      <sheetName val="2002 - 2007 BGS FP Costs"/>
      <sheetName val="PRISM Impacts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2 NNC Rates"/>
      <sheetName val="JFJ-3 MTC Rate"/>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Load Weighted LMP"/>
      <sheetName val="Shopping Credit Table"/>
      <sheetName val="BGS Rates"/>
      <sheetName val="BGS NUG Rates"/>
      <sheetName val="2000 Generation Results"/>
      <sheetName val="Generation Results 6101"/>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Pepco_Billed"/>
      <sheetName val="Pepco_Net UnBilled"/>
      <sheetName val="TBC Rate Summary"/>
      <sheetName val="Restructuring Amort."/>
      <sheetName val="2002 - 2007 BGS FP Costs"/>
      <sheetName val="PRISM Impacts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Financi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pital Structure"/>
      <sheetName val="Deferral Forecast"/>
      <sheetName val="Revenue Requirements Summary"/>
      <sheetName val="750kW Bill Comparison"/>
      <sheetName val="Income Statement"/>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SBC Deferral"/>
      <sheetName val="MTC Deferral"/>
      <sheetName val="DSM August 1999 - July 2003"/>
      <sheetName val="Deferral Balances"/>
      <sheetName val="Interest Calc"/>
      <sheetName val="TUB Rate Summary"/>
      <sheetName val="NNC Rates 2002-2003"/>
      <sheetName val="Reg Asset Rates"/>
      <sheetName val="2002 Reg Asset Rate"/>
      <sheetName val="2002 - 2007 BGS FP Costs"/>
      <sheetName val="Shopping Credit Table"/>
      <sheetName val="BGS Rates"/>
      <sheetName val="BGS NUG Rates"/>
      <sheetName val="Generation Results 7-2-01"/>
      <sheetName val="GRFT Amortization"/>
      <sheetName val="Keystone Swap Amort Sched"/>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Keystone Rev Req"/>
      <sheetName val="Conemaugh Rev Req"/>
      <sheetName val="taxes"/>
      <sheetName val="MTC Return"/>
      <sheetName val="SAP Upload Support"/>
      <sheetName val="OTRA Discounts"/>
      <sheetName val="5 YearUpdated4-24-02"/>
      <sheetName val="2002 Budget Revenues"/>
      <sheetName val="2001 Budget Revenues"/>
      <sheetName val="Rate Component Matrix"/>
      <sheetName val="Pepco_Billed"/>
      <sheetName val="Pepco_Net UnBilled"/>
      <sheetName val="Monthly Bill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 val="MTC Return"/>
      <sheetName val="ACE 093002 LT Debt Actual "/>
      <sheetName val="kWh-Mcf"/>
      <sheetName val="Pepco_Billed"/>
      <sheetName val="Pepco_Net UnBil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CAP"/>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 val="MTC Return"/>
      <sheetName val="ACE 093002 LT Debt Actual "/>
      <sheetName val="kWh-Mcf"/>
      <sheetName val="Pepco_Billed"/>
      <sheetName val="Pepco_Net UnBil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12-SCF - Other Line Item Detail"/>
      <sheetName val="13-PPE"/>
      <sheetName val="14-Investments"/>
      <sheetName val="15-LTD"/>
      <sheetName val="16-GW Amort and Other Assets"/>
      <sheetName val="17-Equity Rollforward"/>
      <sheetName val="18-Footnote Disclosures"/>
      <sheetName val="19-Schedule II - Valuations"/>
      <sheetName val="20-Statistics -QTR"/>
      <sheetName val="21-Statistics - YTD"/>
      <sheetName val="22-Add'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O M"/>
      <sheetName val="BUD O M"/>
      <sheetName val="ACT CAP"/>
      <sheetName val="BUD CAP"/>
      <sheetName val="Calculations"/>
    </sheetNames>
    <sheetDataSet>
      <sheetData sheetId="0" refreshError="1"/>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
      <sheetName val="East"/>
      <sheetName val="Exhibit - No Fossil"/>
      <sheetName val="Exhibit"/>
      <sheetName val="Ratio Summary"/>
      <sheetName val="SAS Results"/>
      <sheetName val="SAP Results"/>
      <sheetName val="CBPP Summary"/>
      <sheetName val="SMRP Results"/>
      <sheetName val="SPBP Results"/>
      <sheetName val="BU Translation"/>
      <sheetName val="Control"/>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
      <sheetName val="East"/>
      <sheetName val="Exhibit - No Fossil"/>
      <sheetName val="Exhibit"/>
      <sheetName val="Ratio Summary"/>
      <sheetName val="SAS Results"/>
      <sheetName val="SAP Results"/>
      <sheetName val="CBPP Summary"/>
      <sheetName val="SMRP Results"/>
      <sheetName val="SPBP Results"/>
      <sheetName val="BU Translation"/>
      <sheetName val="Control"/>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Budget System Users"/>
      <sheetName val="Sheet5"/>
      <sheetName val="Sheet2"/>
      <sheetName val="Data List"/>
      <sheetName val="CCTR_Data"/>
      <sheetName val="Data_Tbl"/>
      <sheetName val="Sheet4"/>
      <sheetName val="Walt_CCTR_Detail"/>
    </sheetNames>
    <sheetDataSet>
      <sheetData sheetId="0"/>
      <sheetData sheetId="1"/>
      <sheetData sheetId="2"/>
      <sheetData sheetId="3"/>
      <sheetData sheetId="4"/>
      <sheetData sheetId="5"/>
      <sheetData sheetId="6"/>
      <sheetData sheetId="7"/>
      <sheetData sheetId="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eclarations"/>
      <sheetName val="Report Specific Functions"/>
      <sheetName val="Report Template Module"/>
      <sheetName val="REPORT1"/>
      <sheetName val="REPORT1.xlr"/>
    </sheetNames>
    <definedNames>
      <definedName name="Choose_Prefs"/>
      <definedName name="Refresh_Repo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VG"/>
      <sheetName val="Allocation Factors"/>
      <sheetName val="Rate Base COS"/>
      <sheetName val="Earnings COS "/>
      <sheetName val="Tax Calc - unbundled"/>
      <sheetName val="TAX CALC"/>
      <sheetName val="Tax Data - colored for COS"/>
      <sheetName val="Plt in service"/>
      <sheetName val="Deprec reserve"/>
      <sheetName val="CWIP"/>
      <sheetName val="PHFFU"/>
      <sheetName val="M&amp;S"/>
      <sheetName val="Prepaid Pension"/>
      <sheetName val="Prepaid Insurance"/>
      <sheetName val="ITC Balances"/>
      <sheetName val="Cust Advan+Deposits"/>
      <sheetName val="Earnings"/>
      <sheetName val="Sales &amp; Revenue"/>
      <sheetName val="Other Revenue"/>
      <sheetName val="O&amp;M"/>
      <sheetName val="Depreciation"/>
      <sheetName val="Other Taxes"/>
      <sheetName val="ITC"/>
      <sheetName val="IOCD"/>
      <sheetName val="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of Controls"/>
      <sheetName val="Doc &amp; Chg Control Tab Sample 1"/>
      <sheetName val="Doc &amp; Chg Control Tab Sample 2"/>
      <sheetName val="Inventory Request- UPDATED"/>
      <sheetName val="Inventory Request- OLD"/>
      <sheetName val="Categories &amp; Complexity"/>
      <sheetName val="lists"/>
      <sheetName val="Assumptions - In"/>
      <sheetName val="Spreadsheet Inventory Templa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Impact Schedule"/>
      <sheetName val="Impact Schedule_Old"/>
      <sheetName val="Reserve Variance"/>
      <sheetName val="Depr_Lot"/>
      <sheetName val="Contro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Impact Schedule"/>
      <sheetName val="Impact Schedule_Old"/>
      <sheetName val="Reserve Variance"/>
      <sheetName val="Depr_Lot"/>
      <sheetName val="Contro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Year Credit Facility (2)"/>
      <sheetName val="One Year Credit Facility"/>
      <sheetName val="One Year Credit Facility (2 (3)"/>
      <sheetName val="Three Year Credit Facility"/>
      <sheetName val="FIVE Year Credit Facility"/>
      <sheetName val="Credit Facility.2005"/>
      <sheetName val="Credit Facility.2004"/>
      <sheetName val="Formulas"/>
      <sheetName val="Spreadsheet Changes"/>
      <sheetName val="Credit Facility"/>
      <sheetName val="One Year Credit Facility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Rank2"/>
      <sheetName val="Rank"/>
      <sheetName val="Data DGS"/>
      <sheetName val="DGS"/>
      <sheetName val="CS"/>
      <sheetName val="Data CS"/>
      <sheetName val="PctRev"/>
      <sheetName val="PP"/>
      <sheetName val="Cost"/>
      <sheetName val="Adm"/>
      <sheetName val="HdctBwAvg"/>
      <sheetName val="NR by Cluster"/>
      <sheetName val="Comp"/>
      <sheetName val="Data"/>
      <sheetName val="DataAdm"/>
      <sheetName val="RSF"/>
      <sheetName val="Adm Salary Leveling"/>
      <sheetName val="Tables"/>
      <sheetName val="One Year Credit Facility (2 (3)"/>
      <sheetName val="One Year Credit Facility"/>
      <sheetName val="Three Year Credit 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P Funded Status Split PBO"/>
      <sheetName val="SPBP Funded Status Split PBO"/>
      <sheetName val="AMG Funded Status Split PBO"/>
      <sheetName val="ENE Funded Status Split PBO"/>
      <sheetName val="CBPPBU Funded Status Split PBO"/>
      <sheetName val="CBPP Funded Status Split PBO"/>
      <sheetName val="ECRP Funded Status Split PBO"/>
      <sheetName val="East-West Ratio Summary"/>
      <sheetName val="2007 BU FVA, TO, PSC Split"/>
      <sheetName val="2007 BU PBO, SC Split(PreEDSS)"/>
      <sheetName val="2007 BU PBO, SC Split(PostEDSS)"/>
      <sheetName val="BU Ratio Summary"/>
      <sheetName val="Summary of FAS 158 Entries"/>
      <sheetName val="Steps"/>
      <sheetName val="Plans Included"/>
      <sheetName val="change07 by plan"/>
      <sheetName val="nppc 07 by plan"/>
      <sheetName val="Extra Information"/>
      <sheetName val="Output1"/>
      <sheetName val="Output2"/>
      <sheetName val="Output3"/>
      <sheetName val="Output4"/>
      <sheetName val="Output5"/>
      <sheetName val="Output6"/>
      <sheetName val="Output7"/>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P Funded Status Split PBO"/>
      <sheetName val="SPBP Funded Status Split PBO"/>
      <sheetName val="AMG Funded Status Split PBO"/>
      <sheetName val="ENE Funded Status Split PBO"/>
      <sheetName val="CBPPBU Funded Status Split PBO"/>
      <sheetName val="CBPP Funded Status Split PBO"/>
      <sheetName val="ECRP Funded Status Split PBO"/>
      <sheetName val="East-West Ratio Summary"/>
      <sheetName val="2007 BU FVA, TO, PSC Split"/>
      <sheetName val="2007 BU PBO, SC Split(PreEDSS)"/>
      <sheetName val="2007 BU PBO, SC Split(PostEDSS)"/>
      <sheetName val="BU Ratio Summary"/>
      <sheetName val="Summary of FAS 158 Entries"/>
      <sheetName val="Steps"/>
      <sheetName val="Plans Included"/>
      <sheetName val="change07 by plan"/>
      <sheetName val="nppc 07 by plan"/>
      <sheetName val="Extra Information"/>
      <sheetName val="Output1"/>
      <sheetName val="Output2"/>
      <sheetName val="Output3"/>
      <sheetName val="Output4"/>
      <sheetName val="Output5"/>
      <sheetName val="Output6"/>
      <sheetName val="Output7"/>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2008 Budget Option Model"/>
      <sheetName val="2008 Budget Option Model +$2shr"/>
      <sheetName val="2008 Budget Option Model (-$2)"/>
      <sheetName val="2008 Budget Option Model + 15%"/>
      <sheetName val="2008 Budget Option Model (-)15%"/>
      <sheetName val="FRMB MORT BOND 8% 4-01-0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insidenew (2)"/>
      <sheetName val="insidenew"/>
      <sheetName val="inside"/>
      <sheetName val="Oct-00"/>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VG"/>
      <sheetName val="Allocation Factors"/>
      <sheetName val="Rate Base COS"/>
      <sheetName val="Earnings COS "/>
      <sheetName val="Tax Calc - unbundled"/>
      <sheetName val="TAX CALC"/>
      <sheetName val="Tax Data - colored for COS"/>
      <sheetName val="Plt in service"/>
      <sheetName val="Deprec reserve"/>
      <sheetName val="CWIP"/>
      <sheetName val="PHFFU"/>
      <sheetName val="M&amp;S"/>
      <sheetName val="Prepaid Pension"/>
      <sheetName val="Prepaid Insurance"/>
      <sheetName val="ITC Balances"/>
      <sheetName val="Cust Advan+Deposits"/>
      <sheetName val="Earnings"/>
      <sheetName val="Sales &amp; Revenue"/>
      <sheetName val="Other Revenue"/>
      <sheetName val="O&amp;M"/>
      <sheetName val="Depreciation"/>
      <sheetName val="Other Taxes"/>
      <sheetName val="ITC"/>
      <sheetName val="IOCD"/>
      <sheetName val="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Rates"/>
    </sheetNames>
    <sheetDataSet>
      <sheetData sheetId="0"/>
      <sheetData sheetId="1"/>
      <sheetData sheetId="2"/>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Instructions"/>
      <sheetName val="Example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KWH SOLD"/>
      <sheetName val="PEPCO ONLY"/>
      <sheetName val="UNBILLED KWH"/>
      <sheetName val="FIT LJH"/>
      <sheetName val="summary"/>
      <sheetName val="proforma int"/>
      <sheetName val="fi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KWH SOLD"/>
      <sheetName val="PEPCO ONLY"/>
      <sheetName val="UNBILLED KWH"/>
      <sheetName val="FIT LJH"/>
      <sheetName val="summary"/>
      <sheetName val="proforma int"/>
      <sheetName val="fi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CCES"/>
      <sheetName val="PELHR"/>
      <sheetName val="Notes"/>
      <sheetName val="ACTUAL PJM BILLS"/>
      <sheetName val="Load Estimates"/>
      <sheetName val="PERESH Estimate"/>
      <sheetName val="PE Estimate"/>
      <sheetName val="PECCES Estimate"/>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CCES"/>
      <sheetName val="PELHR"/>
      <sheetName val="Notes"/>
      <sheetName val="ACTUAL PJM BILLS"/>
      <sheetName val="Load Estimates"/>
      <sheetName val="PERESH Estimate"/>
      <sheetName val="PE Estimate"/>
      <sheetName val="PECCES Estimate"/>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NYPA"/>
      <sheetName val="PECCES"/>
      <sheetName val="PERD01"/>
      <sheetName val="PELHR"/>
      <sheetName val="Notes"/>
      <sheetName val="ACTUAL PJM BILLS"/>
      <sheetName val="Load Estimates"/>
      <sheetName val="PE Estimate"/>
      <sheetName val="PENYPA Estimate"/>
      <sheetName val="PERESH Estimate"/>
      <sheetName val="PECCES Estimate"/>
      <sheetName val="PERD01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NYPA"/>
      <sheetName val="PECCES"/>
      <sheetName val="PERD01"/>
      <sheetName val="PELHR"/>
      <sheetName val="Notes"/>
      <sheetName val="ACTUAL PJM BILLS"/>
      <sheetName val="Load Estimates"/>
      <sheetName val="PE Estimate"/>
      <sheetName val="PENYPA Estimate"/>
      <sheetName val="PERESH Estimate"/>
      <sheetName val="PECCES Estimate"/>
      <sheetName val="PERD01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
      <sheetName val="ACE LOBs"/>
      <sheetName val="ACE adj"/>
      <sheetName val="DPL"/>
      <sheetName val="DPL CPD"/>
      <sheetName val="DE PLR"/>
      <sheetName val="DPL SOS"/>
      <sheetName val="DPL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
      <sheetName val="ACE LOBs"/>
      <sheetName val="ACE adj"/>
      <sheetName val="DPL"/>
      <sheetName val="DPL CPD"/>
      <sheetName val="DE PLR"/>
      <sheetName val="DPL SOS"/>
      <sheetName val="DPL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Impact Analysis"/>
      <sheetName val="Monthly Bill Data"/>
      <sheetName val="ListsOfValues"/>
      <sheetName val="DE PLR"/>
      <sheetName val="UNBILLED KWH"/>
      <sheetName val="Assumptions"/>
      <sheetName val="TBC Rate Summary"/>
      <sheetName val="JFJ-4 CEP Rate"/>
      <sheetName val="JFJ-1 Deferral Recovery Rate"/>
      <sheetName val="Restructuring Amort."/>
      <sheetName val="ACE 25 Year Sales Forecast"/>
      <sheetName val="Keystone Swap Amort Sch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ule1"/>
      <sheetName val="2nd qtr 2000"/>
    </sheetNames>
    <sheetDataSet>
      <sheetData sheetId="0" refreshError="1"/>
      <sheetData sheetId="1" refreshError="1"/>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 Ratings"/>
      <sheetName val="Incentives"/>
      <sheetName val="Goal Results"/>
      <sheetName val="Separations"/>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Others"/>
    </sheetNames>
    <sheetDataSet>
      <sheetData sheetId="0"/>
      <sheetData sheetId="1"/>
      <sheetData sheetId="2"/>
      <sheetData sheetId="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 val="NH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ECRP Assets"/>
      <sheetName val="CBPP Assets"/>
      <sheetName val="Amergen"/>
      <sheetName val="West"/>
      <sheetName val="East"/>
      <sheetName val="Ratio Summary"/>
      <sheetName val="FAS 87"/>
      <sheetName val="Inputs"/>
      <sheetName val="ECRP Alloc"/>
      <sheetName val="CBPP Alloc"/>
      <sheetName val="CBPPU Alloc"/>
      <sheetName val="ENE Alloc"/>
      <sheetName val="SPBP Alloc"/>
      <sheetName val="SMRP Alloc"/>
      <sheetName val="AMG Alloc"/>
      <sheetName val="Total Alloc"/>
      <sheetName val="Forecast Q-NQ"/>
      <sheetName val="NOTES"/>
      <sheetName val="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ECRP Assets"/>
      <sheetName val="CBPP Assets"/>
      <sheetName val="Amergen"/>
      <sheetName val="West"/>
      <sheetName val="East"/>
      <sheetName val="Ratio Summary"/>
      <sheetName val="FAS 87"/>
      <sheetName val="Inputs"/>
      <sheetName val="ECRP Alloc"/>
      <sheetName val="CBPP Alloc"/>
      <sheetName val="CBPPU Alloc"/>
      <sheetName val="ENE Alloc"/>
      <sheetName val="SPBP Alloc"/>
      <sheetName val="SMRP Alloc"/>
      <sheetName val="AMG Alloc"/>
      <sheetName val="Total Alloc"/>
      <sheetName val="Forecast Q-NQ"/>
      <sheetName val="NOTES"/>
      <sheetName val="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ComEd TOTI"/>
      <sheetName val="PECO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Financial Statements &gt;"/>
      <sheetName val="Functional Costs &gt;"/>
      <sheetName val="EED IS- Variances"/>
      <sheetName val="EED BS Var"/>
      <sheetName val="ComEd BS Var"/>
      <sheetName val="PECO BS Var"/>
      <sheetName val="EED CFS Var"/>
      <sheetName val="ComEd CFS Var"/>
      <sheetName val="PECO CFS Var"/>
      <sheetName val="C O&amp;M RR"/>
      <sheetName val="C Cap RR"/>
      <sheetName val="P O&amp;M RR"/>
      <sheetName val="P Cap RR"/>
      <sheetName val="Rev_Req"/>
      <sheetName val="FAS 8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Tate, Pamela:(PHI)" id="{C7DC7F6C-E401-4B3C-B680-51D99C50F1BC}" userId="petate@pepco.com" providerId="PeoplePicker"/>
  <person displayName="Yu, Jessica:(PHI)" id="{EB093609-28FF-449D-9F4E-DD85AEB571EB}" userId="S::E084603@exelonds.com::3f90aef4-8a16-46db-bf42-c32d9ccbe71f" providerId="AD"/>
  <person displayName="Rosenthal, Nicholas I:(PHI)" id="{ADBE883B-80C3-4BCA-BFE6-D18B3DE9F805}" userId="S::E093349@exelonds.com::ca06d720-979f-4ec8-9463-d0c10f3dc8d4" providerId="AD"/>
  <person displayName="Tate, Pamela:(PHI)" id="{5B4A75A3-E50C-4695-8CA0-C2A457EB801F}" userId="S::e910610@exelonds.com::b4f705fe-2349-408e-b598-ad13c25d2df3" providerId="AD"/>
  <person displayName="Measamer, Christine E:(PHI)" id="{81886DAC-234E-7049-BBDD-B035FB551E5D}" userId="S::e913668@exelonds.com::ffd5bd40-20b0-4376-8972-05a798e7b22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 dT="2022-01-24T21:06:01.95" personId="{ADBE883B-80C3-4BCA-BFE6-D18B3DE9F805}" id="{7645D486-5970-4D1F-A49E-2835A65BB926}">
    <text>Goals ("Forecasts") for Multi-Family are not defined at the sub-program level in ACE's filing. YTD % of goal only applies at the program level</text>
  </threadedComment>
</ThreadedComments>
</file>

<file path=xl/threadedComments/threadedComment2.xml><?xml version="1.0" encoding="utf-8"?>
<ThreadedComments xmlns="http://schemas.microsoft.com/office/spreadsheetml/2018/threadedcomments" xmlns:x="http://schemas.openxmlformats.org/spreadsheetml/2006/main">
  <threadedComment ref="E6" dT="2022-10-11T01:42:57.34" personId="{81886DAC-234E-7049-BBDD-B035FB551E5D}" id="{B68B2420-E14E-384C-8270-E4ABA9D7E7F3}">
    <text>Unit?</text>
  </threadedComment>
  <threadedComment ref="E6" dT="2022-10-11T01:43:59.36" personId="{81886DAC-234E-7049-BBDD-B035FB551E5D}" id="{8658291B-CE94-B64A-A3E6-0B8DE040495B}" parentId="{B68B2420-E14E-384C-8270-E4ABA9D7E7F3}">
    <text>Gross or Net?</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2-10-04T18:57:57.26" personId="{EB093609-28FF-449D-9F4E-DD85AEB571EB}" id="{CE7CE6F4-89E2-486F-8566-A4F09862E8A3}">
    <text>@Tate, Pamela:(PHI) what's the correct formula here?</text>
    <mentions>
      <mention mentionpersonId="{C7DC7F6C-E401-4B3C-B680-51D99C50F1BC}" mentionId="{017C836F-B1A6-42FA-9A3B-85A42147D8F4}" startIndex="0" length="19"/>
    </mentions>
  </threadedComment>
  <threadedComment ref="H7" dT="2022-10-04T21:43:09.52" personId="{5B4A75A3-E50C-4695-8CA0-C2A457EB801F}" id="{9C724A97-AD17-4BAB-AC7E-B5E33AAE9A7A}" parentId="{CE7CE6F4-89E2-486F-8566-A4F09862E8A3}">
    <text>@Jessica these tables are what Joe is workings  on
@Joe -please confirm</text>
  </threadedComment>
</ThreadedComments>
</file>

<file path=xl/threadedComments/threadedComment4.xml><?xml version="1.0" encoding="utf-8"?>
<ThreadedComments xmlns="http://schemas.microsoft.com/office/spreadsheetml/2018/threadedcomments" xmlns:x="http://schemas.openxmlformats.org/spreadsheetml/2006/main">
  <threadedComment ref="B5" dT="2022-10-11T01:48:04.29" personId="{81886DAC-234E-7049-BBDD-B035FB551E5D}" id="{AA51B15A-7735-2F44-B814-AC4396015B8E}">
    <text>Insert ACE name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4" Type="http://schemas.microsoft.com/office/2017/10/relationships/threadedComment" Target="../threadedComments/threadedComment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 Id="rId4" Type="http://schemas.microsoft.com/office/2017/10/relationships/threadedComment" Target="../threadedComments/threadedComment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workbookViewId="0"/>
  </sheetViews>
  <sheetFormatPr defaultColWidth="9.42578125" defaultRowHeight="15"/>
  <cols>
    <col min="1" max="1" width="13.42578125" customWidth="1"/>
    <col min="2" max="2" width="46.42578125" customWidth="1"/>
    <col min="3" max="3" width="36.42578125" bestFit="1" customWidth="1"/>
    <col min="4" max="4" width="14.42578125" style="2" customWidth="1"/>
    <col min="5" max="5" width="14.42578125" style="3" customWidth="1"/>
    <col min="6" max="6" width="16.42578125" customWidth="1"/>
    <col min="7" max="7" width="13.42578125" style="4" customWidth="1"/>
    <col min="8" max="8" width="13.5703125" style="4" customWidth="1"/>
    <col min="9" max="9" width="16.42578125" style="5" customWidth="1"/>
    <col min="10" max="11" width="15.5703125" customWidth="1"/>
    <col min="12" max="12" width="15.5703125" style="2" customWidth="1"/>
    <col min="13" max="13" width="18.42578125" style="3" customWidth="1"/>
    <col min="14" max="14" width="13.42578125" style="3" customWidth="1"/>
    <col min="15" max="15" width="13.42578125" customWidth="1"/>
    <col min="19" max="19" width="9.42578125" customWidth="1"/>
  </cols>
  <sheetData>
    <row r="1" spans="1:14" ht="23.25">
      <c r="A1" s="1" t="s">
        <v>0</v>
      </c>
    </row>
    <row r="2" spans="1:14">
      <c r="E2" s="108" t="s">
        <v>1</v>
      </c>
    </row>
    <row r="3" spans="1:14" ht="18.75">
      <c r="A3" s="6">
        <v>1</v>
      </c>
      <c r="B3" s="6"/>
      <c r="C3" s="6"/>
      <c r="I3" s="4"/>
    </row>
    <row r="4" spans="1:14" ht="15.75" thickBot="1"/>
    <row r="5" spans="1:14" ht="43.35" customHeight="1" thickBot="1">
      <c r="A5" t="s">
        <v>2</v>
      </c>
      <c r="B5" s="1086" t="s">
        <v>3</v>
      </c>
      <c r="C5" s="1087"/>
      <c r="D5" s="1088" t="s">
        <v>4</v>
      </c>
      <c r="E5" s="1089"/>
      <c r="F5" s="1090"/>
      <c r="G5" s="1091" t="s">
        <v>5</v>
      </c>
      <c r="H5" s="1092"/>
      <c r="I5" s="1088" t="s">
        <v>6</v>
      </c>
      <c r="J5" s="1089"/>
      <c r="K5" s="1090"/>
      <c r="L5" s="1076" t="s">
        <v>7</v>
      </c>
      <c r="M5" s="7" t="s">
        <v>8</v>
      </c>
      <c r="N5" s="8" t="s">
        <v>9</v>
      </c>
    </row>
    <row r="6" spans="1:14" ht="21" customHeight="1">
      <c r="B6" s="1086"/>
      <c r="C6" s="1087"/>
      <c r="D6" s="112" t="s">
        <v>10</v>
      </c>
      <c r="E6" s="113" t="s">
        <v>11</v>
      </c>
      <c r="F6" s="114" t="s">
        <v>12</v>
      </c>
      <c r="G6" s="112" t="s">
        <v>13</v>
      </c>
      <c r="H6" s="114" t="s">
        <v>14</v>
      </c>
      <c r="I6" s="112" t="s">
        <v>15</v>
      </c>
      <c r="J6" s="113" t="s">
        <v>16</v>
      </c>
      <c r="K6" s="114"/>
      <c r="L6" s="9" t="s">
        <v>17</v>
      </c>
      <c r="M6" s="11" t="s">
        <v>18</v>
      </c>
      <c r="N6" s="10" t="s">
        <v>19</v>
      </c>
    </row>
    <row r="7" spans="1:14" ht="52.5" customHeight="1" thickBot="1">
      <c r="B7" s="1086"/>
      <c r="C7" s="1087"/>
      <c r="D7" s="109" t="s">
        <v>20</v>
      </c>
      <c r="E7" s="12" t="s">
        <v>21</v>
      </c>
      <c r="F7" s="13" t="s">
        <v>22</v>
      </c>
      <c r="G7" s="14" t="s">
        <v>23</v>
      </c>
      <c r="H7" s="110" t="s">
        <v>24</v>
      </c>
      <c r="I7" s="14" t="s">
        <v>25</v>
      </c>
      <c r="J7" s="15" t="s">
        <v>26</v>
      </c>
      <c r="K7" s="111" t="s">
        <v>27</v>
      </c>
      <c r="L7" s="16" t="s">
        <v>28</v>
      </c>
      <c r="M7" s="17" t="s">
        <v>29</v>
      </c>
      <c r="N7" s="18" t="s">
        <v>30</v>
      </c>
    </row>
    <row r="8" spans="1:14" ht="15.75" thickBot="1">
      <c r="B8" s="19" t="s">
        <v>31</v>
      </c>
      <c r="C8" s="117" t="s">
        <v>32</v>
      </c>
      <c r="D8" s="20"/>
      <c r="E8" s="20"/>
      <c r="F8" s="21"/>
      <c r="G8" s="22"/>
      <c r="H8" s="22"/>
      <c r="I8" s="23"/>
      <c r="J8" s="24"/>
      <c r="K8" s="24"/>
      <c r="L8" s="21"/>
      <c r="M8" s="25"/>
      <c r="N8" s="26"/>
    </row>
    <row r="9" spans="1:14" ht="15.75" thickBot="1">
      <c r="B9" s="1075"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1093" t="s">
        <v>34</v>
      </c>
      <c r="C10" s="118" t="s">
        <v>35</v>
      </c>
      <c r="D10" s="132"/>
      <c r="E10" s="131"/>
      <c r="F10" s="130"/>
      <c r="G10" s="133"/>
      <c r="H10" s="133"/>
      <c r="I10" s="134"/>
      <c r="J10" s="135"/>
      <c r="K10" s="135"/>
      <c r="L10" s="130"/>
      <c r="M10" s="136"/>
      <c r="N10" s="137"/>
    </row>
    <row r="11" spans="1:14">
      <c r="B11" s="1094"/>
      <c r="C11" s="119" t="s">
        <v>36</v>
      </c>
      <c r="D11" s="132"/>
      <c r="E11" s="131"/>
      <c r="F11" s="130"/>
      <c r="G11" s="133"/>
      <c r="H11" s="133"/>
      <c r="I11" s="134"/>
      <c r="J11" s="135"/>
      <c r="K11" s="135"/>
      <c r="L11" s="130"/>
      <c r="M11" s="136"/>
      <c r="N11" s="137"/>
    </row>
    <row r="12" spans="1:14" ht="15.75" thickBot="1">
      <c r="B12" s="1095"/>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25"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75" thickBot="1">
      <c r="B16" s="66" t="s">
        <v>41</v>
      </c>
      <c r="C16" s="124"/>
      <c r="D16" s="67"/>
      <c r="E16" s="67"/>
      <c r="F16" s="67"/>
      <c r="G16" s="68"/>
      <c r="H16" s="68"/>
      <c r="I16" s="69"/>
      <c r="J16" s="70"/>
      <c r="K16" s="70"/>
      <c r="L16" s="67"/>
      <c r="M16" s="71"/>
      <c r="N16" s="72"/>
    </row>
    <row r="17" spans="2:25" ht="15.75" thickBot="1">
      <c r="B17" s="125" t="s">
        <v>42</v>
      </c>
      <c r="C17" s="122" t="s">
        <v>43</v>
      </c>
      <c r="D17" s="27"/>
      <c r="E17" s="28"/>
      <c r="F17" s="49"/>
      <c r="G17" s="49"/>
      <c r="H17" s="49"/>
      <c r="I17" s="31"/>
      <c r="J17" s="73"/>
      <c r="K17" s="50"/>
      <c r="L17" s="29"/>
      <c r="M17" s="51"/>
      <c r="N17" s="52"/>
    </row>
    <row r="18" spans="2:25" ht="19.350000000000001" customHeight="1" thickBot="1">
      <c r="B18" s="1083" t="s">
        <v>44</v>
      </c>
      <c r="C18" s="118" t="s">
        <v>45</v>
      </c>
      <c r="D18" s="27"/>
      <c r="E18" s="28"/>
      <c r="F18" s="49"/>
      <c r="G18" s="49"/>
      <c r="H18" s="49"/>
      <c r="I18" s="31"/>
      <c r="J18" s="73"/>
      <c r="K18" s="50"/>
      <c r="L18" s="29"/>
      <c r="M18" s="51"/>
      <c r="N18" s="52"/>
    </row>
    <row r="19" spans="2:25">
      <c r="B19" s="1084"/>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c r="B20" s="1085"/>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7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D27"/>
  <sheetViews>
    <sheetView topLeftCell="A4" zoomScale="90" zoomScaleNormal="90" workbookViewId="0">
      <selection activeCell="D12" sqref="D12"/>
    </sheetView>
  </sheetViews>
  <sheetFormatPr defaultColWidth="9.42578125" defaultRowHeight="15"/>
  <cols>
    <col min="1" max="1" width="4.42578125" customWidth="1"/>
    <col min="2" max="2" width="22.140625" customWidth="1"/>
    <col min="3" max="3" width="35" customWidth="1"/>
    <col min="4" max="8" width="13.42578125" customWidth="1"/>
    <col min="9" max="9" width="14.42578125" customWidth="1"/>
    <col min="10" max="10" width="16.42578125" customWidth="1"/>
    <col min="11" max="11" width="16.42578125" style="5" customWidth="1"/>
    <col min="12" max="13" width="16.42578125" customWidth="1"/>
    <col min="14" max="15" width="15.5703125" style="2" customWidth="1"/>
    <col min="16" max="16" width="13.42578125" customWidth="1"/>
    <col min="20" max="20" width="9.42578125" customWidth="1"/>
  </cols>
  <sheetData>
    <row r="1" spans="1:15" ht="23.25">
      <c r="A1" s="1" t="s">
        <v>0</v>
      </c>
      <c r="K1" s="160"/>
      <c r="N1" s="159"/>
      <c r="O1" s="159"/>
    </row>
    <row r="2" spans="1:15">
      <c r="K2" s="160"/>
      <c r="N2" s="159"/>
      <c r="O2" s="159"/>
    </row>
    <row r="3" spans="1:15" ht="19.5" thickBot="1">
      <c r="A3" s="6"/>
      <c r="B3" s="6" t="s">
        <v>55</v>
      </c>
      <c r="C3" s="6"/>
      <c r="D3" s="6"/>
      <c r="E3" s="6"/>
      <c r="F3" s="6"/>
      <c r="G3" s="6"/>
      <c r="H3" s="6"/>
      <c r="K3" s="170"/>
      <c r="N3" s="159"/>
      <c r="O3" s="159"/>
    </row>
    <row r="4" spans="1:15" ht="43.35" customHeight="1" thickBot="1">
      <c r="A4" t="s">
        <v>2</v>
      </c>
      <c r="B4" s="889"/>
      <c r="C4" s="889"/>
      <c r="D4" s="1156" t="s">
        <v>7</v>
      </c>
      <c r="E4" s="1156"/>
      <c r="F4" s="1157" t="s">
        <v>258</v>
      </c>
      <c r="G4" s="1158"/>
      <c r="H4" s="1159" t="s">
        <v>56</v>
      </c>
      <c r="I4" s="1160"/>
      <c r="K4" s="160"/>
      <c r="M4" s="167" t="s">
        <v>7</v>
      </c>
      <c r="N4" s="167"/>
      <c r="O4" s="167"/>
    </row>
    <row r="5" spans="1:15" ht="21" customHeight="1" thickBot="1">
      <c r="B5" s="890"/>
      <c r="C5" s="890"/>
      <c r="D5" s="453" t="s">
        <v>10</v>
      </c>
      <c r="E5" s="450" t="s">
        <v>11</v>
      </c>
      <c r="F5" s="451" t="s">
        <v>12</v>
      </c>
      <c r="G5" s="452" t="s">
        <v>13</v>
      </c>
      <c r="H5" s="453" t="s">
        <v>14</v>
      </c>
      <c r="I5" s="454" t="s">
        <v>15</v>
      </c>
      <c r="K5" s="160"/>
      <c r="N5" s="159"/>
      <c r="O5" s="159"/>
    </row>
    <row r="6" spans="1:15" ht="52.5" customHeight="1" thickBot="1">
      <c r="B6" s="891"/>
      <c r="C6" s="891"/>
      <c r="D6" s="1150" t="s">
        <v>72</v>
      </c>
      <c r="E6" s="1151"/>
      <c r="F6" s="1152" t="s">
        <v>259</v>
      </c>
      <c r="G6" s="1153"/>
      <c r="H6" s="1154" t="s">
        <v>260</v>
      </c>
      <c r="I6" s="1155"/>
      <c r="N6" s="159"/>
      <c r="O6" s="159"/>
    </row>
    <row r="7" spans="1:15" ht="25.5">
      <c r="B7" s="892" t="s">
        <v>31</v>
      </c>
      <c r="C7" s="893" t="s">
        <v>32</v>
      </c>
      <c r="D7" s="894" t="s">
        <v>106</v>
      </c>
      <c r="E7" s="895" t="s">
        <v>261</v>
      </c>
      <c r="F7" s="894" t="s">
        <v>106</v>
      </c>
      <c r="G7" s="895" t="s">
        <v>261</v>
      </c>
      <c r="H7" s="894" t="s">
        <v>106</v>
      </c>
      <c r="I7" s="895" t="s">
        <v>261</v>
      </c>
      <c r="J7" s="162"/>
      <c r="L7" s="162"/>
      <c r="M7" s="162"/>
      <c r="N7" s="162"/>
      <c r="O7" s="162"/>
    </row>
    <row r="8" spans="1:15">
      <c r="B8" s="1161" t="s">
        <v>33</v>
      </c>
      <c r="C8" s="455" t="s">
        <v>99</v>
      </c>
      <c r="D8" s="456">
        <v>4</v>
      </c>
      <c r="E8" s="457">
        <v>615</v>
      </c>
      <c r="F8" s="458">
        <v>2</v>
      </c>
      <c r="G8" s="459">
        <v>217.27996999999996</v>
      </c>
      <c r="H8" s="881">
        <v>1.002116</v>
      </c>
      <c r="I8" s="882">
        <v>273.53748740000054</v>
      </c>
      <c r="J8" s="159"/>
      <c r="K8" s="164"/>
      <c r="L8" s="159"/>
      <c r="M8" s="159"/>
      <c r="N8" s="159"/>
      <c r="O8" s="159"/>
    </row>
    <row r="9" spans="1:15">
      <c r="B9" s="1162"/>
      <c r="C9" s="460" t="s">
        <v>107</v>
      </c>
      <c r="D9" s="461">
        <v>10000</v>
      </c>
      <c r="E9" s="462">
        <v>0</v>
      </c>
      <c r="F9" s="463">
        <v>277.10000000000002</v>
      </c>
      <c r="G9" s="464">
        <v>0</v>
      </c>
      <c r="H9" s="887">
        <v>2704.4924000000001</v>
      </c>
      <c r="I9" s="883">
        <v>0</v>
      </c>
      <c r="J9" s="846"/>
      <c r="K9" s="777"/>
      <c r="L9" s="159"/>
      <c r="M9" s="159"/>
      <c r="N9" s="159"/>
      <c r="O9" s="159"/>
    </row>
    <row r="10" spans="1:15" ht="15.75" thickBot="1">
      <c r="B10" s="1162"/>
      <c r="C10" s="465" t="s">
        <v>262</v>
      </c>
      <c r="D10" s="461">
        <v>0</v>
      </c>
      <c r="E10" s="462">
        <v>37503</v>
      </c>
      <c r="F10" s="463">
        <v>0</v>
      </c>
      <c r="G10" s="464">
        <v>386.60322000000008</v>
      </c>
      <c r="H10" s="888">
        <v>0</v>
      </c>
      <c r="I10" s="884">
        <v>5390.1073629999992</v>
      </c>
      <c r="J10" s="159"/>
      <c r="K10" s="164"/>
      <c r="L10" s="159"/>
      <c r="M10" s="159"/>
      <c r="N10" s="159"/>
      <c r="O10" s="159"/>
    </row>
    <row r="11" spans="1:15" ht="14.45" customHeight="1">
      <c r="B11" s="1161" t="s">
        <v>34</v>
      </c>
      <c r="C11" s="455" t="s">
        <v>263</v>
      </c>
      <c r="D11" s="456">
        <v>1</v>
      </c>
      <c r="E11" s="457">
        <v>8</v>
      </c>
      <c r="F11" s="458">
        <v>2.0499999999999998</v>
      </c>
      <c r="G11" s="459">
        <v>24.63</v>
      </c>
      <c r="H11" s="881">
        <v>0.15</v>
      </c>
      <c r="I11" s="882">
        <v>0.79</v>
      </c>
      <c r="J11" s="168"/>
      <c r="K11" s="443"/>
      <c r="L11" s="159"/>
      <c r="M11" s="159"/>
      <c r="N11" s="159"/>
      <c r="O11" s="440"/>
    </row>
    <row r="12" spans="1:15" ht="14.45" customHeight="1">
      <c r="B12" s="1162"/>
      <c r="C12" s="466" t="s">
        <v>236</v>
      </c>
      <c r="D12" s="461">
        <v>2012</v>
      </c>
      <c r="E12" s="462">
        <v>2120</v>
      </c>
      <c r="F12" s="463"/>
      <c r="G12" s="464"/>
      <c r="H12" s="888">
        <v>652.08000000000004</v>
      </c>
      <c r="I12" s="883">
        <v>815.8</v>
      </c>
      <c r="J12" s="168"/>
      <c r="K12" s="444"/>
      <c r="L12" s="162"/>
      <c r="M12" s="162"/>
      <c r="N12" s="162"/>
      <c r="O12" s="162"/>
    </row>
    <row r="13" spans="1:15" ht="14.45" customHeight="1" thickBot="1">
      <c r="B13" s="1162"/>
      <c r="C13" s="467" t="s">
        <v>37</v>
      </c>
      <c r="D13" s="926">
        <v>33</v>
      </c>
      <c r="E13" s="468" t="s">
        <v>100</v>
      </c>
      <c r="F13" s="927">
        <v>20.99</v>
      </c>
      <c r="G13" s="885" t="s">
        <v>100</v>
      </c>
      <c r="H13" s="928">
        <v>30.98</v>
      </c>
      <c r="I13" s="886" t="s">
        <v>100</v>
      </c>
      <c r="J13" s="168"/>
      <c r="K13" s="442"/>
      <c r="L13" s="165"/>
      <c r="M13" s="165"/>
      <c r="N13" s="165"/>
      <c r="O13" s="165"/>
    </row>
    <row r="14" spans="1:15" ht="25.5">
      <c r="B14" s="469" t="s">
        <v>38</v>
      </c>
      <c r="C14" s="469" t="s">
        <v>39</v>
      </c>
      <c r="D14" s="470" t="s">
        <v>235</v>
      </c>
      <c r="E14" s="972" t="s">
        <v>235</v>
      </c>
      <c r="F14" s="972" t="s">
        <v>235</v>
      </c>
      <c r="G14" s="972" t="s">
        <v>235</v>
      </c>
      <c r="H14" s="972" t="s">
        <v>235</v>
      </c>
      <c r="I14" s="972" t="s">
        <v>235</v>
      </c>
      <c r="J14" s="159"/>
      <c r="K14" s="442"/>
      <c r="L14" s="165"/>
      <c r="M14" s="165"/>
      <c r="N14" s="165"/>
      <c r="O14" s="165"/>
    </row>
    <row r="15" spans="1:15" ht="15.75" thickBot="1">
      <c r="B15" s="896" t="s">
        <v>40</v>
      </c>
      <c r="C15" s="896"/>
      <c r="D15" s="897">
        <f t="shared" ref="D15:I15" si="0">SUM(D8:D14)</f>
        <v>12050</v>
      </c>
      <c r="E15" s="897">
        <f t="shared" si="0"/>
        <v>40246</v>
      </c>
      <c r="F15" s="898">
        <f t="shared" si="0"/>
        <v>302.14000000000004</v>
      </c>
      <c r="G15" s="899">
        <f t="shared" si="0"/>
        <v>628.51319000000001</v>
      </c>
      <c r="H15" s="900">
        <f t="shared" si="0"/>
        <v>3388.7045160000002</v>
      </c>
      <c r="I15" s="901">
        <f t="shared" si="0"/>
        <v>6480.2348504000001</v>
      </c>
      <c r="J15" s="162"/>
      <c r="K15" s="778"/>
      <c r="N15" s="779"/>
      <c r="O15" s="779"/>
    </row>
    <row r="16" spans="1:15" ht="15.75" thickBot="1">
      <c r="B16" s="471"/>
      <c r="C16" s="471"/>
      <c r="D16" s="472"/>
      <c r="E16" s="473"/>
      <c r="F16" s="474"/>
      <c r="G16" s="475"/>
      <c r="H16" s="497"/>
      <c r="I16" s="498"/>
      <c r="J16" s="165"/>
      <c r="K16" s="778"/>
      <c r="N16" s="779"/>
      <c r="O16" s="779"/>
    </row>
    <row r="17" spans="2:30">
      <c r="B17" s="1148" t="s">
        <v>109</v>
      </c>
      <c r="C17" s="476" t="s">
        <v>128</v>
      </c>
      <c r="D17" s="486">
        <v>0</v>
      </c>
      <c r="E17" s="490">
        <v>0</v>
      </c>
      <c r="F17" s="491">
        <v>0</v>
      </c>
      <c r="G17" s="492">
        <v>0</v>
      </c>
      <c r="H17" s="499">
        <v>0</v>
      </c>
      <c r="I17" s="500">
        <v>0</v>
      </c>
      <c r="J17" s="165"/>
      <c r="K17" s="442"/>
      <c r="N17" s="779"/>
      <c r="O17" s="779"/>
    </row>
    <row r="18" spans="2:30" ht="15.75" thickBot="1">
      <c r="B18" s="1149"/>
      <c r="C18" s="477" t="s">
        <v>264</v>
      </c>
      <c r="D18" s="493">
        <v>0</v>
      </c>
      <c r="E18" s="494">
        <v>0</v>
      </c>
      <c r="F18" s="495">
        <v>0</v>
      </c>
      <c r="G18" s="496">
        <v>0</v>
      </c>
      <c r="H18" s="501">
        <v>0</v>
      </c>
      <c r="I18" s="502">
        <v>0</v>
      </c>
      <c r="J18" s="165"/>
      <c r="K18" s="780"/>
      <c r="L18" s="165"/>
      <c r="M18" s="165"/>
      <c r="N18" s="165"/>
      <c r="O18" s="165"/>
    </row>
    <row r="19" spans="2:30" ht="15.75" thickBot="1">
      <c r="B19" s="902" t="s">
        <v>265</v>
      </c>
      <c r="C19" s="896"/>
      <c r="D19" s="903">
        <f>SUM(D17:D18)</f>
        <v>0</v>
      </c>
      <c r="E19" s="904">
        <f t="shared" ref="E19:I19" si="1">SUM(E17:E18)</f>
        <v>0</v>
      </c>
      <c r="F19" s="905">
        <f t="shared" si="1"/>
        <v>0</v>
      </c>
      <c r="G19" s="906">
        <f t="shared" si="1"/>
        <v>0</v>
      </c>
      <c r="H19" s="907">
        <f t="shared" si="1"/>
        <v>0</v>
      </c>
      <c r="I19" s="908">
        <f t="shared" si="1"/>
        <v>0</v>
      </c>
      <c r="J19" s="162"/>
      <c r="K19" s="444"/>
      <c r="L19" s="162"/>
      <c r="M19" s="162"/>
      <c r="N19" s="162"/>
      <c r="O19" s="162"/>
    </row>
    <row r="20" spans="2:30" ht="15.75" thickBot="1">
      <c r="B20" s="478"/>
      <c r="C20" s="479"/>
      <c r="D20" s="480"/>
      <c r="E20" s="481"/>
      <c r="F20" s="482"/>
      <c r="G20" s="483"/>
      <c r="H20" s="503"/>
      <c r="I20" s="504"/>
      <c r="J20" s="161"/>
      <c r="K20" s="160"/>
      <c r="L20" s="161"/>
      <c r="M20" s="161"/>
      <c r="N20" s="159"/>
      <c r="O20" s="159"/>
    </row>
    <row r="21" spans="2:30" ht="15.75" thickBot="1">
      <c r="B21" s="909" t="s">
        <v>50</v>
      </c>
      <c r="C21" s="896"/>
      <c r="D21" s="910"/>
      <c r="E21" s="911"/>
      <c r="F21" s="898"/>
      <c r="G21" s="899"/>
      <c r="H21" s="912"/>
      <c r="I21" s="901"/>
      <c r="J21" s="166"/>
      <c r="K21" s="163"/>
      <c r="L21" s="166"/>
      <c r="M21" s="166"/>
      <c r="N21" s="162"/>
      <c r="O21" s="162"/>
    </row>
    <row r="22" spans="2:30">
      <c r="B22" s="484" t="s">
        <v>266</v>
      </c>
      <c r="C22" s="485"/>
      <c r="D22" s="486" t="s">
        <v>100</v>
      </c>
      <c r="E22" s="487" t="s">
        <v>100</v>
      </c>
      <c r="F22" s="488" t="s">
        <v>100</v>
      </c>
      <c r="G22" s="489" t="s">
        <v>100</v>
      </c>
      <c r="H22" s="499" t="s">
        <v>100</v>
      </c>
      <c r="I22" s="505" t="s">
        <v>100</v>
      </c>
      <c r="J22" s="165"/>
      <c r="K22" s="165"/>
      <c r="L22" s="165"/>
      <c r="M22" s="165"/>
      <c r="N22" s="165"/>
      <c r="O22" s="165"/>
    </row>
    <row r="23" spans="2:30" ht="15.75" thickBot="1">
      <c r="B23" s="913" t="s">
        <v>52</v>
      </c>
      <c r="C23" s="914"/>
      <c r="D23" s="903">
        <f>SUM(D22)</f>
        <v>0</v>
      </c>
      <c r="E23" s="904">
        <f t="shared" ref="E23:I23" si="2">SUM(E22)</f>
        <v>0</v>
      </c>
      <c r="F23" s="905">
        <f t="shared" si="2"/>
        <v>0</v>
      </c>
      <c r="G23" s="906">
        <f t="shared" si="2"/>
        <v>0</v>
      </c>
      <c r="H23" s="907">
        <f t="shared" si="2"/>
        <v>0</v>
      </c>
      <c r="I23" s="908">
        <f t="shared" si="2"/>
        <v>0</v>
      </c>
      <c r="J23" s="162"/>
      <c r="K23" s="163"/>
      <c r="L23" s="162"/>
      <c r="M23" s="162"/>
      <c r="N23" s="162"/>
      <c r="O23" s="162"/>
    </row>
    <row r="24" spans="2:30" ht="15.75" thickBot="1">
      <c r="B24" s="478"/>
      <c r="C24" s="479"/>
      <c r="D24" s="480"/>
      <c r="E24" s="481"/>
      <c r="F24" s="482"/>
      <c r="G24" s="483"/>
      <c r="H24" s="503"/>
      <c r="I24" s="504"/>
      <c r="J24" s="162"/>
      <c r="K24" s="163"/>
      <c r="L24" s="162"/>
      <c r="M24" s="162"/>
      <c r="N24" s="162"/>
      <c r="O24" s="162"/>
    </row>
    <row r="25" spans="2:30" ht="15.75" thickBot="1">
      <c r="B25" s="913" t="s">
        <v>53</v>
      </c>
      <c r="C25" s="914"/>
      <c r="D25" s="897">
        <f t="shared" ref="D25:I25" si="3">SUM(D23,D19,D15)</f>
        <v>12050</v>
      </c>
      <c r="E25" s="897">
        <f t="shared" si="3"/>
        <v>40246</v>
      </c>
      <c r="F25" s="905">
        <f t="shared" si="3"/>
        <v>302.14000000000004</v>
      </c>
      <c r="G25" s="906">
        <f t="shared" si="3"/>
        <v>628.51319000000001</v>
      </c>
      <c r="H25" s="907">
        <f t="shared" si="3"/>
        <v>3388.7045160000002</v>
      </c>
      <c r="I25" s="908">
        <f t="shared" si="3"/>
        <v>6480.2348504000001</v>
      </c>
      <c r="J25" s="104"/>
      <c r="K25" s="106"/>
      <c r="L25" s="104"/>
      <c r="M25" s="104"/>
      <c r="N25" s="107"/>
      <c r="O25" s="107"/>
      <c r="P25" s="104"/>
      <c r="Q25" s="104"/>
      <c r="R25" s="104"/>
      <c r="S25" s="104"/>
      <c r="T25" s="104"/>
      <c r="U25" s="104"/>
      <c r="V25" s="104"/>
      <c r="W25" s="104"/>
      <c r="X25" s="104"/>
      <c r="Y25" s="104"/>
      <c r="Z25" s="104"/>
      <c r="AA25" s="104"/>
      <c r="AB25" s="104"/>
      <c r="AC25" s="104"/>
      <c r="AD25" s="104"/>
    </row>
    <row r="26" spans="2:30" ht="15.75" thickBot="1">
      <c r="B26" s="915" t="s">
        <v>54</v>
      </c>
      <c r="C26" s="916"/>
      <c r="D26" s="917"/>
      <c r="E26" s="918"/>
      <c r="F26" s="919">
        <v>0</v>
      </c>
      <c r="G26" s="920">
        <v>0</v>
      </c>
      <c r="H26" s="921"/>
      <c r="I26" s="922"/>
    </row>
    <row r="27" spans="2:30" ht="17.25">
      <c r="B27" s="144" t="s">
        <v>267</v>
      </c>
      <c r="C27" s="104"/>
      <c r="D27" s="104"/>
      <c r="E27" s="104"/>
      <c r="F27" s="104"/>
      <c r="G27" s="104"/>
      <c r="H27" s="104"/>
      <c r="I27" s="104"/>
    </row>
  </sheetData>
  <mergeCells count="9">
    <mergeCell ref="B17:B18"/>
    <mergeCell ref="D6:E6"/>
    <mergeCell ref="F6:G6"/>
    <mergeCell ref="H6:I6"/>
    <mergeCell ref="D4:E4"/>
    <mergeCell ref="F4:G4"/>
    <mergeCell ref="H4:I4"/>
    <mergeCell ref="B8:B10"/>
    <mergeCell ref="B11:B13"/>
  </mergeCells>
  <pageMargins left="0.25" right="0.25" top="0.75" bottom="0.75" header="0.3" footer="0.3"/>
  <pageSetup scale="93" fitToHeight="0" orientation="landscape" r:id="rId1"/>
  <headerFooter>
    <oddHeader>&amp;CACE Q1 of Program Year 2022 LMI Reporting Table</oddHeader>
    <oddFooter>&amp;C&amp;N&amp;R&amp;D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D26"/>
  <sheetViews>
    <sheetView topLeftCell="A6" workbookViewId="0">
      <selection activeCell="F24" sqref="F24"/>
    </sheetView>
  </sheetViews>
  <sheetFormatPr defaultColWidth="9.42578125" defaultRowHeight="15"/>
  <cols>
    <col min="1" max="1" width="4.42578125" customWidth="1"/>
    <col min="2" max="2" width="22.140625" customWidth="1"/>
    <col min="3" max="3" width="35" customWidth="1"/>
    <col min="4" max="8" width="13.42578125" customWidth="1"/>
    <col min="9" max="9" width="14.42578125" customWidth="1"/>
    <col min="10" max="10" width="16.42578125" customWidth="1"/>
    <col min="11" max="11" width="16.42578125" style="5" customWidth="1"/>
    <col min="12" max="13" width="16.42578125" customWidth="1"/>
    <col min="14" max="15" width="16.42578125" style="2" customWidth="1"/>
    <col min="16" max="17" width="16.42578125" customWidth="1"/>
    <col min="20" max="20" width="9.42578125" customWidth="1"/>
    <col min="22" max="22" width="48.140625" bestFit="1" customWidth="1"/>
    <col min="23" max="25" width="0" hidden="1" customWidth="1"/>
  </cols>
  <sheetData>
    <row r="1" spans="1:30" ht="23.25">
      <c r="A1" s="1" t="s">
        <v>0</v>
      </c>
      <c r="J1" t="s">
        <v>268</v>
      </c>
      <c r="K1" s="160"/>
      <c r="N1" s="159"/>
      <c r="O1" s="159"/>
    </row>
    <row r="2" spans="1:30">
      <c r="K2" s="160"/>
      <c r="N2" s="159"/>
      <c r="O2" s="159"/>
    </row>
    <row r="3" spans="1:30" ht="19.5" thickBot="1">
      <c r="A3" s="6"/>
      <c r="B3" s="6" t="s">
        <v>55</v>
      </c>
      <c r="C3" s="6"/>
      <c r="D3" s="6"/>
      <c r="E3" s="6"/>
      <c r="F3" s="6"/>
      <c r="G3" s="6"/>
      <c r="H3" s="6"/>
      <c r="K3" s="170"/>
      <c r="N3" s="159"/>
      <c r="O3" s="159"/>
    </row>
    <row r="4" spans="1:30" ht="43.35" customHeight="1" thickBot="1">
      <c r="A4" t="s">
        <v>2</v>
      </c>
      <c r="B4" s="1081"/>
      <c r="C4" s="603"/>
      <c r="D4" s="1165" t="s">
        <v>7</v>
      </c>
      <c r="E4" s="1166"/>
      <c r="F4" s="1167" t="s">
        <v>258</v>
      </c>
      <c r="G4" s="1168"/>
      <c r="H4" s="1169" t="s">
        <v>56</v>
      </c>
      <c r="I4" s="1170"/>
      <c r="J4" s="1179"/>
      <c r="K4" s="1180"/>
      <c r="L4" s="1180"/>
      <c r="M4" s="1180"/>
      <c r="N4" s="1180"/>
      <c r="O4" s="1180"/>
    </row>
    <row r="5" spans="1:30" ht="21" customHeight="1" thickBot="1">
      <c r="B5" s="604"/>
      <c r="C5" s="605"/>
      <c r="D5" s="606" t="s">
        <v>10</v>
      </c>
      <c r="E5" s="607" t="s">
        <v>11</v>
      </c>
      <c r="F5" s="608" t="s">
        <v>12</v>
      </c>
      <c r="G5" s="609" t="s">
        <v>13</v>
      </c>
      <c r="H5" s="610" t="s">
        <v>14</v>
      </c>
      <c r="I5" s="731" t="s">
        <v>15</v>
      </c>
      <c r="J5" s="610" t="s">
        <v>59</v>
      </c>
      <c r="K5" s="732" t="s">
        <v>269</v>
      </c>
      <c r="L5" s="732" t="s">
        <v>17</v>
      </c>
      <c r="M5" s="607" t="s">
        <v>61</v>
      </c>
      <c r="N5" s="732" t="s">
        <v>17</v>
      </c>
      <c r="O5" s="607" t="s">
        <v>61</v>
      </c>
    </row>
    <row r="6" spans="1:30" ht="52.5" customHeight="1" thickBot="1">
      <c r="B6" s="611"/>
      <c r="C6" s="612"/>
      <c r="D6" s="1171" t="s">
        <v>72</v>
      </c>
      <c r="E6" s="1172"/>
      <c r="F6" s="1173" t="s">
        <v>259</v>
      </c>
      <c r="G6" s="1174"/>
      <c r="H6" s="1175" t="s">
        <v>80</v>
      </c>
      <c r="I6" s="1176"/>
      <c r="J6" s="1177" t="s">
        <v>270</v>
      </c>
      <c r="K6" s="1178"/>
      <c r="L6" s="1177" t="s">
        <v>85</v>
      </c>
      <c r="M6" s="1178"/>
      <c r="N6" s="1177" t="s">
        <v>271</v>
      </c>
      <c r="O6" s="1178"/>
      <c r="T6" s="849" t="s">
        <v>89</v>
      </c>
      <c r="U6" s="849" t="s">
        <v>90</v>
      </c>
      <c r="V6" s="849" t="s">
        <v>91</v>
      </c>
      <c r="W6" s="850" t="s">
        <v>92</v>
      </c>
      <c r="X6" s="850" t="s">
        <v>93</v>
      </c>
      <c r="Y6" s="850" t="s">
        <v>94</v>
      </c>
      <c r="Z6" s="850" t="s">
        <v>92</v>
      </c>
      <c r="AA6" s="850" t="s">
        <v>93</v>
      </c>
      <c r="AB6" s="850" t="s">
        <v>94</v>
      </c>
    </row>
    <row r="7" spans="1:30" ht="29.25" thickBot="1">
      <c r="B7" s="613" t="s">
        <v>41</v>
      </c>
      <c r="C7" s="614" t="s">
        <v>123</v>
      </c>
      <c r="D7" s="615" t="s">
        <v>272</v>
      </c>
      <c r="E7" s="616" t="s">
        <v>273</v>
      </c>
      <c r="F7" s="615" t="s">
        <v>272</v>
      </c>
      <c r="G7" s="616" t="s">
        <v>273</v>
      </c>
      <c r="H7" s="615" t="s">
        <v>272</v>
      </c>
      <c r="I7" s="616" t="s">
        <v>273</v>
      </c>
      <c r="J7" s="615" t="s">
        <v>272</v>
      </c>
      <c r="K7" s="616" t="s">
        <v>273</v>
      </c>
      <c r="L7" s="615" t="s">
        <v>272</v>
      </c>
      <c r="M7" s="616" t="s">
        <v>273</v>
      </c>
      <c r="N7" s="615" t="s">
        <v>272</v>
      </c>
      <c r="O7" s="616" t="s">
        <v>273</v>
      </c>
      <c r="P7" s="405"/>
      <c r="T7" s="851">
        <v>6</v>
      </c>
      <c r="U7" s="851" t="s">
        <v>108</v>
      </c>
      <c r="V7" s="851" t="s">
        <v>109</v>
      </c>
      <c r="W7" s="852">
        <v>0.115</v>
      </c>
      <c r="X7" s="852">
        <v>0.13400000000000001</v>
      </c>
      <c r="Y7" s="852">
        <v>1.4999999999999999E-2</v>
      </c>
      <c r="Z7" s="853">
        <f t="shared" ref="Z7:Z12" si="0">(W7+1)</f>
        <v>1.115</v>
      </c>
      <c r="AA7" s="853">
        <f t="shared" ref="AA7:AB12" si="1">(X7+1)</f>
        <v>1.1339999999999999</v>
      </c>
      <c r="AB7" s="853">
        <f t="shared" si="1"/>
        <v>1.0149999999999999</v>
      </c>
    </row>
    <row r="8" spans="1:30" ht="15.75" thickBot="1">
      <c r="B8" s="617" t="s">
        <v>42</v>
      </c>
      <c r="C8" s="617" t="s">
        <v>43</v>
      </c>
      <c r="D8" s="648">
        <v>0</v>
      </c>
      <c r="E8" s="599" t="s">
        <v>100</v>
      </c>
      <c r="F8" s="649">
        <v>0</v>
      </c>
      <c r="G8" s="762" t="s">
        <v>100</v>
      </c>
      <c r="H8" s="840">
        <v>0</v>
      </c>
      <c r="I8" s="841" t="s">
        <v>100</v>
      </c>
      <c r="J8" s="648">
        <v>0</v>
      </c>
      <c r="K8" s="599" t="s">
        <v>100</v>
      </c>
      <c r="L8" s="648">
        <v>0</v>
      </c>
      <c r="M8" s="599" t="s">
        <v>100</v>
      </c>
      <c r="N8" s="875">
        <f>L8*$Z$10</f>
        <v>0</v>
      </c>
      <c r="O8" s="599" t="s">
        <v>100</v>
      </c>
      <c r="T8" s="851">
        <v>7</v>
      </c>
      <c r="U8" s="851" t="s">
        <v>111</v>
      </c>
      <c r="V8" s="851" t="s">
        <v>112</v>
      </c>
      <c r="W8" s="852">
        <v>9.0999999999999998E-2</v>
      </c>
      <c r="X8" s="852">
        <v>0.113</v>
      </c>
      <c r="Y8" s="852">
        <v>1.4999999999999999E-2</v>
      </c>
      <c r="Z8" s="853">
        <f t="shared" si="0"/>
        <v>1.091</v>
      </c>
      <c r="AA8" s="853">
        <f t="shared" si="1"/>
        <v>1.113</v>
      </c>
      <c r="AB8" s="853">
        <f t="shared" si="1"/>
        <v>1.0149999999999999</v>
      </c>
    </row>
    <row r="9" spans="1:30">
      <c r="B9" s="1181" t="s">
        <v>44</v>
      </c>
      <c r="C9" s="618" t="s">
        <v>45</v>
      </c>
      <c r="D9" s="650">
        <v>67</v>
      </c>
      <c r="E9" s="651">
        <v>24</v>
      </c>
      <c r="F9" s="652">
        <v>785</v>
      </c>
      <c r="G9" s="653">
        <v>426</v>
      </c>
      <c r="H9" s="842">
        <v>2709</v>
      </c>
      <c r="I9" s="843">
        <v>2218</v>
      </c>
      <c r="J9" s="654">
        <v>17823</v>
      </c>
      <c r="K9" s="655">
        <v>17594</v>
      </c>
      <c r="L9" s="654">
        <v>39544</v>
      </c>
      <c r="M9" s="655">
        <v>32934</v>
      </c>
      <c r="N9" s="654">
        <f>J9*$Z$8</f>
        <v>19444.893</v>
      </c>
      <c r="O9" s="654">
        <f>K9*$Z$8</f>
        <v>19195.054</v>
      </c>
      <c r="T9" s="851">
        <v>8</v>
      </c>
      <c r="U9" s="851" t="s">
        <v>111</v>
      </c>
      <c r="V9" s="851" t="s">
        <v>114</v>
      </c>
      <c r="W9" s="852">
        <v>6.9000000000000006E-2</v>
      </c>
      <c r="X9" s="852">
        <v>8.6999999999999994E-2</v>
      </c>
      <c r="Y9" s="852">
        <v>1.4999999999999999E-2</v>
      </c>
      <c r="Z9" s="853">
        <f t="shared" si="0"/>
        <v>1.069</v>
      </c>
      <c r="AA9" s="853">
        <f t="shared" si="1"/>
        <v>1.087</v>
      </c>
      <c r="AB9" s="853">
        <f t="shared" si="1"/>
        <v>1.0149999999999999</v>
      </c>
    </row>
    <row r="10" spans="1:30">
      <c r="B10" s="1182"/>
      <c r="C10" s="619" t="s">
        <v>46</v>
      </c>
      <c r="D10" s="656">
        <v>0</v>
      </c>
      <c r="E10" s="657">
        <v>0</v>
      </c>
      <c r="F10" s="658">
        <v>0</v>
      </c>
      <c r="G10" s="659">
        <v>0</v>
      </c>
      <c r="H10" s="844">
        <v>0</v>
      </c>
      <c r="I10" s="845">
        <v>0</v>
      </c>
      <c r="J10" s="660">
        <v>0</v>
      </c>
      <c r="K10" s="661">
        <v>0</v>
      </c>
      <c r="L10" s="660">
        <v>0</v>
      </c>
      <c r="M10" s="879">
        <v>0</v>
      </c>
      <c r="N10" s="878">
        <f>J10*$Z$11</f>
        <v>0</v>
      </c>
      <c r="O10" s="878">
        <f>K10*$Z$11</f>
        <v>0</v>
      </c>
      <c r="T10" s="851">
        <v>9</v>
      </c>
      <c r="U10" s="851" t="s">
        <v>111</v>
      </c>
      <c r="V10" s="851" t="s">
        <v>117</v>
      </c>
      <c r="W10" s="852">
        <v>9.9000000000000005E-2</v>
      </c>
      <c r="X10" s="852">
        <v>0.121</v>
      </c>
      <c r="Y10" s="852">
        <v>1.4999999999999999E-2</v>
      </c>
      <c r="Z10" s="853">
        <f t="shared" si="0"/>
        <v>1.099</v>
      </c>
      <c r="AA10" s="853">
        <f t="shared" si="1"/>
        <v>1.121</v>
      </c>
      <c r="AB10" s="853">
        <f t="shared" si="1"/>
        <v>1.0149999999999999</v>
      </c>
    </row>
    <row r="11" spans="1:30" ht="15.75" thickBot="1">
      <c r="B11" s="1183"/>
      <c r="C11" s="620" t="s">
        <v>47</v>
      </c>
      <c r="D11" s="662">
        <v>0</v>
      </c>
      <c r="E11" s="599">
        <v>0</v>
      </c>
      <c r="F11" s="663">
        <v>0</v>
      </c>
      <c r="G11" s="664">
        <v>0</v>
      </c>
      <c r="H11" s="840">
        <v>0</v>
      </c>
      <c r="I11" s="841">
        <v>0</v>
      </c>
      <c r="J11" s="665">
        <v>0</v>
      </c>
      <c r="K11" s="666">
        <v>0</v>
      </c>
      <c r="L11" s="665">
        <v>0</v>
      </c>
      <c r="M11" s="880">
        <v>0</v>
      </c>
      <c r="N11" s="878">
        <f>J11*$Z$9</f>
        <v>0</v>
      </c>
      <c r="O11" s="878">
        <f>K11*$Z$9</f>
        <v>0</v>
      </c>
      <c r="T11" s="851">
        <v>10</v>
      </c>
      <c r="U11" s="851" t="s">
        <v>111</v>
      </c>
      <c r="V11" s="851" t="s">
        <v>119</v>
      </c>
      <c r="W11" s="852">
        <v>7.6999999999999999E-2</v>
      </c>
      <c r="X11" s="852">
        <v>9.1999999999999998E-2</v>
      </c>
      <c r="Y11" s="852">
        <v>1.4999999999999999E-2</v>
      </c>
      <c r="Z11" s="853">
        <f t="shared" si="0"/>
        <v>1.077</v>
      </c>
      <c r="AA11" s="853">
        <f t="shared" si="1"/>
        <v>1.0920000000000001</v>
      </c>
      <c r="AB11" s="853">
        <f t="shared" si="1"/>
        <v>1.0149999999999999</v>
      </c>
    </row>
    <row r="12" spans="1:30" s="104" customFormat="1" ht="15.75" thickBot="1">
      <c r="B12" s="621" t="s">
        <v>48</v>
      </c>
      <c r="C12" s="622"/>
      <c r="D12" s="667">
        <f t="shared" ref="D12:N12" si="2">SUM(D8:D11)</f>
        <v>67</v>
      </c>
      <c r="E12" s="668">
        <f t="shared" si="2"/>
        <v>24</v>
      </c>
      <c r="F12" s="669">
        <f t="shared" si="2"/>
        <v>785</v>
      </c>
      <c r="G12" s="670">
        <f t="shared" si="2"/>
        <v>426</v>
      </c>
      <c r="H12" s="836">
        <f t="shared" si="2"/>
        <v>2709</v>
      </c>
      <c r="I12" s="837">
        <f t="shared" si="2"/>
        <v>2218</v>
      </c>
      <c r="J12" s="671">
        <f t="shared" si="2"/>
        <v>17823</v>
      </c>
      <c r="K12" s="672">
        <f t="shared" si="2"/>
        <v>17594</v>
      </c>
      <c r="L12" s="671">
        <f t="shared" si="2"/>
        <v>39544</v>
      </c>
      <c r="M12" s="672">
        <f t="shared" si="2"/>
        <v>32934</v>
      </c>
      <c r="N12" s="671">
        <f t="shared" si="2"/>
        <v>19444.893</v>
      </c>
      <c r="O12" s="672">
        <f t="shared" ref="O12" si="3">SUM(O8:O11)</f>
        <v>19195.054</v>
      </c>
      <c r="P12"/>
      <c r="Q12"/>
      <c r="R12"/>
      <c r="S12"/>
      <c r="T12" s="851">
        <v>11</v>
      </c>
      <c r="U12" s="851" t="s">
        <v>120</v>
      </c>
      <c r="V12" s="851" t="s">
        <v>121</v>
      </c>
      <c r="W12" s="852">
        <v>0.115</v>
      </c>
      <c r="X12" s="852">
        <v>0.13400000000000001</v>
      </c>
      <c r="Y12" s="852">
        <v>1.4999999999999999E-2</v>
      </c>
      <c r="Z12" s="853">
        <f t="shared" si="0"/>
        <v>1.115</v>
      </c>
      <c r="AA12" s="853">
        <f t="shared" si="1"/>
        <v>1.1339999999999999</v>
      </c>
      <c r="AB12" s="853">
        <f t="shared" si="1"/>
        <v>1.0149999999999999</v>
      </c>
      <c r="AC12"/>
      <c r="AD12"/>
    </row>
    <row r="13" spans="1:30" ht="15.75" thickBot="1">
      <c r="B13" s="623"/>
      <c r="C13" s="624"/>
      <c r="D13" s="623"/>
      <c r="E13" s="673"/>
      <c r="F13" s="627"/>
      <c r="G13" s="628"/>
      <c r="H13" s="623"/>
      <c r="I13" s="673"/>
      <c r="J13" s="625"/>
      <c r="K13" s="626"/>
      <c r="L13" s="625"/>
      <c r="M13" s="626"/>
      <c r="N13" s="625"/>
      <c r="O13" s="626"/>
    </row>
    <row r="14" spans="1:30">
      <c r="B14" s="1163" t="s">
        <v>109</v>
      </c>
      <c r="C14" s="674" t="s">
        <v>45</v>
      </c>
      <c r="D14" s="675">
        <v>0</v>
      </c>
      <c r="E14" s="651">
        <v>0</v>
      </c>
      <c r="F14" s="676">
        <v>0</v>
      </c>
      <c r="G14" s="677">
        <v>0</v>
      </c>
      <c r="H14" s="675">
        <v>0</v>
      </c>
      <c r="I14" s="651">
        <v>0</v>
      </c>
      <c r="J14" s="678">
        <v>0</v>
      </c>
      <c r="K14" s="679">
        <v>0</v>
      </c>
      <c r="L14" s="678">
        <v>0</v>
      </c>
      <c r="M14" s="876">
        <v>0</v>
      </c>
      <c r="N14" s="878">
        <f>J14*$Z$7</f>
        <v>0</v>
      </c>
      <c r="O14" s="878">
        <f>K14*$Z$7</f>
        <v>0</v>
      </c>
      <c r="Q14" s="781"/>
    </row>
    <row r="15" spans="1:30" ht="15.75" customHeight="1" thickBot="1">
      <c r="B15" s="1164"/>
      <c r="C15" s="629" t="s">
        <v>47</v>
      </c>
      <c r="D15" s="648">
        <v>0</v>
      </c>
      <c r="E15" s="599">
        <v>0</v>
      </c>
      <c r="F15" s="680">
        <v>0</v>
      </c>
      <c r="G15" s="681">
        <v>0</v>
      </c>
      <c r="H15" s="648">
        <v>0</v>
      </c>
      <c r="I15" s="599">
        <v>0</v>
      </c>
      <c r="J15" s="682">
        <v>0</v>
      </c>
      <c r="K15" s="683">
        <v>0</v>
      </c>
      <c r="L15" s="682">
        <v>0</v>
      </c>
      <c r="M15" s="877">
        <v>0</v>
      </c>
      <c r="N15" s="878">
        <f>J15*$Z$7</f>
        <v>0</v>
      </c>
      <c r="O15" s="878">
        <f>K15*$Z$7</f>
        <v>0</v>
      </c>
    </row>
    <row r="16" spans="1:30" ht="15.75" thickBot="1">
      <c r="B16" s="630" t="s">
        <v>50</v>
      </c>
      <c r="C16" s="631"/>
      <c r="D16" s="630"/>
      <c r="E16" s="684"/>
      <c r="F16" s="633"/>
      <c r="G16" s="634"/>
      <c r="H16" s="630"/>
      <c r="I16" s="635"/>
      <c r="J16" s="632"/>
      <c r="K16" s="635"/>
      <c r="L16" s="632"/>
      <c r="M16" s="635"/>
      <c r="N16" s="632"/>
      <c r="O16" s="635"/>
    </row>
    <row r="17" spans="2:15" ht="15.75" thickBot="1">
      <c r="B17" s="636" t="s">
        <v>266</v>
      </c>
      <c r="C17" s="637"/>
      <c r="D17" s="685" t="s">
        <v>100</v>
      </c>
      <c r="E17" s="686" t="s">
        <v>100</v>
      </c>
      <c r="F17" s="687" t="s">
        <v>100</v>
      </c>
      <c r="G17" s="688" t="s">
        <v>100</v>
      </c>
      <c r="H17" s="685" t="s">
        <v>100</v>
      </c>
      <c r="I17" s="689" t="s">
        <v>100</v>
      </c>
      <c r="J17" s="690" t="s">
        <v>100</v>
      </c>
      <c r="K17" s="689" t="s">
        <v>100</v>
      </c>
      <c r="L17" s="690" t="s">
        <v>100</v>
      </c>
      <c r="M17" s="689" t="s">
        <v>100</v>
      </c>
      <c r="N17" s="690" t="s">
        <v>100</v>
      </c>
      <c r="O17" s="689" t="s">
        <v>100</v>
      </c>
    </row>
    <row r="18" spans="2:15" ht="15.75" thickBot="1">
      <c r="B18" s="621" t="s">
        <v>52</v>
      </c>
      <c r="C18" s="622"/>
      <c r="D18" s="667">
        <f>SUM(D17)</f>
        <v>0</v>
      </c>
      <c r="E18" s="668">
        <f t="shared" ref="E18:O18" si="4">SUM(E17)</f>
        <v>0</v>
      </c>
      <c r="F18" s="669">
        <f t="shared" si="4"/>
        <v>0</v>
      </c>
      <c r="G18" s="670">
        <f t="shared" si="4"/>
        <v>0</v>
      </c>
      <c r="H18" s="667">
        <f t="shared" si="4"/>
        <v>0</v>
      </c>
      <c r="I18" s="672">
        <f t="shared" si="4"/>
        <v>0</v>
      </c>
      <c r="J18" s="671">
        <f t="shared" si="4"/>
        <v>0</v>
      </c>
      <c r="K18" s="672">
        <f t="shared" si="4"/>
        <v>0</v>
      </c>
      <c r="L18" s="671">
        <f t="shared" si="4"/>
        <v>0</v>
      </c>
      <c r="M18" s="672">
        <f t="shared" si="4"/>
        <v>0</v>
      </c>
      <c r="N18" s="671">
        <f t="shared" si="4"/>
        <v>0</v>
      </c>
      <c r="O18" s="672">
        <f t="shared" si="4"/>
        <v>0</v>
      </c>
    </row>
    <row r="19" spans="2:15">
      <c r="B19" s="638"/>
      <c r="C19" s="639"/>
      <c r="D19" s="638"/>
      <c r="E19" s="691"/>
      <c r="F19" s="642"/>
      <c r="G19" s="643"/>
      <c r="H19" s="638"/>
      <c r="I19" s="691"/>
      <c r="J19" s="640"/>
      <c r="K19" s="641"/>
      <c r="L19" s="640"/>
      <c r="M19" s="641"/>
      <c r="N19" s="640"/>
      <c r="O19" s="641"/>
    </row>
    <row r="20" spans="2:15" ht="15.75" thickBot="1">
      <c r="B20" s="644" t="s">
        <v>53</v>
      </c>
      <c r="C20" s="645"/>
      <c r="D20" s="692">
        <f>SUM(D18,D14:D15,D12)</f>
        <v>67</v>
      </c>
      <c r="E20" s="693">
        <f t="shared" ref="E20:O20" si="5">SUM(E18,E14:E15,E12)</f>
        <v>24</v>
      </c>
      <c r="F20" s="694">
        <f t="shared" si="5"/>
        <v>785</v>
      </c>
      <c r="G20" s="695">
        <f t="shared" si="5"/>
        <v>426</v>
      </c>
      <c r="H20" s="838">
        <f t="shared" si="5"/>
        <v>2709</v>
      </c>
      <c r="I20" s="839">
        <f t="shared" si="5"/>
        <v>2218</v>
      </c>
      <c r="J20" s="696">
        <f>SUM(J18,J14:J15,J12)</f>
        <v>17823</v>
      </c>
      <c r="K20" s="672">
        <f t="shared" si="5"/>
        <v>17594</v>
      </c>
      <c r="L20" s="696">
        <f>SUM(L18,L14:L15,L12)</f>
        <v>39544</v>
      </c>
      <c r="M20" s="672">
        <f t="shared" ref="M20" si="6">SUM(M18,M14:M15,M12)</f>
        <v>32934</v>
      </c>
      <c r="N20" s="696">
        <f t="shared" si="5"/>
        <v>19444.893</v>
      </c>
      <c r="O20" s="672">
        <f t="shared" si="5"/>
        <v>19195.054</v>
      </c>
    </row>
    <row r="21" spans="2:15" ht="15.75" thickBot="1">
      <c r="B21" s="621" t="s">
        <v>54</v>
      </c>
      <c r="C21" s="697"/>
      <c r="D21" s="698"/>
      <c r="E21" s="699"/>
      <c r="F21" s="671">
        <v>0</v>
      </c>
      <c r="G21" s="672">
        <v>0</v>
      </c>
      <c r="H21" s="698"/>
      <c r="I21" s="699"/>
      <c r="J21" s="698"/>
      <c r="K21" s="699"/>
      <c r="L21" s="698"/>
      <c r="M21" s="699"/>
      <c r="N21" s="698"/>
      <c r="O21" s="699"/>
    </row>
    <row r="22" spans="2:15">
      <c r="B22" s="700"/>
      <c r="C22" s="700"/>
      <c r="D22" s="700"/>
      <c r="E22" s="700"/>
      <c r="F22" s="700"/>
      <c r="G22" s="700"/>
      <c r="H22" s="700"/>
      <c r="I22" s="700"/>
      <c r="J22" s="700"/>
      <c r="K22" s="701"/>
      <c r="L22" s="700"/>
      <c r="M22" s="700"/>
      <c r="N22" s="702"/>
      <c r="O22" s="702"/>
    </row>
    <row r="23" spans="2:15">
      <c r="B23" t="s">
        <v>274</v>
      </c>
    </row>
    <row r="26" spans="2:15">
      <c r="B26" s="405"/>
    </row>
  </sheetData>
  <mergeCells count="12">
    <mergeCell ref="L6:M6"/>
    <mergeCell ref="J4:O4"/>
    <mergeCell ref="J6:K6"/>
    <mergeCell ref="N6:O6"/>
    <mergeCell ref="B9:B11"/>
    <mergeCell ref="B14:B15"/>
    <mergeCell ref="D4:E4"/>
    <mergeCell ref="F4:G4"/>
    <mergeCell ref="H4:I4"/>
    <mergeCell ref="D6:E6"/>
    <mergeCell ref="F6:G6"/>
    <mergeCell ref="H6:I6"/>
  </mergeCells>
  <pageMargins left="0.25" right="0.25" top="0.75" bottom="0.75" header="0.3" footer="0.3"/>
  <pageSetup scale="93" fitToHeight="0" orientation="landscape" r:id="rId1"/>
  <headerFooter>
    <oddHeader>&amp;CACE Q1 of Program Year 2022 Small Business Reporting Table</oddHeader>
    <oddFooter>&amp;C&amp;N&amp;R&amp;D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14823-AF23-4F54-A452-C41177C2FE4B}">
  <sheetPr>
    <tabColor theme="4" tint="-0.249977111117893"/>
    <pageSetUpPr fitToPage="1"/>
  </sheetPr>
  <dimension ref="A1:S64"/>
  <sheetViews>
    <sheetView workbookViewId="0"/>
  </sheetViews>
  <sheetFormatPr defaultColWidth="8.85546875" defaultRowHeight="15"/>
  <cols>
    <col min="1" max="1" width="47" customWidth="1"/>
    <col min="2" max="5" width="16.42578125" customWidth="1"/>
    <col min="6" max="6" width="19.140625" customWidth="1"/>
    <col min="7" max="7" width="33.140625" customWidth="1"/>
    <col min="8" max="8" width="11.42578125" customWidth="1"/>
    <col min="9" max="9" width="15.42578125" customWidth="1"/>
    <col min="10" max="19" width="11.42578125" customWidth="1"/>
  </cols>
  <sheetData>
    <row r="1" spans="1:10">
      <c r="G1" t="s">
        <v>275</v>
      </c>
    </row>
    <row r="2" spans="1:10" ht="59.25" customHeight="1">
      <c r="A2" s="299"/>
      <c r="B2" s="299" t="s">
        <v>276</v>
      </c>
      <c r="C2" s="157" t="s">
        <v>277</v>
      </c>
      <c r="D2" s="157" t="s">
        <v>278</v>
      </c>
      <c r="E2" s="368" t="s">
        <v>279</v>
      </c>
      <c r="F2" s="361" t="s">
        <v>162</v>
      </c>
      <c r="G2" s="385"/>
    </row>
    <row r="3" spans="1:10">
      <c r="A3" s="359" t="s">
        <v>280</v>
      </c>
      <c r="B3" s="359"/>
      <c r="C3" s="388">
        <v>9834156</v>
      </c>
      <c r="D3" s="394"/>
      <c r="E3" s="389">
        <v>33017</v>
      </c>
      <c r="F3" s="378"/>
      <c r="G3" s="386"/>
      <c r="H3" s="387"/>
    </row>
    <row r="4" spans="1:10">
      <c r="A4" s="359" t="s">
        <v>131</v>
      </c>
      <c r="B4" s="359"/>
      <c r="C4" s="359"/>
      <c r="D4" s="394"/>
      <c r="E4" s="392"/>
      <c r="F4" s="393"/>
      <c r="G4" s="373"/>
      <c r="H4" s="373"/>
    </row>
    <row r="5" spans="1:10">
      <c r="A5" s="359" t="s">
        <v>281</v>
      </c>
      <c r="B5" s="384"/>
      <c r="C5" s="359"/>
      <c r="D5" s="394"/>
      <c r="E5" s="392"/>
      <c r="F5" s="393"/>
      <c r="G5" s="373"/>
      <c r="H5" s="373"/>
    </row>
    <row r="6" spans="1:10">
      <c r="A6" s="359"/>
      <c r="B6" s="359"/>
      <c r="C6" s="359"/>
      <c r="D6" s="394"/>
      <c r="E6" s="392"/>
      <c r="F6" s="393"/>
      <c r="G6" s="373"/>
      <c r="H6" s="373"/>
    </row>
    <row r="7" spans="1:10">
      <c r="A7" s="379" t="s">
        <v>282</v>
      </c>
      <c r="B7" s="382">
        <f>SUM(B3+B4+B5)</f>
        <v>0</v>
      </c>
      <c r="C7" s="380">
        <f t="shared" ref="C7" si="0">SUM(C3+C4+C5)</f>
        <v>9834156</v>
      </c>
      <c r="D7" s="394" t="e">
        <f>SUM(C7/B7)</f>
        <v>#DIV/0!</v>
      </c>
      <c r="E7" s="391">
        <v>33017</v>
      </c>
      <c r="F7" s="395" t="e">
        <f>SUM(D7/E7)</f>
        <v>#DIV/0!</v>
      </c>
      <c r="G7" s="373"/>
      <c r="H7" s="373"/>
    </row>
    <row r="8" spans="1:10">
      <c r="G8" t="s">
        <v>283</v>
      </c>
    </row>
    <row r="9" spans="1:10">
      <c r="A9" s="360" t="s">
        <v>284</v>
      </c>
      <c r="G9" s="360" t="s">
        <v>285</v>
      </c>
    </row>
    <row r="10" spans="1:10" ht="24">
      <c r="A10" s="299" t="s">
        <v>286</v>
      </c>
      <c r="B10" s="299" t="s">
        <v>287</v>
      </c>
      <c r="C10" s="157" t="s">
        <v>288</v>
      </c>
      <c r="D10" s="157" t="s">
        <v>176</v>
      </c>
      <c r="E10" s="368" t="s">
        <v>177</v>
      </c>
      <c r="G10" s="360" t="s">
        <v>280</v>
      </c>
      <c r="H10" s="356"/>
      <c r="I10" t="s">
        <v>289</v>
      </c>
    </row>
    <row r="11" spans="1:10">
      <c r="A11" s="359" t="s">
        <v>179</v>
      </c>
      <c r="B11" s="372"/>
      <c r="C11" s="372"/>
      <c r="D11" s="372"/>
      <c r="E11" s="371"/>
      <c r="G11" t="s">
        <v>290</v>
      </c>
      <c r="H11" s="356"/>
      <c r="I11" t="s">
        <v>291</v>
      </c>
    </row>
    <row r="12" spans="1:10">
      <c r="A12" s="359" t="s">
        <v>49</v>
      </c>
      <c r="B12" s="372"/>
      <c r="C12" s="372"/>
      <c r="D12" s="372"/>
      <c r="E12" s="371"/>
      <c r="G12" s="360" t="s">
        <v>281</v>
      </c>
      <c r="H12" s="383"/>
      <c r="I12" t="s">
        <v>292</v>
      </c>
    </row>
    <row r="13" spans="1:10">
      <c r="A13" s="359" t="s">
        <v>111</v>
      </c>
      <c r="B13" s="372"/>
      <c r="C13" s="372"/>
      <c r="D13" s="372"/>
      <c r="E13" s="371"/>
      <c r="G13" s="360" t="s">
        <v>293</v>
      </c>
      <c r="H13" s="356"/>
      <c r="I13" t="s">
        <v>294</v>
      </c>
    </row>
    <row r="14" spans="1:10">
      <c r="A14" s="367" t="s">
        <v>182</v>
      </c>
      <c r="B14" s="370"/>
      <c r="C14" s="370"/>
      <c r="D14" s="370"/>
      <c r="E14" s="369"/>
      <c r="G14" s="360" t="s">
        <v>295</v>
      </c>
      <c r="H14" s="381"/>
      <c r="I14" t="s">
        <v>296</v>
      </c>
      <c r="J14" t="s">
        <v>297</v>
      </c>
    </row>
    <row r="15" spans="1:10">
      <c r="A15" s="359" t="s">
        <v>131</v>
      </c>
      <c r="B15" s="372"/>
      <c r="C15" s="372">
        <v>1000</v>
      </c>
      <c r="D15" s="372"/>
      <c r="E15" s="371"/>
      <c r="G15" s="360" t="s">
        <v>298</v>
      </c>
      <c r="H15" s="356"/>
      <c r="I15" t="s">
        <v>299</v>
      </c>
    </row>
    <row r="16" spans="1:10">
      <c r="A16" s="367" t="s">
        <v>184</v>
      </c>
      <c r="B16" s="370"/>
      <c r="C16" s="370"/>
      <c r="D16" s="370"/>
      <c r="E16" s="369"/>
      <c r="G16" s="360" t="s">
        <v>300</v>
      </c>
      <c r="H16" s="390"/>
      <c r="I16" t="s">
        <v>301</v>
      </c>
      <c r="J16" t="s">
        <v>302</v>
      </c>
    </row>
    <row r="18" spans="1:7">
      <c r="A18" t="s">
        <v>303</v>
      </c>
      <c r="G18" s="360" t="s">
        <v>304</v>
      </c>
    </row>
    <row r="19" spans="1:7" ht="30">
      <c r="A19" s="299" t="s">
        <v>305</v>
      </c>
      <c r="B19" s="299" t="s">
        <v>306</v>
      </c>
      <c r="C19" s="157" t="s">
        <v>307</v>
      </c>
      <c r="D19" s="157" t="s">
        <v>190</v>
      </c>
      <c r="E19" s="368" t="s">
        <v>191</v>
      </c>
      <c r="G19" s="360" t="s">
        <v>308</v>
      </c>
    </row>
    <row r="20" spans="1:7">
      <c r="A20" s="359" t="s">
        <v>179</v>
      </c>
      <c r="B20" s="358"/>
      <c r="C20" s="358"/>
      <c r="D20" s="358"/>
      <c r="E20" s="371"/>
      <c r="G20" s="360" t="s">
        <v>309</v>
      </c>
    </row>
    <row r="21" spans="1:7">
      <c r="A21" s="359" t="s">
        <v>49</v>
      </c>
      <c r="B21" s="358"/>
      <c r="C21" s="358"/>
      <c r="D21" s="358"/>
      <c r="E21" s="371"/>
    </row>
    <row r="22" spans="1:7">
      <c r="A22" s="359" t="s">
        <v>111</v>
      </c>
      <c r="B22" s="358"/>
      <c r="C22" s="358"/>
      <c r="D22" s="358"/>
      <c r="E22" s="371"/>
    </row>
    <row r="23" spans="1:7">
      <c r="A23" s="367" t="s">
        <v>182</v>
      </c>
      <c r="B23" s="366"/>
      <c r="C23" s="366"/>
      <c r="D23" s="366"/>
      <c r="E23" s="369"/>
    </row>
    <row r="24" spans="1:7">
      <c r="A24" s="359" t="s">
        <v>131</v>
      </c>
      <c r="B24" s="358"/>
      <c r="C24" s="358">
        <v>5000</v>
      </c>
      <c r="D24" s="358">
        <v>10000</v>
      </c>
      <c r="E24" s="371"/>
    </row>
    <row r="25" spans="1:7">
      <c r="A25" s="367" t="s">
        <v>184</v>
      </c>
      <c r="B25" s="366"/>
      <c r="C25" s="366"/>
      <c r="D25" s="366"/>
      <c r="E25" s="369"/>
    </row>
    <row r="27" spans="1:7">
      <c r="A27" t="s">
        <v>310</v>
      </c>
    </row>
    <row r="28" spans="1:7" ht="36">
      <c r="A28" s="299" t="s">
        <v>311</v>
      </c>
      <c r="B28" s="299" t="s">
        <v>312</v>
      </c>
      <c r="C28" s="157" t="s">
        <v>313</v>
      </c>
      <c r="D28" s="157" t="s">
        <v>314</v>
      </c>
      <c r="E28" s="368" t="s">
        <v>200</v>
      </c>
    </row>
    <row r="29" spans="1:7">
      <c r="A29" s="359" t="s">
        <v>179</v>
      </c>
      <c r="B29" s="372"/>
      <c r="C29" s="372"/>
      <c r="D29" s="372"/>
      <c r="E29" s="371"/>
    </row>
    <row r="30" spans="1:7">
      <c r="A30" s="359" t="s">
        <v>49</v>
      </c>
      <c r="B30" s="372"/>
      <c r="C30" s="372"/>
      <c r="D30" s="372"/>
      <c r="E30" s="371"/>
    </row>
    <row r="31" spans="1:7">
      <c r="A31" s="359" t="s">
        <v>111</v>
      </c>
      <c r="B31" s="372"/>
      <c r="C31" s="372"/>
      <c r="D31" s="372"/>
      <c r="E31" s="371"/>
    </row>
    <row r="32" spans="1:7">
      <c r="A32" s="367" t="s">
        <v>182</v>
      </c>
      <c r="B32" s="370"/>
      <c r="C32" s="370"/>
      <c r="D32" s="370"/>
      <c r="E32" s="369"/>
    </row>
    <row r="33" spans="1:5">
      <c r="A33" s="359" t="s">
        <v>131</v>
      </c>
      <c r="B33" s="372"/>
      <c r="C33" s="372">
        <v>3000</v>
      </c>
      <c r="D33" s="372"/>
      <c r="E33" s="371"/>
    </row>
    <row r="34" spans="1:5">
      <c r="A34" s="367" t="s">
        <v>184</v>
      </c>
      <c r="B34" s="370"/>
      <c r="C34" s="370"/>
      <c r="D34" s="370"/>
      <c r="E34" s="369"/>
    </row>
    <row r="36" spans="1:5">
      <c r="A36" t="s">
        <v>315</v>
      </c>
    </row>
    <row r="37" spans="1:5" ht="36">
      <c r="A37" s="299" t="s">
        <v>311</v>
      </c>
      <c r="B37" s="299" t="s">
        <v>312</v>
      </c>
      <c r="C37" s="157" t="s">
        <v>313</v>
      </c>
      <c r="D37" s="157" t="s">
        <v>314</v>
      </c>
      <c r="E37" s="368" t="s">
        <v>200</v>
      </c>
    </row>
    <row r="38" spans="1:5">
      <c r="A38" s="359" t="s">
        <v>179</v>
      </c>
      <c r="B38" s="372"/>
      <c r="C38" s="372"/>
      <c r="D38" s="372"/>
      <c r="E38" s="371"/>
    </row>
    <row r="39" spans="1:5">
      <c r="A39" s="359" t="s">
        <v>49</v>
      </c>
      <c r="B39" s="372"/>
      <c r="C39" s="372"/>
      <c r="D39" s="372"/>
      <c r="E39" s="371"/>
    </row>
    <row r="40" spans="1:5">
      <c r="A40" s="359" t="s">
        <v>111</v>
      </c>
      <c r="B40" s="372"/>
      <c r="C40" s="372"/>
      <c r="D40" s="372"/>
      <c r="E40" s="371"/>
    </row>
    <row r="41" spans="1:5">
      <c r="A41" s="367" t="s">
        <v>182</v>
      </c>
      <c r="B41" s="370"/>
      <c r="C41" s="370"/>
      <c r="D41" s="370"/>
      <c r="E41" s="369"/>
    </row>
    <row r="42" spans="1:5">
      <c r="A42" s="359" t="s">
        <v>131</v>
      </c>
      <c r="B42" s="372"/>
      <c r="C42" s="372"/>
      <c r="D42" s="372"/>
      <c r="E42" s="371"/>
    </row>
    <row r="43" spans="1:5">
      <c r="A43" s="367" t="s">
        <v>184</v>
      </c>
      <c r="B43" s="370"/>
      <c r="C43" s="370"/>
      <c r="D43" s="370"/>
      <c r="E43" s="369"/>
    </row>
    <row r="45" spans="1:5">
      <c r="A45" t="s">
        <v>316</v>
      </c>
    </row>
    <row r="46" spans="1:5" ht="24">
      <c r="A46" s="299" t="s">
        <v>317</v>
      </c>
      <c r="B46" s="299" t="s">
        <v>204</v>
      </c>
      <c r="C46" s="157" t="s">
        <v>318</v>
      </c>
      <c r="D46" s="157" t="s">
        <v>206</v>
      </c>
      <c r="E46" s="368" t="s">
        <v>319</v>
      </c>
    </row>
    <row r="47" spans="1:5">
      <c r="A47" s="359" t="s">
        <v>208</v>
      </c>
      <c r="B47" s="358"/>
      <c r="C47" s="358"/>
      <c r="D47" s="358"/>
      <c r="E47" s="357"/>
    </row>
    <row r="48" spans="1:5">
      <c r="A48" s="359" t="s">
        <v>209</v>
      </c>
      <c r="B48" s="358"/>
      <c r="C48" s="358"/>
      <c r="D48" s="358"/>
      <c r="E48" s="357"/>
    </row>
    <row r="49" spans="1:19">
      <c r="A49" s="359" t="s">
        <v>320</v>
      </c>
      <c r="B49" s="358"/>
      <c r="C49" s="358"/>
      <c r="D49" s="358"/>
      <c r="E49" s="357"/>
    </row>
    <row r="50" spans="1:19">
      <c r="A50" s="359" t="s">
        <v>211</v>
      </c>
      <c r="B50" s="358"/>
      <c r="C50" s="358"/>
      <c r="D50" s="358"/>
      <c r="E50" s="357"/>
    </row>
    <row r="51" spans="1:19">
      <c r="A51" s="359" t="s">
        <v>212</v>
      </c>
      <c r="B51" s="358"/>
      <c r="C51" s="358"/>
      <c r="D51" s="358"/>
      <c r="E51" s="357"/>
    </row>
    <row r="52" spans="1:19">
      <c r="A52" s="359" t="s">
        <v>213</v>
      </c>
      <c r="B52" s="358"/>
      <c r="C52" s="358"/>
      <c r="D52" s="358"/>
      <c r="E52" s="357"/>
    </row>
    <row r="53" spans="1:19">
      <c r="A53" s="359" t="s">
        <v>321</v>
      </c>
      <c r="B53" s="358"/>
      <c r="C53" s="358"/>
      <c r="D53" s="358"/>
      <c r="E53" s="357"/>
    </row>
    <row r="54" spans="1:19">
      <c r="A54" s="359" t="s">
        <v>215</v>
      </c>
      <c r="B54" s="358"/>
      <c r="C54" s="358"/>
      <c r="D54" s="358"/>
      <c r="E54" s="357"/>
    </row>
    <row r="55" spans="1:19">
      <c r="A55" s="367" t="s">
        <v>184</v>
      </c>
      <c r="B55" s="366"/>
      <c r="C55" s="366"/>
      <c r="D55" s="366"/>
      <c r="E55" s="365"/>
    </row>
    <row r="57" spans="1:19">
      <c r="G57" s="360" t="s">
        <v>322</v>
      </c>
    </row>
    <row r="58" spans="1:19">
      <c r="G58" s="1185"/>
      <c r="H58" s="1184" t="s">
        <v>250</v>
      </c>
      <c r="I58" s="1184"/>
      <c r="J58" s="1184"/>
      <c r="K58" s="1184"/>
      <c r="L58" s="1184"/>
      <c r="M58" s="1184"/>
      <c r="N58" s="1184" t="s">
        <v>251</v>
      </c>
      <c r="O58" s="1184"/>
      <c r="P58" s="1184"/>
      <c r="Q58" s="1184"/>
      <c r="R58" s="1184"/>
      <c r="S58" s="1184"/>
    </row>
    <row r="59" spans="1:19">
      <c r="G59" s="1186"/>
      <c r="H59" s="364" t="s">
        <v>252</v>
      </c>
      <c r="I59" s="363" t="s">
        <v>253</v>
      </c>
      <c r="J59" s="363" t="s">
        <v>254</v>
      </c>
      <c r="K59" s="362" t="s">
        <v>255</v>
      </c>
      <c r="L59" s="361" t="s">
        <v>256</v>
      </c>
      <c r="M59" s="361" t="s">
        <v>257</v>
      </c>
      <c r="N59" s="364" t="s">
        <v>252</v>
      </c>
      <c r="O59" s="363" t="s">
        <v>253</v>
      </c>
      <c r="P59" s="363" t="s">
        <v>254</v>
      </c>
      <c r="Q59" s="362" t="s">
        <v>255</v>
      </c>
      <c r="R59" s="361" t="s">
        <v>256</v>
      </c>
      <c r="S59" s="361" t="s">
        <v>257</v>
      </c>
    </row>
    <row r="60" spans="1:19">
      <c r="G60" s="359" t="s">
        <v>323</v>
      </c>
      <c r="H60" s="358"/>
      <c r="I60" s="358"/>
      <c r="J60" s="358"/>
      <c r="K60" s="357"/>
      <c r="L60" s="357"/>
      <c r="M60" s="357"/>
      <c r="N60" s="358"/>
      <c r="O60" s="358"/>
      <c r="P60" s="358"/>
      <c r="Q60" s="357"/>
      <c r="R60" s="357"/>
      <c r="S60" s="357"/>
    </row>
    <row r="61" spans="1:19">
      <c r="G61" s="359" t="s">
        <v>324</v>
      </c>
      <c r="H61" s="358"/>
      <c r="I61" s="358"/>
      <c r="J61" s="358"/>
      <c r="K61" s="357"/>
      <c r="L61" s="357"/>
      <c r="M61" s="357"/>
      <c r="N61" s="358"/>
      <c r="O61" s="358"/>
      <c r="P61" s="358"/>
      <c r="Q61" s="357"/>
      <c r="R61" s="357"/>
      <c r="S61" s="357"/>
    </row>
    <row r="62" spans="1:19">
      <c r="G62" s="359" t="s">
        <v>325</v>
      </c>
      <c r="H62" s="358"/>
      <c r="I62" s="358"/>
      <c r="J62" s="358"/>
      <c r="K62" s="357"/>
      <c r="L62" s="357"/>
      <c r="M62" s="357"/>
      <c r="N62" s="358"/>
      <c r="O62" s="358"/>
      <c r="P62" s="358"/>
      <c r="Q62" s="357"/>
      <c r="R62" s="357"/>
      <c r="S62" s="357"/>
    </row>
    <row r="63" spans="1:19">
      <c r="A63" s="360"/>
      <c r="G63" s="359" t="s">
        <v>326</v>
      </c>
      <c r="H63" s="358"/>
      <c r="I63" s="358"/>
      <c r="J63" s="358"/>
      <c r="K63" s="357"/>
      <c r="L63" s="357"/>
      <c r="M63" s="357"/>
      <c r="N63" s="358"/>
      <c r="O63" s="358"/>
      <c r="P63" s="358"/>
      <c r="Q63" s="357"/>
      <c r="R63" s="357"/>
      <c r="S63" s="357"/>
    </row>
    <row r="64" spans="1:19">
      <c r="G64" s="359" t="s">
        <v>120</v>
      </c>
      <c r="H64" s="358"/>
      <c r="I64" s="358"/>
      <c r="J64" s="358"/>
      <c r="K64" s="357"/>
      <c r="L64" s="357"/>
      <c r="M64" s="357"/>
      <c r="N64" s="358"/>
      <c r="O64" s="358"/>
      <c r="P64" s="358"/>
      <c r="Q64" s="357"/>
      <c r="R64" s="357"/>
      <c r="S64" s="357"/>
    </row>
  </sheetData>
  <mergeCells count="3">
    <mergeCell ref="N58:S58"/>
    <mergeCell ref="H58:M58"/>
    <mergeCell ref="G58:G59"/>
  </mergeCells>
  <pageMargins left="0.7" right="0.7" top="0.75" bottom="0.75" header="0.3" footer="0.3"/>
  <pageSetup scale="41"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3020-C6F3-4854-AD3F-02CB0E6D4857}">
  <dimension ref="A1:Q39"/>
  <sheetViews>
    <sheetView topLeftCell="A6" zoomScale="80" zoomScaleNormal="80" workbookViewId="0">
      <selection activeCell="F16" sqref="F16"/>
    </sheetView>
  </sheetViews>
  <sheetFormatPr defaultColWidth="8.85546875" defaultRowHeight="15"/>
  <cols>
    <col min="1" max="1" width="4.42578125" customWidth="1"/>
    <col min="2" max="2" width="14.42578125" customWidth="1"/>
    <col min="3" max="3" width="16.140625" customWidth="1"/>
    <col min="4" max="4" width="28.140625" customWidth="1"/>
    <col min="5" max="5" width="16.42578125" customWidth="1"/>
    <col min="6" max="6" width="13.42578125" customWidth="1"/>
    <col min="7" max="7" width="18" customWidth="1"/>
    <col min="8" max="8" width="17.85546875" customWidth="1"/>
    <col min="9" max="9" width="18.42578125" customWidth="1"/>
    <col min="10" max="10" width="17.85546875" customWidth="1"/>
    <col min="11" max="12" width="21" customWidth="1"/>
    <col min="13" max="14" width="20.5703125" customWidth="1"/>
    <col min="16" max="16" width="21.5703125" customWidth="1"/>
    <col min="17" max="17" width="16.42578125" customWidth="1"/>
  </cols>
  <sheetData>
    <row r="1" spans="1:17" ht="24.75">
      <c r="A1" s="396"/>
      <c r="B1" s="397" t="s">
        <v>327</v>
      </c>
      <c r="C1" s="398"/>
      <c r="D1" s="398"/>
      <c r="E1" s="397"/>
      <c r="F1" s="397"/>
      <c r="G1" s="397"/>
      <c r="H1" s="397"/>
      <c r="I1" s="397"/>
      <c r="J1" s="397"/>
      <c r="K1" s="397"/>
      <c r="L1" s="397"/>
      <c r="M1" s="397"/>
      <c r="N1" s="397"/>
      <c r="P1" s="397"/>
    </row>
    <row r="2" spans="1:17" ht="18.75">
      <c r="A2" s="397"/>
      <c r="B2" s="397" t="s">
        <v>328</v>
      </c>
      <c r="C2" s="398"/>
      <c r="D2" s="398"/>
      <c r="E2" s="397"/>
      <c r="F2" s="397"/>
      <c r="G2" s="397"/>
      <c r="H2" s="397"/>
      <c r="I2" s="397"/>
      <c r="J2" s="397"/>
      <c r="K2" s="397"/>
      <c r="L2" s="397"/>
      <c r="M2" s="397"/>
      <c r="N2" s="397"/>
      <c r="P2" s="397"/>
    </row>
    <row r="3" spans="1:17" ht="19.5" thickBot="1">
      <c r="A3" s="397"/>
      <c r="B3" s="397"/>
      <c r="C3" s="398"/>
      <c r="D3" s="398"/>
      <c r="E3" s="397"/>
      <c r="F3" s="397"/>
      <c r="G3" s="397"/>
      <c r="H3" s="397"/>
      <c r="I3" s="397"/>
      <c r="J3" s="397"/>
      <c r="K3" s="397"/>
      <c r="L3" s="397"/>
      <c r="M3" s="397"/>
      <c r="N3" s="397"/>
      <c r="P3" s="397"/>
    </row>
    <row r="4" spans="1:17" ht="18.75" customHeight="1">
      <c r="A4" s="397"/>
      <c r="B4" s="1187" t="s">
        <v>329</v>
      </c>
      <c r="C4" s="1188"/>
      <c r="D4" s="1188"/>
      <c r="E4" s="1188"/>
      <c r="F4" s="1188"/>
      <c r="G4" s="1188"/>
      <c r="H4" s="1188"/>
      <c r="I4" s="1188"/>
      <c r="J4" s="1188"/>
      <c r="K4" s="1188"/>
      <c r="L4" s="1188"/>
      <c r="M4" s="1188"/>
      <c r="N4" s="1189"/>
      <c r="P4" s="397"/>
    </row>
    <row r="5" spans="1:17" ht="19.5" thickBot="1">
      <c r="A5" s="397"/>
      <c r="B5" s="1190"/>
      <c r="C5" s="1191"/>
      <c r="D5" s="1191"/>
      <c r="E5" s="1191"/>
      <c r="F5" s="1191"/>
      <c r="G5" s="1191"/>
      <c r="H5" s="1191"/>
      <c r="I5" s="1191"/>
      <c r="J5" s="1191"/>
      <c r="K5" s="1191"/>
      <c r="L5" s="1191"/>
      <c r="M5" s="1191"/>
      <c r="N5" s="1192"/>
      <c r="P5" s="397"/>
    </row>
    <row r="6" spans="1:17" ht="122.25" customHeight="1">
      <c r="A6" s="399"/>
      <c r="B6" s="1062" t="s">
        <v>330</v>
      </c>
      <c r="C6" s="756" t="s">
        <v>331</v>
      </c>
      <c r="D6" s="756" t="s">
        <v>332</v>
      </c>
      <c r="E6" s="756" t="s">
        <v>333</v>
      </c>
      <c r="F6" s="757" t="s">
        <v>334</v>
      </c>
      <c r="G6" s="756" t="s">
        <v>335</v>
      </c>
      <c r="H6" s="758" t="s">
        <v>336</v>
      </c>
      <c r="I6" s="759" t="s">
        <v>337</v>
      </c>
      <c r="J6" s="759" t="s">
        <v>338</v>
      </c>
      <c r="K6" s="759" t="s">
        <v>339</v>
      </c>
      <c r="L6" s="759" t="s">
        <v>340</v>
      </c>
      <c r="M6" s="756" t="s">
        <v>341</v>
      </c>
      <c r="N6" s="760" t="s">
        <v>342</v>
      </c>
      <c r="P6" s="399"/>
    </row>
    <row r="7" spans="1:17" ht="30.75" customHeight="1">
      <c r="A7" s="399"/>
      <c r="B7" s="1063"/>
      <c r="C7" s="782"/>
      <c r="D7" s="782"/>
      <c r="E7" s="783" t="s">
        <v>147</v>
      </c>
      <c r="F7" s="783" t="s">
        <v>148</v>
      </c>
      <c r="G7" s="784" t="s">
        <v>343</v>
      </c>
      <c r="H7" s="785" t="s">
        <v>344</v>
      </c>
      <c r="I7" s="785" t="s">
        <v>151</v>
      </c>
      <c r="J7" s="785" t="s">
        <v>345</v>
      </c>
      <c r="K7" s="785" t="s">
        <v>346</v>
      </c>
      <c r="L7" s="785" t="s">
        <v>347</v>
      </c>
      <c r="M7" s="785" t="s">
        <v>348</v>
      </c>
      <c r="N7" s="786" t="s">
        <v>349</v>
      </c>
      <c r="P7" s="399"/>
    </row>
    <row r="8" spans="1:17" ht="18.75">
      <c r="A8" s="399"/>
      <c r="B8" s="1064" t="s">
        <v>350</v>
      </c>
      <c r="C8" s="787"/>
      <c r="D8" s="787"/>
      <c r="E8" s="788"/>
      <c r="F8" s="788"/>
      <c r="G8" s="787"/>
      <c r="H8" s="789"/>
      <c r="I8" s="789"/>
      <c r="J8" s="789"/>
      <c r="K8" s="789"/>
      <c r="L8" s="789"/>
      <c r="M8" s="790"/>
      <c r="N8" s="791"/>
      <c r="P8" s="400"/>
    </row>
    <row r="9" spans="1:17" ht="18.75">
      <c r="A9" s="397"/>
      <c r="B9" s="1065" t="s">
        <v>351</v>
      </c>
      <c r="C9" s="792">
        <v>2019</v>
      </c>
      <c r="D9" s="792" t="s">
        <v>352</v>
      </c>
      <c r="E9" s="793">
        <v>10342184.902833289</v>
      </c>
      <c r="F9" s="793">
        <v>0</v>
      </c>
      <c r="G9" s="794">
        <f>E9-F9</f>
        <v>10342184.902833289</v>
      </c>
      <c r="H9" s="794"/>
      <c r="I9" s="794"/>
      <c r="J9" s="794"/>
      <c r="K9" s="794"/>
      <c r="L9" s="794"/>
      <c r="M9" s="795"/>
      <c r="N9" s="796"/>
      <c r="P9" s="401"/>
      <c r="Q9" s="400"/>
    </row>
    <row r="10" spans="1:17" ht="18.75">
      <c r="A10" s="397"/>
      <c r="B10" s="1066"/>
      <c r="C10" s="792">
        <v>2020</v>
      </c>
      <c r="D10" s="792" t="s">
        <v>353</v>
      </c>
      <c r="E10" s="793">
        <v>9434778.5099999998</v>
      </c>
      <c r="F10" s="793">
        <v>0</v>
      </c>
      <c r="G10" s="794">
        <f>E10-F10</f>
        <v>9434778.5099999998</v>
      </c>
      <c r="H10" s="794"/>
      <c r="I10" s="794"/>
      <c r="J10" s="794"/>
      <c r="K10" s="794"/>
      <c r="L10" s="794"/>
      <c r="M10" s="795"/>
      <c r="N10" s="796"/>
      <c r="P10" s="401"/>
    </row>
    <row r="11" spans="1:17" ht="18.75">
      <c r="A11" s="397"/>
      <c r="B11" s="1065"/>
      <c r="C11" s="792">
        <v>2021</v>
      </c>
      <c r="D11" s="792" t="s">
        <v>354</v>
      </c>
      <c r="E11" s="793">
        <v>9725504.6995833125</v>
      </c>
      <c r="F11" s="793">
        <v>0</v>
      </c>
      <c r="G11" s="794">
        <f>E11-F11</f>
        <v>9725504.6995833125</v>
      </c>
      <c r="H11" s="794"/>
      <c r="I11" s="794"/>
      <c r="J11" s="794"/>
      <c r="K11" s="794"/>
      <c r="L11" s="794"/>
      <c r="M11" s="795"/>
      <c r="N11" s="796"/>
      <c r="P11" s="397"/>
    </row>
    <row r="12" spans="1:17" ht="19.5" thickBot="1">
      <c r="A12" s="397"/>
      <c r="B12" s="1067"/>
      <c r="C12" s="797" t="s">
        <v>355</v>
      </c>
      <c r="D12" s="797"/>
      <c r="E12" s="798"/>
      <c r="F12" s="798"/>
      <c r="G12" s="799"/>
      <c r="H12" s="798">
        <f>AVERAGE(G9:G11)</f>
        <v>9834156.0374722015</v>
      </c>
      <c r="I12" s="800">
        <v>1.0999999999999999E-2</v>
      </c>
      <c r="J12" s="799">
        <f>I12*$H$12</f>
        <v>108175.7164121942</v>
      </c>
      <c r="K12" s="800">
        <v>3.5999999999999999E-3</v>
      </c>
      <c r="L12" s="799">
        <f>K12*$H$12</f>
        <v>35402.961734899924</v>
      </c>
      <c r="M12" s="801">
        <v>7.4000000000000003E-3</v>
      </c>
      <c r="N12" s="802">
        <f>M12*$H$12</f>
        <v>72772.754677294288</v>
      </c>
      <c r="P12" s="397"/>
    </row>
    <row r="13" spans="1:17" ht="18.75">
      <c r="A13" s="397"/>
      <c r="B13" s="402" t="s">
        <v>356</v>
      </c>
      <c r="C13" s="398"/>
      <c r="D13" s="398"/>
      <c r="E13" s="397"/>
      <c r="F13" s="397"/>
      <c r="G13" s="397"/>
      <c r="H13" s="397"/>
      <c r="I13" s="397"/>
      <c r="J13" s="397"/>
      <c r="K13" s="397"/>
      <c r="L13" s="397"/>
      <c r="M13" s="397"/>
      <c r="N13" s="397"/>
      <c r="P13" s="397"/>
    </row>
    <row r="14" spans="1:17" ht="18.75">
      <c r="A14" s="397"/>
      <c r="B14" s="402"/>
      <c r="C14" s="398"/>
      <c r="D14" s="398"/>
      <c r="E14" s="397"/>
      <c r="F14" s="397"/>
      <c r="G14" s="397"/>
      <c r="H14" s="397"/>
      <c r="I14" s="397"/>
      <c r="J14" s="397"/>
      <c r="K14" s="397"/>
      <c r="L14" s="397"/>
      <c r="M14" s="397"/>
      <c r="N14" s="397"/>
      <c r="P14" s="397"/>
    </row>
    <row r="15" spans="1:17" ht="18.75">
      <c r="A15" s="397"/>
      <c r="B15" s="398"/>
      <c r="C15" s="398"/>
      <c r="D15" s="397"/>
      <c r="E15" s="397"/>
      <c r="F15" s="397"/>
      <c r="G15" s="397"/>
      <c r="H15" s="397"/>
      <c r="I15" s="397"/>
      <c r="J15" s="397"/>
      <c r="K15" s="397"/>
      <c r="L15" s="397"/>
      <c r="M15" s="397"/>
    </row>
    <row r="16" spans="1:17" ht="18.75">
      <c r="A16" s="397"/>
      <c r="B16" s="403"/>
      <c r="C16" s="398"/>
      <c r="D16" s="398"/>
      <c r="E16" s="397"/>
      <c r="F16" s="397"/>
      <c r="G16" s="397"/>
      <c r="H16" s="397"/>
      <c r="I16" s="397"/>
      <c r="J16" s="397"/>
      <c r="K16" s="397"/>
      <c r="L16" s="397"/>
      <c r="M16" s="397"/>
      <c r="N16" s="397"/>
    </row>
    <row r="18" spans="2:9" ht="15.75" hidden="1">
      <c r="B18" s="402"/>
    </row>
    <row r="19" spans="2:9" hidden="1">
      <c r="B19" s="404"/>
      <c r="I19" s="405"/>
    </row>
    <row r="20" spans="2:9" hidden="1">
      <c r="B20" s="404"/>
    </row>
    <row r="21" spans="2:9" hidden="1">
      <c r="B21" s="406"/>
    </row>
    <row r="22" spans="2:9" hidden="1">
      <c r="B22" s="404"/>
    </row>
    <row r="23" spans="2:9" hidden="1">
      <c r="B23" s="406"/>
    </row>
    <row r="24" spans="2:9" hidden="1">
      <c r="B24" s="404"/>
    </row>
    <row r="25" spans="2:9" hidden="1">
      <c r="B25" s="404"/>
    </row>
    <row r="26" spans="2:9">
      <c r="B26" s="405"/>
    </row>
    <row r="27" spans="2:9">
      <c r="B27" s="441"/>
      <c r="E27" s="405"/>
    </row>
    <row r="28" spans="2:9">
      <c r="E28" s="442"/>
    </row>
    <row r="29" spans="2:9">
      <c r="B29" s="407"/>
    </row>
    <row r="33" spans="5:7">
      <c r="E33" s="408"/>
      <c r="F33" s="408"/>
      <c r="G33" s="408"/>
    </row>
    <row r="34" spans="5:7">
      <c r="E34" s="2"/>
      <c r="F34" s="2"/>
      <c r="G34" s="2"/>
    </row>
    <row r="36" spans="5:7">
      <c r="E36" s="435"/>
      <c r="F36" s="435"/>
      <c r="G36" s="435"/>
    </row>
    <row r="37" spans="5:7">
      <c r="E37" s="435"/>
      <c r="F37" s="435"/>
      <c r="G37" s="435"/>
    </row>
    <row r="39" spans="5:7">
      <c r="E39" s="400"/>
      <c r="F39" s="400"/>
      <c r="G39" s="400"/>
    </row>
  </sheetData>
  <sortState xmlns:xlrd2="http://schemas.microsoft.com/office/spreadsheetml/2017/richdata2" ref="B13:B15">
    <sortCondition sortBy="icon" ref="B13:B15"/>
  </sortState>
  <mergeCells count="1">
    <mergeCell ref="B4:N5"/>
  </mergeCells>
  <pageMargins left="0.6" right="0.21" top="0.77" bottom="0.74" header="0.5" footer="0.5"/>
  <pageSetup scale="68"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D7BEE-2246-48DD-9DCB-E32982A7B2E2}">
  <sheetPr>
    <tabColor rgb="FF1F497D"/>
  </sheetPr>
  <dimension ref="B1:S35"/>
  <sheetViews>
    <sheetView topLeftCell="A4" zoomScale="89" zoomScaleNormal="89" workbookViewId="0">
      <selection activeCell="B3" sqref="B3:E3"/>
    </sheetView>
  </sheetViews>
  <sheetFormatPr defaultColWidth="8.5703125" defaultRowHeight="14.25"/>
  <cols>
    <col min="1" max="1" width="4.85546875" style="424" customWidth="1"/>
    <col min="2" max="2" width="35" style="424" customWidth="1"/>
    <col min="3" max="3" width="22.140625" style="424" customWidth="1"/>
    <col min="4" max="4" width="17.140625" style="424" customWidth="1"/>
    <col min="5" max="5" width="16.28515625" style="424" customWidth="1"/>
    <col min="6" max="6" width="9.140625" style="424" bestFit="1" customWidth="1"/>
    <col min="7" max="7" width="16.85546875" style="424" customWidth="1"/>
    <col min="8" max="16384" width="8.5703125" style="424"/>
  </cols>
  <sheetData>
    <row r="1" spans="2:19" ht="18">
      <c r="B1" s="1032" t="s">
        <v>357</v>
      </c>
      <c r="C1" s="1031"/>
      <c r="D1" s="436"/>
      <c r="E1" s="436"/>
      <c r="F1" s="436"/>
      <c r="G1" s="436"/>
      <c r="H1" s="436"/>
      <c r="I1" s="436"/>
      <c r="J1" s="436"/>
      <c r="K1" s="436"/>
      <c r="L1" s="436"/>
      <c r="M1" s="436"/>
      <c r="N1" s="436"/>
      <c r="O1" s="436"/>
      <c r="P1" s="436"/>
      <c r="Q1" s="436"/>
      <c r="R1" s="436"/>
      <c r="S1" s="436"/>
    </row>
    <row r="2" spans="2:19" ht="18">
      <c r="B2" s="425"/>
      <c r="C2" s="436"/>
      <c r="D2" s="436"/>
      <c r="E2" s="436"/>
      <c r="F2" s="436"/>
      <c r="G2" s="436" t="s">
        <v>358</v>
      </c>
      <c r="H2" s="436"/>
      <c r="I2" s="436"/>
      <c r="J2" s="436"/>
      <c r="K2" s="436"/>
      <c r="L2" s="436"/>
      <c r="M2" s="436"/>
      <c r="N2" s="436"/>
      <c r="O2" s="436"/>
      <c r="P2" s="436"/>
      <c r="Q2" s="436"/>
      <c r="R2" s="436"/>
      <c r="S2" s="436"/>
    </row>
    <row r="3" spans="2:19" ht="134.44999999999999" customHeight="1">
      <c r="B3" s="1193"/>
      <c r="C3" s="1193"/>
      <c r="D3" s="1193"/>
      <c r="E3" s="1193"/>
      <c r="F3" s="436"/>
      <c r="G3" s="1194" t="s">
        <v>359</v>
      </c>
      <c r="H3" s="1194"/>
      <c r="I3" s="1194"/>
      <c r="J3" s="1194"/>
      <c r="K3" s="1194"/>
      <c r="L3" s="1194"/>
      <c r="M3" s="1194"/>
      <c r="N3" s="1194"/>
      <c r="O3" s="1194"/>
      <c r="P3" s="1194"/>
      <c r="Q3" s="1194"/>
      <c r="R3" s="1194"/>
      <c r="S3" s="1194"/>
    </row>
    <row r="4" spans="2:19" ht="15.75">
      <c r="B4" s="426"/>
      <c r="C4" s="436"/>
      <c r="D4" s="436"/>
      <c r="E4" s="436"/>
      <c r="F4" s="436"/>
      <c r="G4" s="436"/>
      <c r="H4" s="436"/>
      <c r="I4" s="436"/>
      <c r="J4" s="436"/>
      <c r="K4" s="436"/>
      <c r="L4" s="436"/>
      <c r="M4" s="436"/>
      <c r="N4" s="436"/>
      <c r="O4" s="436"/>
      <c r="P4" s="436"/>
      <c r="Q4" s="436"/>
      <c r="R4" s="436"/>
      <c r="S4" s="436"/>
    </row>
    <row r="5" spans="2:19" ht="15">
      <c r="B5" t="s">
        <v>360</v>
      </c>
      <c r="C5"/>
      <c r="D5"/>
      <c r="E5"/>
      <c r="F5"/>
      <c r="G5"/>
      <c r="H5"/>
      <c r="I5"/>
      <c r="J5"/>
      <c r="K5"/>
      <c r="L5"/>
      <c r="M5"/>
      <c r="N5"/>
      <c r="O5"/>
      <c r="P5"/>
      <c r="Q5"/>
      <c r="R5"/>
      <c r="S5"/>
    </row>
    <row r="6" spans="2:19" ht="47.25">
      <c r="B6" s="1033" t="s">
        <v>361</v>
      </c>
      <c r="C6" s="1034" t="s">
        <v>313</v>
      </c>
      <c r="D6" s="1034" t="s">
        <v>314</v>
      </c>
      <c r="E6" s="1035" t="s">
        <v>200</v>
      </c>
      <c r="F6"/>
      <c r="G6"/>
      <c r="H6" s="427" t="s">
        <v>362</v>
      </c>
      <c r="I6" s="427" t="s">
        <v>363</v>
      </c>
      <c r="J6"/>
      <c r="K6"/>
      <c r="L6"/>
      <c r="M6"/>
      <c r="N6"/>
      <c r="O6"/>
      <c r="P6"/>
      <c r="Q6"/>
      <c r="R6"/>
      <c r="S6"/>
    </row>
    <row r="7" spans="2:19" ht="15.75">
      <c r="B7" s="1036" t="s">
        <v>179</v>
      </c>
      <c r="C7" s="1037">
        <v>20361</v>
      </c>
      <c r="D7" s="1037">
        <f>'Qtr Electric Master'!M19</f>
        <v>10226.59565503705</v>
      </c>
      <c r="E7" s="1038">
        <f>C7/D7</f>
        <v>1.9909851417633109</v>
      </c>
      <c r="F7"/>
      <c r="G7" s="373" t="s">
        <v>364</v>
      </c>
      <c r="H7" s="428">
        <f>C10</f>
        <v>25288</v>
      </c>
      <c r="I7" s="428">
        <f>C19</f>
        <v>25308</v>
      </c>
      <c r="J7" s="400"/>
      <c r="K7"/>
      <c r="L7"/>
      <c r="M7"/>
      <c r="N7"/>
      <c r="O7"/>
      <c r="P7"/>
      <c r="Q7"/>
      <c r="R7"/>
      <c r="S7"/>
    </row>
    <row r="8" spans="2:19" ht="15.75">
      <c r="B8" s="1036" t="s">
        <v>49</v>
      </c>
      <c r="C8" s="1037">
        <v>0</v>
      </c>
      <c r="D8" s="1037">
        <f>'Qtr Electric Master'!M32</f>
        <v>968.3947875874469</v>
      </c>
      <c r="E8" s="1038">
        <f t="shared" ref="E8:E9" si="0">C8/D8</f>
        <v>0</v>
      </c>
      <c r="F8"/>
      <c r="G8" s="373"/>
      <c r="H8" s="372"/>
      <c r="I8" s="429"/>
      <c r="J8"/>
      <c r="K8"/>
      <c r="L8"/>
      <c r="M8"/>
      <c r="N8"/>
      <c r="O8"/>
      <c r="P8"/>
      <c r="Q8"/>
      <c r="R8"/>
      <c r="S8"/>
    </row>
    <row r="9" spans="2:19" ht="15.75">
      <c r="B9" s="1036" t="s">
        <v>111</v>
      </c>
      <c r="C9" s="1037">
        <v>4927</v>
      </c>
      <c r="D9" s="1037">
        <f>'Qtr Electric Master'!M26</f>
        <v>21821.521000000001</v>
      </c>
      <c r="E9" s="1038">
        <f t="shared" si="0"/>
        <v>0.22578627768430989</v>
      </c>
      <c r="F9"/>
      <c r="G9" t="s">
        <v>365</v>
      </c>
      <c r="H9"/>
      <c r="I9"/>
      <c r="J9"/>
      <c r="K9"/>
      <c r="L9"/>
      <c r="M9"/>
      <c r="N9"/>
      <c r="O9"/>
      <c r="P9"/>
      <c r="Q9"/>
      <c r="R9"/>
      <c r="S9"/>
    </row>
    <row r="10" spans="2:19" ht="31.5">
      <c r="B10" s="1039" t="s">
        <v>182</v>
      </c>
      <c r="C10" s="1040">
        <f>SUM(C7:C9)</f>
        <v>25288</v>
      </c>
      <c r="D10" s="1040">
        <f>SUM(D7:D9)</f>
        <v>33016.511442624498</v>
      </c>
      <c r="E10" s="1041">
        <f>C10/D10</f>
        <v>0.76591980482084043</v>
      </c>
      <c r="F10"/>
      <c r="G10"/>
      <c r="H10"/>
      <c r="I10"/>
      <c r="J10"/>
      <c r="K10"/>
      <c r="L10"/>
      <c r="M10"/>
      <c r="N10"/>
      <c r="O10"/>
      <c r="P10"/>
      <c r="Q10"/>
      <c r="R10"/>
      <c r="S10"/>
    </row>
    <row r="11" spans="2:19" ht="15.75">
      <c r="B11" s="1042" t="s">
        <v>131</v>
      </c>
      <c r="C11" s="1043">
        <v>400</v>
      </c>
      <c r="D11" s="1043">
        <v>0</v>
      </c>
      <c r="E11" s="1042"/>
      <c r="F11"/>
      <c r="G11"/>
      <c r="H11"/>
      <c r="I11"/>
      <c r="J11"/>
      <c r="K11"/>
      <c r="L11"/>
      <c r="M11"/>
      <c r="N11"/>
      <c r="O11"/>
      <c r="P11"/>
      <c r="Q11"/>
      <c r="R11"/>
      <c r="S11"/>
    </row>
    <row r="12" spans="2:19" ht="15.75">
      <c r="B12" s="1044" t="s">
        <v>184</v>
      </c>
      <c r="C12" s="1045">
        <f>C11+C10</f>
        <v>25688</v>
      </c>
      <c r="D12" s="1045">
        <f>D11+D10</f>
        <v>33016.511442624498</v>
      </c>
      <c r="E12" s="1041">
        <f>C12/D12</f>
        <v>0.77803495516599763</v>
      </c>
      <c r="F12"/>
      <c r="G12"/>
      <c r="H12"/>
      <c r="I12"/>
      <c r="J12"/>
      <c r="K12"/>
      <c r="L12"/>
      <c r="M12"/>
      <c r="N12"/>
      <c r="O12"/>
      <c r="P12"/>
      <c r="Q12"/>
      <c r="R12"/>
      <c r="S12"/>
    </row>
    <row r="13" spans="2:19" ht="15.75">
      <c r="B13" s="1046"/>
      <c r="C13" s="1046"/>
      <c r="D13" s="1046"/>
      <c r="E13" s="1046"/>
      <c r="F13"/>
      <c r="G13"/>
      <c r="H13"/>
      <c r="I13"/>
      <c r="J13"/>
      <c r="K13"/>
      <c r="L13"/>
      <c r="M13"/>
      <c r="N13"/>
      <c r="O13"/>
      <c r="P13"/>
      <c r="Q13"/>
      <c r="R13"/>
      <c r="S13"/>
    </row>
    <row r="14" spans="2:19" ht="15.75">
      <c r="B14" s="1046" t="s">
        <v>366</v>
      </c>
      <c r="C14" s="1046"/>
      <c r="D14" s="1046"/>
      <c r="E14" s="1046"/>
      <c r="F14"/>
      <c r="G14"/>
      <c r="H14"/>
      <c r="I14"/>
      <c r="J14"/>
      <c r="K14"/>
      <c r="L14"/>
      <c r="M14"/>
      <c r="N14"/>
      <c r="O14"/>
      <c r="P14"/>
      <c r="Q14"/>
      <c r="R14"/>
      <c r="S14"/>
    </row>
    <row r="15" spans="2:19" ht="47.25">
      <c r="B15" s="1047" t="s">
        <v>367</v>
      </c>
      <c r="C15" s="1048" t="s">
        <v>313</v>
      </c>
      <c r="D15" s="1048" t="s">
        <v>314</v>
      </c>
      <c r="E15" s="1049" t="s">
        <v>200</v>
      </c>
      <c r="F15"/>
      <c r="G15"/>
      <c r="H15"/>
      <c r="I15"/>
      <c r="J15"/>
      <c r="K15"/>
      <c r="L15"/>
      <c r="M15"/>
      <c r="N15"/>
      <c r="O15"/>
      <c r="P15"/>
      <c r="Q15"/>
      <c r="R15"/>
      <c r="S15"/>
    </row>
    <row r="16" spans="2:19" ht="15.75">
      <c r="B16" s="1036" t="s">
        <v>179</v>
      </c>
      <c r="C16" s="1050">
        <v>20352</v>
      </c>
      <c r="D16" s="1050">
        <f>'Qtr Electric Master'!M19</f>
        <v>10226.59565503705</v>
      </c>
      <c r="E16" s="1051">
        <f>C16/D16</f>
        <v>1.9901050835011493</v>
      </c>
      <c r="F16"/>
      <c r="G16"/>
      <c r="H16"/>
      <c r="I16"/>
      <c r="J16"/>
      <c r="K16"/>
      <c r="L16"/>
      <c r="M16"/>
      <c r="N16"/>
      <c r="O16"/>
      <c r="P16"/>
      <c r="Q16"/>
      <c r="R16"/>
      <c r="S16"/>
    </row>
    <row r="17" spans="2:19" ht="15.75">
      <c r="B17" s="1036" t="s">
        <v>49</v>
      </c>
      <c r="C17" s="1050">
        <v>0</v>
      </c>
      <c r="D17" s="1050">
        <f>'Qtr Electric Master'!M32</f>
        <v>968.3947875874469</v>
      </c>
      <c r="E17" s="1051">
        <f t="shared" ref="E17:E18" si="1">C17/D17</f>
        <v>0</v>
      </c>
      <c r="F17"/>
      <c r="G17"/>
      <c r="H17" s="436"/>
      <c r="I17" s="436"/>
      <c r="J17" s="436"/>
      <c r="K17" s="436"/>
      <c r="L17" s="436"/>
      <c r="M17" s="436"/>
      <c r="N17" s="436"/>
      <c r="O17" s="436"/>
      <c r="P17" s="436"/>
      <c r="Q17" s="436"/>
      <c r="R17" s="436"/>
      <c r="S17" s="436"/>
    </row>
    <row r="18" spans="2:19" ht="15.75">
      <c r="B18" s="1036" t="s">
        <v>111</v>
      </c>
      <c r="C18" s="1050">
        <v>4956</v>
      </c>
      <c r="D18" s="1050">
        <f>'Qtr Electric Master'!M26</f>
        <v>21821.521000000001</v>
      </c>
      <c r="E18" s="1051">
        <f t="shared" si="1"/>
        <v>0.22711524095868477</v>
      </c>
      <c r="F18"/>
      <c r="G18"/>
      <c r="H18" s="436"/>
      <c r="I18" s="436"/>
      <c r="J18" s="436"/>
      <c r="K18" s="436"/>
      <c r="L18" s="436"/>
      <c r="M18" s="436"/>
      <c r="N18" s="436"/>
      <c r="O18" s="436"/>
      <c r="P18" s="436"/>
      <c r="Q18" s="436"/>
      <c r="R18" s="436"/>
      <c r="S18" s="436"/>
    </row>
    <row r="19" spans="2:19" ht="31.5">
      <c r="B19" s="1039" t="s">
        <v>182</v>
      </c>
      <c r="C19" s="1052">
        <f>SUM(C16:C18)</f>
        <v>25308</v>
      </c>
      <c r="D19" s="1052">
        <f>SUM(D16:D18)</f>
        <v>33016.511442624498</v>
      </c>
      <c r="E19" s="1053">
        <f>C19/D19</f>
        <v>0.76652556233809832</v>
      </c>
      <c r="F19"/>
      <c r="G19"/>
      <c r="H19" s="436"/>
      <c r="I19" s="436"/>
      <c r="J19" s="436"/>
      <c r="K19" s="436"/>
      <c r="L19" s="436"/>
      <c r="M19" s="436"/>
      <c r="N19" s="436"/>
      <c r="O19" s="436"/>
      <c r="P19" s="436"/>
      <c r="Q19" s="436"/>
      <c r="R19" s="436"/>
      <c r="S19" s="436"/>
    </row>
    <row r="20" spans="2:19" ht="15.75">
      <c r="B20" s="1042" t="s">
        <v>131</v>
      </c>
      <c r="C20" s="1054">
        <v>400</v>
      </c>
      <c r="D20" s="1055">
        <v>0</v>
      </c>
      <c r="E20" s="1056"/>
      <c r="F20"/>
      <c r="G20"/>
      <c r="H20" s="436"/>
      <c r="I20" s="436"/>
      <c r="J20" s="436"/>
      <c r="K20" s="436"/>
      <c r="L20" s="436"/>
      <c r="M20" s="436"/>
      <c r="N20" s="436"/>
      <c r="O20" s="436"/>
      <c r="P20" s="436"/>
      <c r="Q20" s="436"/>
      <c r="R20" s="436"/>
      <c r="S20" s="436"/>
    </row>
    <row r="21" spans="2:19" ht="15.75">
      <c r="B21" s="1044" t="s">
        <v>184</v>
      </c>
      <c r="C21" s="1057">
        <f>C20+C19</f>
        <v>25708</v>
      </c>
      <c r="D21" s="1057">
        <f>D20+D19</f>
        <v>33016.511442624498</v>
      </c>
      <c r="E21" s="1053">
        <f>C21/D21</f>
        <v>0.77864071268325552</v>
      </c>
      <c r="F21"/>
      <c r="G21"/>
      <c r="H21" s="436"/>
      <c r="I21" s="436"/>
      <c r="J21" s="436"/>
      <c r="K21" s="436"/>
      <c r="L21" s="436"/>
      <c r="M21" s="436"/>
      <c r="N21" s="436"/>
      <c r="O21" s="436"/>
      <c r="P21" s="436"/>
      <c r="Q21" s="436"/>
      <c r="R21" s="436"/>
      <c r="S21" s="436"/>
    </row>
    <row r="22" spans="2:19" ht="15">
      <c r="B22" s="1195" t="s">
        <v>368</v>
      </c>
      <c r="C22" s="1195"/>
      <c r="D22" s="1195"/>
      <c r="E22"/>
      <c r="F22"/>
      <c r="G22" t="s">
        <v>369</v>
      </c>
      <c r="H22" s="436"/>
      <c r="I22" s="436"/>
      <c r="J22" s="436"/>
      <c r="K22" s="436"/>
      <c r="L22" s="436"/>
      <c r="M22" s="436"/>
      <c r="N22" s="436"/>
      <c r="O22" s="436"/>
      <c r="P22" s="436"/>
      <c r="Q22" s="436"/>
      <c r="R22" s="436"/>
      <c r="S22" s="436"/>
    </row>
    <row r="23" spans="2:19" ht="46.5" customHeight="1">
      <c r="B23" s="1195"/>
      <c r="C23" s="1195"/>
      <c r="D23" s="1195"/>
      <c r="E23"/>
      <c r="F23"/>
      <c r="G23"/>
      <c r="H23" s="436"/>
      <c r="I23" s="436"/>
      <c r="J23" s="436"/>
      <c r="K23" s="436"/>
      <c r="L23" s="436"/>
      <c r="M23" s="436"/>
      <c r="N23" s="436"/>
      <c r="O23" s="436"/>
      <c r="P23" s="436"/>
      <c r="Q23" s="436"/>
      <c r="R23" s="436"/>
      <c r="S23" s="436"/>
    </row>
    <row r="24" spans="2:19" ht="15">
      <c r="B24" s="430"/>
      <c r="C24" s="431"/>
      <c r="D24" s="431"/>
      <c r="E24" s="431"/>
      <c r="F24"/>
      <c r="G24"/>
      <c r="H24" s="436"/>
      <c r="I24" s="436"/>
      <c r="J24" s="436"/>
      <c r="K24" s="436"/>
      <c r="L24" s="436"/>
      <c r="M24" s="436"/>
      <c r="N24" s="436"/>
      <c r="O24" s="436"/>
      <c r="P24" s="436"/>
      <c r="Q24" s="436"/>
      <c r="R24" s="436"/>
      <c r="S24" s="436"/>
    </row>
    <row r="25" spans="2:19" ht="15">
      <c r="B25" s="360"/>
      <c r="C25" s="5"/>
      <c r="D25" s="5"/>
      <c r="E25" s="432"/>
      <c r="F25"/>
      <c r="G25"/>
      <c r="H25" s="436"/>
      <c r="I25" s="436"/>
      <c r="J25" s="436"/>
      <c r="K25" s="436"/>
      <c r="L25" s="436"/>
      <c r="M25" s="436"/>
      <c r="N25" s="436"/>
      <c r="O25" s="436"/>
      <c r="P25" s="436"/>
      <c r="Q25" s="436"/>
      <c r="R25" s="436"/>
      <c r="S25" s="436"/>
    </row>
    <row r="26" spans="2:19" ht="15">
      <c r="B26" s="360"/>
      <c r="C26" s="5"/>
      <c r="D26" s="5"/>
      <c r="E26" s="432"/>
      <c r="F26"/>
      <c r="G26"/>
      <c r="H26" s="436"/>
      <c r="I26" s="436"/>
      <c r="J26" s="436"/>
      <c r="K26" s="436"/>
      <c r="L26" s="436"/>
      <c r="M26" s="436"/>
      <c r="N26" s="436"/>
      <c r="O26" s="436"/>
      <c r="P26" s="436"/>
      <c r="Q26" s="436"/>
      <c r="R26" s="436"/>
      <c r="S26" s="436"/>
    </row>
    <row r="27" spans="2:19" ht="15">
      <c r="B27" s="360"/>
      <c r="C27" s="5"/>
      <c r="D27" s="5"/>
      <c r="E27" s="432"/>
      <c r="F27"/>
      <c r="G27"/>
      <c r="H27" s="436"/>
      <c r="I27" s="436"/>
      <c r="J27" s="436"/>
      <c r="K27" s="436"/>
      <c r="L27" s="436"/>
      <c r="M27" s="436"/>
      <c r="N27" s="436"/>
      <c r="O27" s="436"/>
      <c r="P27" s="436"/>
      <c r="Q27" s="436"/>
      <c r="R27" s="436"/>
      <c r="S27" s="436"/>
    </row>
    <row r="28" spans="2:19" ht="15">
      <c r="B28" s="360"/>
      <c r="C28" s="5"/>
      <c r="D28" s="5"/>
      <c r="E28" s="432"/>
      <c r="F28"/>
      <c r="G28"/>
      <c r="H28" s="436"/>
      <c r="I28" s="436"/>
      <c r="J28" s="436"/>
      <c r="K28" s="436"/>
      <c r="L28" s="436"/>
      <c r="M28" s="436"/>
      <c r="N28" s="436"/>
      <c r="O28" s="436"/>
      <c r="P28" s="436"/>
      <c r="Q28" s="436"/>
      <c r="R28" s="436"/>
      <c r="S28" s="436"/>
    </row>
    <row r="29" spans="2:19" ht="15">
      <c r="B29" s="360"/>
      <c r="C29" s="5"/>
      <c r="D29" s="5"/>
      <c r="E29" s="432"/>
      <c r="F29"/>
      <c r="G29"/>
      <c r="H29" s="436"/>
      <c r="I29" s="436"/>
      <c r="J29" s="436"/>
      <c r="K29" s="436"/>
      <c r="L29" s="436"/>
      <c r="M29" s="436"/>
      <c r="N29" s="436"/>
      <c r="O29" s="436"/>
      <c r="P29" s="436"/>
      <c r="Q29" s="436"/>
      <c r="R29" s="436"/>
      <c r="S29" s="436"/>
    </row>
    <row r="30" spans="2:19" ht="15">
      <c r="B30" s="360"/>
      <c r="C30" s="5"/>
      <c r="D30" s="5"/>
      <c r="E30" s="432"/>
      <c r="F30"/>
      <c r="G30"/>
      <c r="H30" s="436"/>
      <c r="I30" s="436"/>
      <c r="J30" s="436"/>
      <c r="K30" s="436"/>
      <c r="L30" s="436"/>
      <c r="M30" s="436"/>
      <c r="N30" s="436"/>
      <c r="O30" s="436"/>
      <c r="P30" s="436"/>
      <c r="Q30" s="436"/>
      <c r="R30" s="436"/>
      <c r="S30" s="436"/>
    </row>
    <row r="31" spans="2:19" ht="15">
      <c r="B31" s="360"/>
      <c r="C31" s="5"/>
      <c r="D31" s="5"/>
      <c r="E31" s="432"/>
      <c r="F31"/>
      <c r="G31"/>
      <c r="H31" s="436"/>
      <c r="I31" s="436"/>
      <c r="J31" s="436"/>
      <c r="K31" s="436"/>
      <c r="L31" s="436"/>
      <c r="M31" s="436"/>
      <c r="N31" s="436"/>
      <c r="O31" s="436"/>
      <c r="P31" s="436"/>
      <c r="Q31" s="436"/>
      <c r="R31" s="436"/>
      <c r="S31" s="436"/>
    </row>
    <row r="32" spans="2:19" ht="15">
      <c r="B32" s="360"/>
      <c r="C32" s="5"/>
      <c r="D32" s="5"/>
      <c r="E32" s="432"/>
      <c r="F32"/>
      <c r="G32"/>
      <c r="H32" s="436"/>
      <c r="I32" s="436"/>
      <c r="J32" s="436"/>
      <c r="K32" s="436"/>
      <c r="L32" s="436"/>
      <c r="M32" s="436"/>
      <c r="N32" s="436"/>
      <c r="O32" s="436"/>
      <c r="P32" s="436"/>
      <c r="Q32" s="436"/>
      <c r="R32" s="436"/>
      <c r="S32" s="436"/>
    </row>
    <row r="33" spans="2:7" ht="15">
      <c r="B33" s="360"/>
      <c r="C33" s="5"/>
      <c r="D33" s="5"/>
      <c r="E33" s="432"/>
      <c r="F33" s="436"/>
      <c r="G33" s="436"/>
    </row>
    <row r="34" spans="2:7" ht="15">
      <c r="B34"/>
      <c r="C34"/>
      <c r="D34"/>
      <c r="E34"/>
      <c r="F34" s="436"/>
      <c r="G34" s="436"/>
    </row>
    <row r="35" spans="2:7" ht="15">
      <c r="B35"/>
      <c r="C35"/>
      <c r="D35"/>
      <c r="E35"/>
      <c r="F35" s="436"/>
      <c r="G35" s="436"/>
    </row>
  </sheetData>
  <mergeCells count="3">
    <mergeCell ref="B3:E3"/>
    <mergeCell ref="G3:S3"/>
    <mergeCell ref="B22:D23"/>
  </mergeCells>
  <pageMargins left="0.45" right="0.45" top="0.75" bottom="0.75" header="0.3" footer="0.3"/>
  <pageSetup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1E1F2-10E4-4CED-B51F-F5BF4D64792F}">
  <sheetPr>
    <tabColor rgb="FFFFC000"/>
  </sheetPr>
  <dimension ref="B1:G19"/>
  <sheetViews>
    <sheetView workbookViewId="0">
      <selection activeCell="F11" sqref="F11"/>
    </sheetView>
  </sheetViews>
  <sheetFormatPr defaultColWidth="8.5703125" defaultRowHeight="14.25"/>
  <cols>
    <col min="1" max="1" width="4.140625" style="424" customWidth="1"/>
    <col min="2" max="2" width="29.42578125" style="424" customWidth="1"/>
    <col min="3" max="3" width="24" style="424" customWidth="1"/>
    <col min="4" max="4" width="36.42578125" style="764" customWidth="1"/>
    <col min="5" max="16384" width="8.5703125" style="424"/>
  </cols>
  <sheetData>
    <row r="1" spans="2:7" ht="18">
      <c r="B1" s="425" t="s">
        <v>370</v>
      </c>
      <c r="C1" s="436"/>
      <c r="D1" s="763"/>
      <c r="E1" s="436"/>
      <c r="F1" s="436"/>
      <c r="G1" s="436"/>
    </row>
    <row r="2" spans="2:7" ht="18">
      <c r="B2" s="425"/>
      <c r="C2" s="436"/>
      <c r="D2" s="763"/>
      <c r="E2" s="436"/>
      <c r="F2" s="436"/>
      <c r="G2" s="436"/>
    </row>
    <row r="3" spans="2:7">
      <c r="B3" s="1196" t="s">
        <v>371</v>
      </c>
      <c r="C3" s="1196"/>
      <c r="D3" s="1196"/>
      <c r="E3" s="436"/>
      <c r="F3" s="436"/>
      <c r="G3" s="436"/>
    </row>
    <row r="4" spans="2:7">
      <c r="B4" s="433"/>
      <c r="C4" s="436"/>
      <c r="D4" s="763"/>
      <c r="E4" s="436"/>
      <c r="F4" s="436"/>
      <c r="G4" s="436"/>
    </row>
    <row r="5" spans="2:7">
      <c r="B5" s="1197" t="s">
        <v>372</v>
      </c>
      <c r="C5" s="1198"/>
      <c r="D5" s="1199"/>
      <c r="E5" s="436"/>
      <c r="F5" s="436"/>
      <c r="G5" s="436"/>
    </row>
    <row r="6" spans="2:7">
      <c r="B6" s="809" t="s">
        <v>373</v>
      </c>
      <c r="C6" s="810" t="s">
        <v>374</v>
      </c>
      <c r="D6" s="811" t="s">
        <v>375</v>
      </c>
      <c r="E6" s="436"/>
      <c r="F6" s="436"/>
      <c r="G6" s="436"/>
    </row>
    <row r="7" spans="2:7" ht="32.450000000000003" customHeight="1">
      <c r="B7" s="803" t="s">
        <v>376</v>
      </c>
      <c r="C7" s="804"/>
      <c r="D7" s="805">
        <v>7065</v>
      </c>
      <c r="E7" s="436"/>
      <c r="F7" s="436"/>
      <c r="G7" s="436"/>
    </row>
    <row r="8" spans="2:7" ht="25.5" customHeight="1">
      <c r="B8" s="803" t="s">
        <v>377</v>
      </c>
      <c r="C8" s="804"/>
      <c r="D8" s="806">
        <v>1192</v>
      </c>
      <c r="E8" s="436"/>
      <c r="F8" s="436"/>
      <c r="G8" s="436"/>
    </row>
    <row r="9" spans="2:7" ht="18" customHeight="1">
      <c r="B9" s="803" t="s">
        <v>236</v>
      </c>
      <c r="C9" s="804"/>
      <c r="D9" s="806">
        <v>28634</v>
      </c>
      <c r="E9" s="436"/>
      <c r="F9" s="436"/>
      <c r="G9" s="436"/>
    </row>
    <row r="10" spans="2:7" ht="25.5" customHeight="1">
      <c r="B10" s="803" t="s">
        <v>37</v>
      </c>
      <c r="C10" s="804"/>
      <c r="D10" s="806">
        <v>1031</v>
      </c>
      <c r="E10" s="436"/>
      <c r="F10" s="436"/>
      <c r="G10" s="436"/>
    </row>
    <row r="11" spans="2:7" ht="18" customHeight="1">
      <c r="B11" s="803" t="s">
        <v>109</v>
      </c>
      <c r="C11" s="804"/>
      <c r="D11" s="806">
        <v>0</v>
      </c>
      <c r="E11" s="436"/>
      <c r="F11" s="436"/>
      <c r="G11" s="436"/>
    </row>
    <row r="12" spans="2:7" ht="18" customHeight="1">
      <c r="B12" s="803" t="s">
        <v>378</v>
      </c>
      <c r="C12" s="804"/>
      <c r="D12" s="806">
        <v>0</v>
      </c>
      <c r="E12" s="436"/>
      <c r="F12" s="436"/>
      <c r="G12" s="436"/>
    </row>
    <row r="13" spans="2:7" ht="19.5" customHeight="1">
      <c r="B13" s="803" t="s">
        <v>379</v>
      </c>
      <c r="C13" s="804"/>
      <c r="D13" s="806">
        <v>0</v>
      </c>
      <c r="E13" s="436"/>
      <c r="F13" s="436"/>
      <c r="G13" s="436"/>
    </row>
    <row r="14" spans="2:7" ht="18" customHeight="1">
      <c r="B14" s="803" t="s">
        <v>380</v>
      </c>
      <c r="C14" s="804"/>
      <c r="D14" s="806">
        <v>0</v>
      </c>
      <c r="E14" s="436"/>
      <c r="F14" s="436"/>
      <c r="G14" s="436"/>
    </row>
    <row r="15" spans="2:7" ht="18" customHeight="1">
      <c r="B15" s="803" t="s">
        <v>381</v>
      </c>
      <c r="C15" s="804"/>
      <c r="D15" s="806">
        <v>0</v>
      </c>
      <c r="E15" s="436"/>
      <c r="F15" s="436"/>
      <c r="G15" s="436"/>
    </row>
    <row r="16" spans="2:7" ht="15.75" customHeight="1">
      <c r="B16" s="807" t="s">
        <v>382</v>
      </c>
      <c r="C16" s="804"/>
      <c r="D16" s="808">
        <f>SUM(D7:D15)</f>
        <v>37922</v>
      </c>
      <c r="E16" s="436"/>
      <c r="F16" s="436"/>
      <c r="G16" s="974"/>
    </row>
    <row r="17" spans="2:4" ht="33.6" customHeight="1">
      <c r="B17" s="1200" t="s">
        <v>383</v>
      </c>
      <c r="C17" s="1201"/>
      <c r="D17" s="1201"/>
    </row>
    <row r="18" spans="2:4">
      <c r="B18" s="1068"/>
      <c r="C18" s="1069"/>
      <c r="D18" s="1070"/>
    </row>
    <row r="19" spans="2:4">
      <c r="B19" s="1069"/>
      <c r="C19" s="1069"/>
      <c r="D19" s="1070"/>
    </row>
  </sheetData>
  <mergeCells count="3">
    <mergeCell ref="B3:D3"/>
    <mergeCell ref="B5:D5"/>
    <mergeCell ref="B17:D17"/>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8FB9C-9199-4F99-9D60-08297A534B10}">
  <sheetPr>
    <tabColor theme="4" tint="-0.249977111117893"/>
  </sheetPr>
  <dimension ref="A2:M49"/>
  <sheetViews>
    <sheetView topLeftCell="A4" zoomScale="89" zoomScaleNormal="89" workbookViewId="0">
      <selection activeCell="B29" sqref="B29"/>
    </sheetView>
  </sheetViews>
  <sheetFormatPr defaultColWidth="8.85546875" defaultRowHeight="15"/>
  <cols>
    <col min="1" max="1" width="8.85546875" customWidth="1"/>
    <col min="2" max="2" width="60.85546875" customWidth="1"/>
    <col min="3" max="3" width="12.5703125" customWidth="1"/>
    <col min="4" max="4" width="13.7109375" customWidth="1"/>
    <col min="5" max="5" width="10.85546875" customWidth="1"/>
    <col min="6" max="6" width="11.42578125" customWidth="1"/>
    <col min="7" max="7" width="12.5703125" customWidth="1"/>
    <col min="8" max="13" width="14.140625" style="5" customWidth="1"/>
    <col min="14" max="14" width="14.140625" customWidth="1"/>
  </cols>
  <sheetData>
    <row r="2" spans="1:13" ht="15.75" thickBot="1">
      <c r="B2" t="s">
        <v>384</v>
      </c>
    </row>
    <row r="3" spans="1:13" ht="45">
      <c r="B3" s="1074"/>
      <c r="C3" s="410" t="s">
        <v>179</v>
      </c>
      <c r="D3" s="411" t="s">
        <v>385</v>
      </c>
      <c r="E3" s="411" t="s">
        <v>108</v>
      </c>
      <c r="F3" s="411" t="s">
        <v>386</v>
      </c>
      <c r="G3" s="412" t="s">
        <v>387</v>
      </c>
      <c r="H3" s="1000" t="s">
        <v>33</v>
      </c>
      <c r="I3" s="1001" t="s">
        <v>42</v>
      </c>
      <c r="J3" s="1001" t="s">
        <v>44</v>
      </c>
      <c r="K3" s="1001" t="s">
        <v>34</v>
      </c>
      <c r="L3" s="1001" t="s">
        <v>50</v>
      </c>
      <c r="M3" s="1002" t="s">
        <v>109</v>
      </c>
    </row>
    <row r="4" spans="1:13" s="414" customFormat="1">
      <c r="A4" s="413" t="s">
        <v>388</v>
      </c>
      <c r="C4" s="415"/>
      <c r="G4" s="416"/>
      <c r="H4" s="1003" t="s">
        <v>389</v>
      </c>
      <c r="I4" s="1004" t="s">
        <v>390</v>
      </c>
      <c r="J4" s="1004" t="s">
        <v>391</v>
      </c>
      <c r="K4" s="1004" t="s">
        <v>392</v>
      </c>
      <c r="L4" s="1005"/>
      <c r="M4" s="1006"/>
    </row>
    <row r="5" spans="1:13">
      <c r="A5">
        <v>1</v>
      </c>
      <c r="B5" t="s">
        <v>393</v>
      </c>
      <c r="C5" s="1028">
        <f>SUM(H5,K5)</f>
        <v>0</v>
      </c>
      <c r="D5" s="439">
        <f>SUM(I5,J5)</f>
        <v>0</v>
      </c>
      <c r="E5" s="439">
        <f>M5</f>
        <v>0</v>
      </c>
      <c r="F5" s="439">
        <f>L5</f>
        <v>0</v>
      </c>
      <c r="G5" s="1030">
        <f>SUM(C5:F5)</f>
        <v>0</v>
      </c>
      <c r="H5" s="996">
        <v>0</v>
      </c>
      <c r="I5" s="5">
        <v>0</v>
      </c>
      <c r="J5" s="5">
        <v>0</v>
      </c>
      <c r="K5" s="5">
        <v>0</v>
      </c>
      <c r="L5" s="5">
        <v>0</v>
      </c>
      <c r="M5" s="1007">
        <v>0</v>
      </c>
    </row>
    <row r="6" spans="1:13">
      <c r="A6">
        <v>2</v>
      </c>
      <c r="B6" t="s">
        <v>394</v>
      </c>
      <c r="C6" s="1028">
        <f t="shared" ref="C6:C17" si="0">SUM(H6,K6)</f>
        <v>0</v>
      </c>
      <c r="D6" s="439">
        <f t="shared" ref="D6:D16" si="1">SUM(I6,J6)</f>
        <v>0</v>
      </c>
      <c r="E6" s="439">
        <f t="shared" ref="E6:E16" si="2">M6</f>
        <v>0</v>
      </c>
      <c r="F6" s="439">
        <f t="shared" ref="F6:F16" si="3">L6</f>
        <v>0</v>
      </c>
      <c r="G6" s="1030">
        <f t="shared" ref="G6:G17" si="4">SUM(C6:F6)</f>
        <v>0</v>
      </c>
      <c r="H6" s="996">
        <v>0</v>
      </c>
      <c r="I6" s="5">
        <v>0</v>
      </c>
      <c r="J6" s="5">
        <v>0</v>
      </c>
      <c r="K6" s="5">
        <v>0</v>
      </c>
      <c r="L6" s="5">
        <v>0</v>
      </c>
      <c r="M6" s="1007">
        <v>0</v>
      </c>
    </row>
    <row r="7" spans="1:13">
      <c r="A7">
        <v>3</v>
      </c>
      <c r="B7" t="s">
        <v>395</v>
      </c>
      <c r="C7" s="1028">
        <f t="shared" si="0"/>
        <v>0</v>
      </c>
      <c r="D7" s="439">
        <f t="shared" si="1"/>
        <v>0</v>
      </c>
      <c r="E7" s="439">
        <f t="shared" si="2"/>
        <v>0</v>
      </c>
      <c r="F7" s="439">
        <f t="shared" si="3"/>
        <v>0</v>
      </c>
      <c r="G7" s="1030">
        <f t="shared" si="4"/>
        <v>0</v>
      </c>
      <c r="H7" s="996">
        <v>0</v>
      </c>
      <c r="I7" s="5">
        <v>0</v>
      </c>
      <c r="J7" s="5">
        <v>0</v>
      </c>
      <c r="K7" s="5">
        <v>0</v>
      </c>
      <c r="L7" s="5">
        <v>0</v>
      </c>
      <c r="M7" s="1007">
        <v>0</v>
      </c>
    </row>
    <row r="8" spans="1:13">
      <c r="A8">
        <v>4</v>
      </c>
      <c r="B8" t="s">
        <v>396</v>
      </c>
      <c r="C8" s="1028">
        <f t="shared" si="0"/>
        <v>4620362.2240590388</v>
      </c>
      <c r="D8" s="439">
        <f t="shared" si="1"/>
        <v>2887663.8155817701</v>
      </c>
      <c r="E8" s="439">
        <f t="shared" si="2"/>
        <v>0</v>
      </c>
      <c r="F8" s="439">
        <f t="shared" si="3"/>
        <v>1377391.3680461801</v>
      </c>
      <c r="G8" s="1030">
        <f t="shared" si="4"/>
        <v>8885417.4076869879</v>
      </c>
      <c r="H8" s="996">
        <v>4589880.4820758495</v>
      </c>
      <c r="I8" s="5">
        <v>0</v>
      </c>
      <c r="J8" s="5">
        <v>2887663.8155817701</v>
      </c>
      <c r="K8" s="5">
        <v>30481.7419831888</v>
      </c>
      <c r="L8" s="5">
        <v>1377391.3680461801</v>
      </c>
      <c r="M8" s="1007">
        <v>0</v>
      </c>
    </row>
    <row r="9" spans="1:13">
      <c r="A9">
        <v>5</v>
      </c>
      <c r="B9" t="s">
        <v>397</v>
      </c>
      <c r="C9" s="1028">
        <f t="shared" si="0"/>
        <v>601784.26675324503</v>
      </c>
      <c r="D9" s="439">
        <f t="shared" si="1"/>
        <v>611490.45566773799</v>
      </c>
      <c r="E9" s="439">
        <f t="shared" si="2"/>
        <v>0</v>
      </c>
      <c r="F9" s="439">
        <f t="shared" si="3"/>
        <v>363723.02724164998</v>
      </c>
      <c r="G9" s="1030">
        <f t="shared" si="4"/>
        <v>1576997.7496626331</v>
      </c>
      <c r="H9" s="996">
        <v>600535.31765057298</v>
      </c>
      <c r="I9" s="5">
        <v>0</v>
      </c>
      <c r="J9" s="5">
        <v>611490.45566773799</v>
      </c>
      <c r="K9" s="5">
        <v>1248.94910267209</v>
      </c>
      <c r="L9" s="5">
        <v>363723.02724164998</v>
      </c>
      <c r="M9" s="1007">
        <v>0</v>
      </c>
    </row>
    <row r="10" spans="1:13">
      <c r="A10">
        <v>6</v>
      </c>
      <c r="B10" t="s">
        <v>398</v>
      </c>
      <c r="C10" s="1028">
        <f t="shared" si="0"/>
        <v>-217837.812945135</v>
      </c>
      <c r="D10" s="439">
        <f t="shared" si="1"/>
        <v>-77179.924581405299</v>
      </c>
      <c r="E10" s="439">
        <f t="shared" si="2"/>
        <v>0</v>
      </c>
      <c r="F10" s="439">
        <f t="shared" si="3"/>
        <v>0</v>
      </c>
      <c r="G10" s="1030">
        <f t="shared" si="4"/>
        <v>-295017.7375265403</v>
      </c>
      <c r="H10" s="996">
        <v>-217837.812945135</v>
      </c>
      <c r="I10" s="5">
        <v>0</v>
      </c>
      <c r="J10" s="5">
        <v>-77179.924581405299</v>
      </c>
      <c r="K10" s="5">
        <v>0</v>
      </c>
      <c r="L10" s="5">
        <v>0</v>
      </c>
      <c r="M10" s="1007">
        <v>0</v>
      </c>
    </row>
    <row r="11" spans="1:13">
      <c r="A11">
        <v>7</v>
      </c>
      <c r="B11" t="s">
        <v>399</v>
      </c>
      <c r="C11" s="1028">
        <f t="shared" si="0"/>
        <v>0</v>
      </c>
      <c r="D11" s="439">
        <f t="shared" si="1"/>
        <v>0</v>
      </c>
      <c r="E11" s="439">
        <f t="shared" si="2"/>
        <v>0</v>
      </c>
      <c r="F11" s="439">
        <f t="shared" si="3"/>
        <v>0</v>
      </c>
      <c r="G11" s="1030">
        <f t="shared" si="4"/>
        <v>0</v>
      </c>
      <c r="H11" s="996">
        <v>0</v>
      </c>
      <c r="I11" s="5">
        <v>0</v>
      </c>
      <c r="J11" s="5">
        <v>0</v>
      </c>
      <c r="K11" s="5">
        <v>0</v>
      </c>
      <c r="L11" s="5">
        <v>0</v>
      </c>
      <c r="M11" s="1007">
        <v>0</v>
      </c>
    </row>
    <row r="12" spans="1:13">
      <c r="A12">
        <v>8</v>
      </c>
      <c r="B12" t="s">
        <v>400</v>
      </c>
      <c r="C12" s="1028">
        <f t="shared" si="0"/>
        <v>0</v>
      </c>
      <c r="D12" s="439">
        <f t="shared" si="1"/>
        <v>0</v>
      </c>
      <c r="E12" s="439">
        <f t="shared" si="2"/>
        <v>0</v>
      </c>
      <c r="F12" s="439">
        <f t="shared" si="3"/>
        <v>0</v>
      </c>
      <c r="G12" s="1030">
        <f t="shared" si="4"/>
        <v>0</v>
      </c>
      <c r="H12" s="996">
        <v>0</v>
      </c>
      <c r="I12" s="5">
        <v>0</v>
      </c>
      <c r="J12" s="5">
        <v>0</v>
      </c>
      <c r="K12" s="5">
        <v>0</v>
      </c>
      <c r="L12" s="5">
        <v>0</v>
      </c>
      <c r="M12" s="1007">
        <v>0</v>
      </c>
    </row>
    <row r="13" spans="1:13">
      <c r="B13" s="419" t="s">
        <v>401</v>
      </c>
      <c r="C13" s="1008">
        <f>SUM(C5:C12)</f>
        <v>5004308.677867149</v>
      </c>
      <c r="D13" s="1008">
        <f t="shared" ref="D13:G13" si="5">SUM(D5:D12)</f>
        <v>3421974.3466681028</v>
      </c>
      <c r="E13" s="1008">
        <f t="shared" si="5"/>
        <v>0</v>
      </c>
      <c r="F13" s="1008">
        <f t="shared" si="5"/>
        <v>1741114.3952878301</v>
      </c>
      <c r="G13" s="1008">
        <f t="shared" si="5"/>
        <v>10167397.41982308</v>
      </c>
      <c r="H13" s="1008">
        <f>SUM(H5:H12)</f>
        <v>4972577.9867812879</v>
      </c>
      <c r="I13" s="1008">
        <f t="shared" ref="I13:M13" si="6">SUM(I5:I12)</f>
        <v>0</v>
      </c>
      <c r="J13" s="1008">
        <f t="shared" si="6"/>
        <v>3421974.3466681028</v>
      </c>
      <c r="K13" s="1008">
        <f t="shared" si="6"/>
        <v>31730.69108586089</v>
      </c>
      <c r="L13" s="1008">
        <f t="shared" si="6"/>
        <v>1741114.3952878301</v>
      </c>
      <c r="M13" s="1008">
        <f t="shared" si="6"/>
        <v>0</v>
      </c>
    </row>
    <row r="14" spans="1:13">
      <c r="A14">
        <v>9</v>
      </c>
      <c r="B14" t="s">
        <v>402</v>
      </c>
      <c r="C14" s="1028">
        <f t="shared" si="0"/>
        <v>3539264.7469773497</v>
      </c>
      <c r="D14" s="439">
        <f t="shared" si="1"/>
        <v>3769886.8480523201</v>
      </c>
      <c r="E14" s="439">
        <f t="shared" si="2"/>
        <v>156798.84122594999</v>
      </c>
      <c r="F14" s="439">
        <f t="shared" si="3"/>
        <v>496107.19</v>
      </c>
      <c r="G14" s="1030">
        <f t="shared" si="4"/>
        <v>7962057.6262556203</v>
      </c>
      <c r="H14" s="996">
        <v>2089271.0845550101</v>
      </c>
      <c r="I14" s="5">
        <v>1454790.82744243</v>
      </c>
      <c r="J14" s="5">
        <v>2315096.0206098901</v>
      </c>
      <c r="K14" s="5">
        <v>1449993.6624223399</v>
      </c>
      <c r="L14" s="5">
        <v>496107.19</v>
      </c>
      <c r="M14" s="1007">
        <v>156798.84122594999</v>
      </c>
    </row>
    <row r="15" spans="1:13">
      <c r="A15">
        <v>10</v>
      </c>
      <c r="B15" t="s">
        <v>403</v>
      </c>
      <c r="C15" s="1028">
        <f t="shared" si="0"/>
        <v>1318036.0664976579</v>
      </c>
      <c r="D15" s="439">
        <f t="shared" si="1"/>
        <v>2455480.08</v>
      </c>
      <c r="E15" s="439">
        <f t="shared" si="2"/>
        <v>0</v>
      </c>
      <c r="F15" s="439">
        <f t="shared" si="3"/>
        <v>254445.81</v>
      </c>
      <c r="G15" s="1030">
        <f t="shared" si="4"/>
        <v>4027961.956497658</v>
      </c>
      <c r="H15" s="996">
        <v>1225016.5375000001</v>
      </c>
      <c r="I15" s="5">
        <v>0</v>
      </c>
      <c r="J15" s="5">
        <v>2455480.08</v>
      </c>
      <c r="K15" s="5">
        <v>93019.528997657704</v>
      </c>
      <c r="L15" s="5">
        <v>254445.81</v>
      </c>
      <c r="M15" s="1007">
        <v>0</v>
      </c>
    </row>
    <row r="16" spans="1:13">
      <c r="A16">
        <v>11</v>
      </c>
      <c r="B16" t="s">
        <v>404</v>
      </c>
      <c r="C16" s="1028">
        <f t="shared" si="0"/>
        <v>880375.32783382863</v>
      </c>
      <c r="D16" s="439">
        <f t="shared" si="1"/>
        <v>1210927.73</v>
      </c>
      <c r="E16" s="439">
        <f t="shared" si="2"/>
        <v>0</v>
      </c>
      <c r="F16" s="439">
        <f t="shared" si="3"/>
        <v>254445.81</v>
      </c>
      <c r="G16" s="1030">
        <f t="shared" si="4"/>
        <v>2345748.8678338286</v>
      </c>
      <c r="H16" s="996">
        <v>826683.59025617095</v>
      </c>
      <c r="I16" s="5">
        <v>0</v>
      </c>
      <c r="J16" s="5">
        <v>1210927.73</v>
      </c>
      <c r="K16" s="5">
        <v>53691.737577657703</v>
      </c>
      <c r="L16" s="5">
        <v>254445.81</v>
      </c>
      <c r="M16" s="1007">
        <v>0</v>
      </c>
    </row>
    <row r="17" spans="1:13">
      <c r="B17" t="s">
        <v>405</v>
      </c>
      <c r="C17" s="1028">
        <f t="shared" si="0"/>
        <v>4857300.8134750072</v>
      </c>
      <c r="D17" s="996">
        <f t="shared" ref="D17:F17" si="7">SUM(D14:D15)</f>
        <v>6225366.9280523201</v>
      </c>
      <c r="E17" s="996">
        <f t="shared" si="7"/>
        <v>156798.84122594999</v>
      </c>
      <c r="F17" s="996">
        <f t="shared" si="7"/>
        <v>750553</v>
      </c>
      <c r="G17" s="1030">
        <f t="shared" si="4"/>
        <v>11990019.582753276</v>
      </c>
      <c r="H17" s="996">
        <f>SUM(H14:H15)</f>
        <v>3314287.6220550099</v>
      </c>
      <c r="I17" s="996">
        <f t="shared" ref="I17:M17" si="8">SUM(I14:I15)</f>
        <v>1454790.82744243</v>
      </c>
      <c r="J17" s="996">
        <f t="shared" si="8"/>
        <v>4770576.1006098902</v>
      </c>
      <c r="K17" s="996">
        <f t="shared" si="8"/>
        <v>1543013.1914199977</v>
      </c>
      <c r="L17" s="996">
        <f t="shared" si="8"/>
        <v>750553</v>
      </c>
      <c r="M17" s="1024">
        <f t="shared" si="8"/>
        <v>156798.84122594999</v>
      </c>
    </row>
    <row r="18" spans="1:13">
      <c r="B18" s="419" t="s">
        <v>406</v>
      </c>
      <c r="C18" s="998">
        <f>IFERROR(C13/C17,0)</f>
        <v>1.0302653407802778</v>
      </c>
      <c r="D18" s="998">
        <f t="shared" ref="D18:F18" si="9">IFERROR(D13/D17,0)</f>
        <v>0.54968235386226594</v>
      </c>
      <c r="E18" s="998">
        <f t="shared" si="9"/>
        <v>0</v>
      </c>
      <c r="F18" s="998">
        <f t="shared" si="9"/>
        <v>2.3197754126461825</v>
      </c>
      <c r="G18" s="998">
        <f t="shared" ref="G18" si="10">G13/G17</f>
        <v>0.8479883914825378</v>
      </c>
      <c r="H18" s="998">
        <f>H13/H17</f>
        <v>1.5003459427272223</v>
      </c>
      <c r="I18" s="998">
        <f t="shared" ref="I18:M18" si="11">I13/I17</f>
        <v>0</v>
      </c>
      <c r="J18" s="998">
        <f t="shared" si="11"/>
        <v>0.71730840772682014</v>
      </c>
      <c r="K18" s="998">
        <f t="shared" si="11"/>
        <v>2.056410875960166E-2</v>
      </c>
      <c r="L18" s="998">
        <f t="shared" si="11"/>
        <v>2.3197754126461825</v>
      </c>
      <c r="M18" s="1025">
        <f t="shared" si="11"/>
        <v>0</v>
      </c>
    </row>
    <row r="19" spans="1:13">
      <c r="C19" s="417"/>
      <c r="G19" s="418"/>
      <c r="H19" s="996"/>
      <c r="M19" s="1007"/>
    </row>
    <row r="20" spans="1:13" s="414" customFormat="1">
      <c r="A20" s="413" t="s">
        <v>407</v>
      </c>
      <c r="C20" s="415"/>
      <c r="G20" s="416"/>
      <c r="H20" s="1009"/>
      <c r="I20" s="1005"/>
      <c r="J20" s="1005"/>
      <c r="K20" s="1005"/>
      <c r="L20" s="1005"/>
      <c r="M20" s="1006"/>
    </row>
    <row r="21" spans="1:13">
      <c r="A21">
        <v>12</v>
      </c>
      <c r="B21" t="s">
        <v>408</v>
      </c>
      <c r="C21" s="1028">
        <f t="shared" ref="C21:C22" si="12">SUM(H21,K21)</f>
        <v>17811851.25247582</v>
      </c>
      <c r="D21" s="439">
        <f t="shared" ref="D21:D22" si="13">SUM(I21,J21)</f>
        <v>9340445.612590095</v>
      </c>
      <c r="E21" s="439">
        <f t="shared" ref="E21:E22" si="14">M21</f>
        <v>0</v>
      </c>
      <c r="F21" s="439">
        <f t="shared" ref="F21:F22" si="15">L21</f>
        <v>5614859.2995833913</v>
      </c>
      <c r="G21" s="1030">
        <f t="shared" ref="G21:G22" si="16">SUM(C21:F21)</f>
        <v>32767156.164649308</v>
      </c>
      <c r="H21" s="996">
        <v>17639029.582750607</v>
      </c>
      <c r="I21" s="5">
        <v>0</v>
      </c>
      <c r="J21" s="5">
        <v>9340445.612590095</v>
      </c>
      <c r="K21" s="5">
        <v>172821.66972521271</v>
      </c>
      <c r="L21" s="5">
        <v>5614859.2995833913</v>
      </c>
      <c r="M21" s="1007">
        <v>0</v>
      </c>
    </row>
    <row r="22" spans="1:13">
      <c r="A22">
        <v>13</v>
      </c>
      <c r="B22" t="s">
        <v>409</v>
      </c>
      <c r="C22" s="1028">
        <f t="shared" si="12"/>
        <v>1318036.0664976579</v>
      </c>
      <c r="D22" s="439">
        <f t="shared" si="13"/>
        <v>2455480.08</v>
      </c>
      <c r="E22" s="439">
        <f t="shared" si="14"/>
        <v>0</v>
      </c>
      <c r="F22" s="439">
        <f t="shared" si="15"/>
        <v>220878.44000000099</v>
      </c>
      <c r="G22" s="1030">
        <f t="shared" si="16"/>
        <v>3994394.5864976589</v>
      </c>
      <c r="H22" s="996">
        <v>1225016.5375000001</v>
      </c>
      <c r="I22" s="5">
        <v>0</v>
      </c>
      <c r="J22" s="5">
        <v>2455480.08</v>
      </c>
      <c r="K22" s="5">
        <v>93019.528997657704</v>
      </c>
      <c r="L22" s="5">
        <v>220878.44000000099</v>
      </c>
      <c r="M22" s="1007"/>
    </row>
    <row r="23" spans="1:13">
      <c r="B23" s="420" t="s">
        <v>410</v>
      </c>
      <c r="C23" s="998">
        <f>IFERROR(C21/C22,0)</f>
        <v>13.513933120059633</v>
      </c>
      <c r="D23" s="998">
        <f t="shared" ref="D23:F23" si="17">IFERROR(D21/D22,0)</f>
        <v>3.8039183004042512</v>
      </c>
      <c r="E23" s="998">
        <f t="shared" si="17"/>
        <v>0</v>
      </c>
      <c r="F23" s="998">
        <f t="shared" si="17"/>
        <v>25.420585637889175</v>
      </c>
      <c r="G23" s="998">
        <f t="shared" ref="G23" si="18">G21/G22</f>
        <v>8.2032847419263124</v>
      </c>
      <c r="H23" s="998">
        <f>H21/H22</f>
        <v>14.39901343597217</v>
      </c>
      <c r="I23" s="998">
        <f>IFERROR(I21/I22,0)</f>
        <v>0</v>
      </c>
      <c r="J23" s="998">
        <f t="shared" ref="J23:L23" si="19">J21/J22</f>
        <v>3.8039183004042512</v>
      </c>
      <c r="K23" s="998">
        <f t="shared" si="19"/>
        <v>1.8579073834007962</v>
      </c>
      <c r="L23" s="998">
        <f t="shared" si="19"/>
        <v>25.420585637889175</v>
      </c>
      <c r="M23" s="998">
        <f>IFERROR(M21/M22,0)</f>
        <v>0</v>
      </c>
    </row>
    <row r="24" spans="1:13">
      <c r="C24" s="417"/>
      <c r="G24" s="418"/>
      <c r="H24" s="996"/>
      <c r="M24" s="1007"/>
    </row>
    <row r="25" spans="1:13" s="414" customFormat="1">
      <c r="A25" s="413" t="s">
        <v>411</v>
      </c>
      <c r="C25" s="415"/>
      <c r="G25" s="416"/>
      <c r="H25" s="1009"/>
      <c r="I25" s="1005"/>
      <c r="J25" s="1005"/>
      <c r="K25" s="1005"/>
      <c r="L25" s="1005"/>
      <c r="M25" s="1006"/>
    </row>
    <row r="26" spans="1:13">
      <c r="B26" s="420" t="s">
        <v>412</v>
      </c>
      <c r="C26" s="998">
        <f>IFERROR(C13/(C14+C16),0)</f>
        <v>1.1322887369014885</v>
      </c>
      <c r="D26" s="998">
        <f t="shared" ref="D26:F26" si="20">IFERROR(D13/(D14+D16),0)</f>
        <v>0.6870310655102162</v>
      </c>
      <c r="E26" s="998">
        <f t="shared" si="20"/>
        <v>0</v>
      </c>
      <c r="F26" s="998">
        <f t="shared" si="20"/>
        <v>2.3197754126461825</v>
      </c>
      <c r="G26" s="998">
        <f t="shared" ref="G26" si="21">G13/(G14+G16)</f>
        <v>0.98637837503576731</v>
      </c>
      <c r="H26" s="998">
        <f>H13/(H14+H16)</f>
        <v>1.7053001645518653</v>
      </c>
      <c r="I26" s="998">
        <f t="shared" ref="I26:M26" si="22">I13/(I14+I16)</f>
        <v>0</v>
      </c>
      <c r="J26" s="998">
        <f t="shared" si="22"/>
        <v>0.97049100876765504</v>
      </c>
      <c r="K26" s="998">
        <f t="shared" si="22"/>
        <v>2.1101947977855567E-2</v>
      </c>
      <c r="L26" s="998">
        <f t="shared" si="22"/>
        <v>2.3197754126461825</v>
      </c>
      <c r="M26" s="998">
        <f t="shared" si="22"/>
        <v>0</v>
      </c>
    </row>
    <row r="27" spans="1:13">
      <c r="C27" s="417"/>
      <c r="G27" s="418"/>
      <c r="H27" s="996"/>
      <c r="M27" s="1007"/>
    </row>
    <row r="28" spans="1:13" s="414" customFormat="1">
      <c r="A28" s="413" t="s">
        <v>413</v>
      </c>
      <c r="C28" s="415"/>
      <c r="G28" s="416"/>
      <c r="H28" s="1009"/>
      <c r="I28" s="1005"/>
      <c r="J28" s="1005"/>
      <c r="K28" s="1005"/>
      <c r="L28" s="1005"/>
      <c r="M28" s="1006"/>
    </row>
    <row r="29" spans="1:13">
      <c r="A29">
        <v>14</v>
      </c>
      <c r="B29" t="s">
        <v>414</v>
      </c>
      <c r="C29" s="1028">
        <f t="shared" ref="C29:C30" si="23">SUM(H29,K29)</f>
        <v>5004308.677867149</v>
      </c>
      <c r="D29" s="439">
        <f t="shared" ref="D29:D30" si="24">SUM(I29,J29)</f>
        <v>3421974.3466681028</v>
      </c>
      <c r="E29" s="439">
        <f t="shared" ref="E29:E30" si="25">M29</f>
        <v>0</v>
      </c>
      <c r="F29" s="439">
        <f t="shared" ref="F29:F30" si="26">L29</f>
        <v>1741114.3952878301</v>
      </c>
      <c r="G29" s="1030">
        <f t="shared" ref="G29:G30" si="27">SUM(C29:F29)</f>
        <v>10167397.419823082</v>
      </c>
      <c r="H29" s="5">
        <f>H13</f>
        <v>4972577.9867812879</v>
      </c>
      <c r="I29" s="5">
        <f t="shared" ref="I29:M29" si="28">I13</f>
        <v>0</v>
      </c>
      <c r="J29" s="5">
        <f t="shared" si="28"/>
        <v>3421974.3466681028</v>
      </c>
      <c r="K29" s="5">
        <f t="shared" si="28"/>
        <v>31730.69108586089</v>
      </c>
      <c r="L29" s="5">
        <f t="shared" si="28"/>
        <v>1741114.3952878301</v>
      </c>
      <c r="M29" s="1026">
        <f t="shared" si="28"/>
        <v>0</v>
      </c>
    </row>
    <row r="30" spans="1:13">
      <c r="A30">
        <v>15</v>
      </c>
      <c r="B30" t="s">
        <v>415</v>
      </c>
      <c r="C30" s="1028">
        <f t="shared" si="23"/>
        <v>21351115.999453172</v>
      </c>
      <c r="D30" s="439">
        <f t="shared" si="24"/>
        <v>13110332.460642416</v>
      </c>
      <c r="E30" s="439">
        <f t="shared" si="25"/>
        <v>156798.84122594999</v>
      </c>
      <c r="F30" s="439">
        <f t="shared" si="26"/>
        <v>6144533.8595833899</v>
      </c>
      <c r="G30" s="1030">
        <f t="shared" si="27"/>
        <v>40762781.160904929</v>
      </c>
      <c r="H30" s="996">
        <v>19728300.667305619</v>
      </c>
      <c r="I30" s="5">
        <v>1454790.82744243</v>
      </c>
      <c r="J30" s="5">
        <v>11655541.633199986</v>
      </c>
      <c r="K30" s="5">
        <v>1622815.3321475526</v>
      </c>
      <c r="L30" s="5">
        <v>6144533.8595833899</v>
      </c>
      <c r="M30" s="1007">
        <v>156798.84122594999</v>
      </c>
    </row>
    <row r="31" spans="1:13">
      <c r="B31" s="420" t="s">
        <v>416</v>
      </c>
      <c r="C31" s="998">
        <f>IFERROR(C29/C30,0)</f>
        <v>0.23438159757060545</v>
      </c>
      <c r="D31" s="998">
        <f t="shared" ref="D31:F31" si="29">IFERROR(D29/D30,0)</f>
        <v>0.26101354461764914</v>
      </c>
      <c r="E31" s="998">
        <f t="shared" si="29"/>
        <v>0</v>
      </c>
      <c r="F31" s="998">
        <f t="shared" si="29"/>
        <v>0.28335988295878328</v>
      </c>
      <c r="G31" s="998">
        <f t="shared" ref="G31" si="30">G29/G30</f>
        <v>0.24942845238377662</v>
      </c>
      <c r="H31" s="998">
        <f>H29/H30</f>
        <v>0.25205303136027352</v>
      </c>
      <c r="I31" s="998">
        <f t="shared" ref="I31:M31" si="31">I29/I30</f>
        <v>0</v>
      </c>
      <c r="J31" s="998">
        <f t="shared" si="31"/>
        <v>0.29359204868874139</v>
      </c>
      <c r="K31" s="998">
        <f t="shared" si="31"/>
        <v>1.9552866217914074E-2</v>
      </c>
      <c r="L31" s="998">
        <f t="shared" si="31"/>
        <v>0.28335988295878328</v>
      </c>
      <c r="M31" s="998">
        <f t="shared" si="31"/>
        <v>0</v>
      </c>
    </row>
    <row r="32" spans="1:13">
      <c r="C32" s="417"/>
      <c r="G32" s="418"/>
      <c r="H32" s="996"/>
      <c r="M32" s="1007"/>
    </row>
    <row r="33" spans="1:13" s="414" customFormat="1">
      <c r="A33" s="413" t="s">
        <v>417</v>
      </c>
      <c r="C33" s="415"/>
      <c r="G33" s="416"/>
      <c r="H33" s="1009"/>
      <c r="I33" s="1005"/>
      <c r="J33" s="1005"/>
      <c r="K33" s="1005"/>
      <c r="L33" s="1005"/>
      <c r="M33" s="1006"/>
    </row>
    <row r="34" spans="1:13">
      <c r="A34">
        <v>16</v>
      </c>
      <c r="B34" t="s">
        <v>393</v>
      </c>
      <c r="C34" s="1028">
        <f t="shared" ref="C34:C42" si="32">SUM(H34,K34)</f>
        <v>0</v>
      </c>
      <c r="D34" s="439">
        <f t="shared" ref="D34:D42" si="33">SUM(I34,J34)</f>
        <v>0</v>
      </c>
      <c r="E34" s="439">
        <f t="shared" ref="E34:E47" si="34">M34</f>
        <v>0</v>
      </c>
      <c r="F34" s="439">
        <f t="shared" ref="F34:F42" si="35">L34</f>
        <v>0</v>
      </c>
      <c r="G34" s="1030">
        <f t="shared" ref="G34:G44" si="36">SUM(C34:F34)</f>
        <v>0</v>
      </c>
      <c r="H34" s="996">
        <v>0</v>
      </c>
      <c r="I34" s="5">
        <v>0</v>
      </c>
      <c r="J34" s="5">
        <v>0</v>
      </c>
      <c r="K34" s="5">
        <v>0</v>
      </c>
      <c r="L34" s="5">
        <v>0</v>
      </c>
      <c r="M34" s="1007">
        <v>0</v>
      </c>
    </row>
    <row r="35" spans="1:13">
      <c r="A35">
        <v>17</v>
      </c>
      <c r="B35" t="s">
        <v>394</v>
      </c>
      <c r="C35" s="1028">
        <f t="shared" si="32"/>
        <v>0</v>
      </c>
      <c r="D35" s="439">
        <f t="shared" si="33"/>
        <v>0</v>
      </c>
      <c r="E35" s="439">
        <f t="shared" si="34"/>
        <v>0</v>
      </c>
      <c r="F35" s="439">
        <f t="shared" si="35"/>
        <v>0</v>
      </c>
      <c r="G35" s="1030">
        <f t="shared" si="36"/>
        <v>0</v>
      </c>
      <c r="H35" s="996">
        <v>0</v>
      </c>
      <c r="I35" s="5">
        <v>0</v>
      </c>
      <c r="J35" s="5">
        <v>0</v>
      </c>
      <c r="K35" s="5">
        <v>0</v>
      </c>
      <c r="L35" s="5">
        <v>0</v>
      </c>
      <c r="M35" s="1007">
        <v>0</v>
      </c>
    </row>
    <row r="36" spans="1:13">
      <c r="A36">
        <v>18</v>
      </c>
      <c r="B36" t="s">
        <v>395</v>
      </c>
      <c r="C36" s="1028">
        <f t="shared" si="32"/>
        <v>0</v>
      </c>
      <c r="D36" s="439">
        <f t="shared" si="33"/>
        <v>0</v>
      </c>
      <c r="E36" s="439">
        <f t="shared" si="34"/>
        <v>0</v>
      </c>
      <c r="F36" s="439">
        <f t="shared" si="35"/>
        <v>0</v>
      </c>
      <c r="G36" s="1030">
        <f t="shared" si="36"/>
        <v>0</v>
      </c>
      <c r="H36" s="996">
        <v>0</v>
      </c>
      <c r="I36" s="5">
        <v>0</v>
      </c>
      <c r="J36" s="5">
        <v>0</v>
      </c>
      <c r="K36" s="5">
        <v>0</v>
      </c>
      <c r="L36" s="5">
        <v>0</v>
      </c>
      <c r="M36" s="1007">
        <v>0</v>
      </c>
    </row>
    <row r="37" spans="1:13">
      <c r="A37">
        <v>19</v>
      </c>
      <c r="B37" t="s">
        <v>396</v>
      </c>
      <c r="C37" s="1028">
        <f t="shared" si="32"/>
        <v>13563445.223893972</v>
      </c>
      <c r="D37" s="439">
        <f t="shared" si="33"/>
        <v>6767899.6922856104</v>
      </c>
      <c r="E37" s="439">
        <f t="shared" si="34"/>
        <v>0</v>
      </c>
      <c r="F37" s="439">
        <f t="shared" si="35"/>
        <v>3840063.98022677</v>
      </c>
      <c r="G37" s="1030">
        <f t="shared" si="36"/>
        <v>24171408.896406353</v>
      </c>
      <c r="H37" s="996">
        <v>13468856.445981899</v>
      </c>
      <c r="I37" s="5">
        <v>0</v>
      </c>
      <c r="J37" s="5">
        <v>6767899.6922856104</v>
      </c>
      <c r="K37" s="5">
        <v>94588.777912072896</v>
      </c>
      <c r="L37" s="5">
        <v>3840063.98022677</v>
      </c>
      <c r="M37" s="1007">
        <v>0</v>
      </c>
    </row>
    <row r="38" spans="1:13">
      <c r="A38">
        <v>20</v>
      </c>
      <c r="B38" t="s">
        <v>397</v>
      </c>
      <c r="C38" s="1028">
        <f t="shared" si="32"/>
        <v>652197.48074267874</v>
      </c>
      <c r="D38" s="439">
        <f t="shared" si="33"/>
        <v>744953.91201664403</v>
      </c>
      <c r="E38" s="439">
        <f t="shared" si="34"/>
        <v>0</v>
      </c>
      <c r="F38" s="439">
        <f t="shared" si="35"/>
        <v>347832.20284424</v>
      </c>
      <c r="G38" s="1030">
        <f t="shared" si="36"/>
        <v>1744983.5956035627</v>
      </c>
      <c r="H38" s="996">
        <v>650889.39760471601</v>
      </c>
      <c r="I38" s="5">
        <v>0</v>
      </c>
      <c r="J38" s="5">
        <v>744953.91201664403</v>
      </c>
      <c r="K38" s="5">
        <v>1308.08313796274</v>
      </c>
      <c r="L38" s="5">
        <v>347832.20284424</v>
      </c>
      <c r="M38" s="1007">
        <v>0</v>
      </c>
    </row>
    <row r="39" spans="1:13">
      <c r="A39">
        <v>21</v>
      </c>
      <c r="B39" t="s">
        <v>398</v>
      </c>
      <c r="C39" s="1028">
        <f t="shared" si="32"/>
        <v>-898485.14716465306</v>
      </c>
      <c r="D39" s="439">
        <f t="shared" si="33"/>
        <v>-226054.120764769</v>
      </c>
      <c r="E39" s="439">
        <f t="shared" si="34"/>
        <v>0</v>
      </c>
      <c r="F39" s="439">
        <f t="shared" si="35"/>
        <v>0</v>
      </c>
      <c r="G39" s="1030">
        <f t="shared" si="36"/>
        <v>-1124539.267929422</v>
      </c>
      <c r="H39" s="996">
        <v>-898485.14716465306</v>
      </c>
      <c r="I39" s="5">
        <v>0</v>
      </c>
      <c r="J39" s="5">
        <v>-226054.120764769</v>
      </c>
      <c r="K39" s="5">
        <v>0</v>
      </c>
      <c r="L39" s="5">
        <v>0</v>
      </c>
      <c r="M39" s="1007">
        <v>0</v>
      </c>
    </row>
    <row r="40" spans="1:13">
      <c r="A40">
        <v>22</v>
      </c>
      <c r="B40" t="s">
        <v>399</v>
      </c>
      <c r="C40" s="1028">
        <f t="shared" si="32"/>
        <v>-282462.5346209553</v>
      </c>
      <c r="D40" s="439">
        <f t="shared" si="33"/>
        <v>-97125.229753235602</v>
      </c>
      <c r="E40" s="439">
        <f t="shared" si="34"/>
        <v>0</v>
      </c>
      <c r="F40" s="439">
        <f t="shared" si="35"/>
        <v>1808.6323599960101</v>
      </c>
      <c r="G40" s="1030">
        <f t="shared" si="36"/>
        <v>-377779.13201419485</v>
      </c>
      <c r="H40" s="996">
        <v>-282504.58601559902</v>
      </c>
      <c r="I40" s="5">
        <v>0</v>
      </c>
      <c r="J40" s="5">
        <v>-97125.229753235602</v>
      </c>
      <c r="K40" s="5">
        <v>42.051394643725303</v>
      </c>
      <c r="L40" s="5">
        <v>1808.6323599960101</v>
      </c>
      <c r="M40" s="1007">
        <v>0</v>
      </c>
    </row>
    <row r="41" spans="1:13">
      <c r="A41">
        <v>23</v>
      </c>
      <c r="B41" t="s">
        <v>400</v>
      </c>
      <c r="C41" s="1028">
        <f t="shared" si="32"/>
        <v>862399.84243803995</v>
      </c>
      <c r="D41" s="439">
        <f t="shared" si="33"/>
        <v>561002.35310783703</v>
      </c>
      <c r="E41" s="439">
        <f t="shared" si="34"/>
        <v>0</v>
      </c>
      <c r="F41" s="439">
        <f t="shared" si="35"/>
        <v>254650.38235319901</v>
      </c>
      <c r="G41" s="1030">
        <f t="shared" si="36"/>
        <v>1678052.5778990758</v>
      </c>
      <c r="H41" s="996">
        <v>856583.70886726095</v>
      </c>
      <c r="I41" s="5">
        <v>0</v>
      </c>
      <c r="J41" s="5">
        <v>561002.35310783703</v>
      </c>
      <c r="K41" s="5">
        <v>5816.1335707789904</v>
      </c>
      <c r="L41" s="5">
        <v>254650.38235319901</v>
      </c>
      <c r="M41" s="1007">
        <v>0</v>
      </c>
    </row>
    <row r="42" spans="1:13">
      <c r="A42">
        <v>24</v>
      </c>
      <c r="B42" t="s">
        <v>418</v>
      </c>
      <c r="C42" s="1028">
        <f t="shared" si="32"/>
        <v>720548.07071649889</v>
      </c>
      <c r="D42" s="439">
        <f t="shared" si="33"/>
        <v>375642.68021511199</v>
      </c>
      <c r="E42" s="439">
        <f t="shared" si="34"/>
        <v>0</v>
      </c>
      <c r="F42" s="439">
        <f t="shared" si="35"/>
        <v>209394.809153551</v>
      </c>
      <c r="G42" s="1030">
        <f t="shared" si="36"/>
        <v>1305585.5600851618</v>
      </c>
      <c r="H42" s="996">
        <v>713586.820716633</v>
      </c>
      <c r="I42" s="5">
        <v>0</v>
      </c>
      <c r="J42" s="5">
        <v>375642.68021511199</v>
      </c>
      <c r="K42" s="5">
        <v>6961.2499998659096</v>
      </c>
      <c r="L42" s="5">
        <v>209394.809153551</v>
      </c>
      <c r="M42" s="1007">
        <v>0</v>
      </c>
    </row>
    <row r="43" spans="1:13">
      <c r="A43">
        <v>25</v>
      </c>
      <c r="B43" t="s">
        <v>419</v>
      </c>
      <c r="C43" s="417"/>
      <c r="E43" s="439"/>
      <c r="G43" s="418"/>
      <c r="H43" s="996"/>
      <c r="M43" s="1007"/>
    </row>
    <row r="44" spans="1:13">
      <c r="B44" s="420" t="s">
        <v>420</v>
      </c>
      <c r="C44" s="1008">
        <f>SUM(C34:C43)</f>
        <v>14617642.936005581</v>
      </c>
      <c r="D44" s="1008">
        <f t="shared" ref="D44:F44" si="37">SUM(D34:D43)</f>
        <v>8126319.2871071994</v>
      </c>
      <c r="E44" s="1008">
        <f t="shared" si="37"/>
        <v>0</v>
      </c>
      <c r="F44" s="1008">
        <f t="shared" si="37"/>
        <v>4653750.0069377562</v>
      </c>
      <c r="G44" s="1073">
        <f t="shared" si="36"/>
        <v>27397712.230050538</v>
      </c>
      <c r="H44" s="1008">
        <f>SUM(H34:H43)</f>
        <v>14508926.639990257</v>
      </c>
      <c r="I44" s="1008">
        <f t="shared" ref="I44:M44" si="38">SUM(I34:I43)</f>
        <v>0</v>
      </c>
      <c r="J44" s="1008">
        <f t="shared" si="38"/>
        <v>8126319.2871071994</v>
      </c>
      <c r="K44" s="1008">
        <f t="shared" si="38"/>
        <v>108716.29601532425</v>
      </c>
      <c r="L44" s="1008">
        <f t="shared" si="38"/>
        <v>4653750.0069377562</v>
      </c>
      <c r="M44" s="1008">
        <f t="shared" si="38"/>
        <v>0</v>
      </c>
    </row>
    <row r="45" spans="1:13">
      <c r="A45">
        <v>26</v>
      </c>
      <c r="B45" t="s">
        <v>402</v>
      </c>
      <c r="C45" s="1028">
        <f t="shared" ref="C45:C46" si="39">SUM(H45,K45)</f>
        <v>3539264.7469773497</v>
      </c>
      <c r="D45" s="439">
        <f t="shared" ref="D45:D47" si="40">SUM(I45,J45)</f>
        <v>3769886.8480523201</v>
      </c>
      <c r="E45" s="439">
        <f t="shared" si="34"/>
        <v>156798.84122594999</v>
      </c>
      <c r="F45" s="439">
        <f t="shared" ref="F45:F47" si="41">L45</f>
        <v>496107.19</v>
      </c>
      <c r="G45" s="1030">
        <f t="shared" ref="G45:G48" si="42">SUM(C45:F45)</f>
        <v>7962057.6262556203</v>
      </c>
      <c r="H45" s="996">
        <v>2089271.0845550101</v>
      </c>
      <c r="I45" s="5">
        <v>1454790.82744243</v>
      </c>
      <c r="J45" s="5">
        <v>2315096.0206098901</v>
      </c>
      <c r="K45" s="5">
        <v>1449993.6624223399</v>
      </c>
      <c r="L45" s="5">
        <v>496107.19</v>
      </c>
      <c r="M45" s="1007">
        <v>156798.84122594999</v>
      </c>
    </row>
    <row r="46" spans="1:13">
      <c r="A46">
        <v>27</v>
      </c>
      <c r="B46" t="s">
        <v>403</v>
      </c>
      <c r="C46" s="1028">
        <f t="shared" si="39"/>
        <v>1318036.0664976579</v>
      </c>
      <c r="D46" s="439">
        <f t="shared" si="40"/>
        <v>2455480.08</v>
      </c>
      <c r="E46" s="439">
        <f t="shared" si="34"/>
        <v>0</v>
      </c>
      <c r="F46" s="439">
        <f t="shared" si="41"/>
        <v>254445.81</v>
      </c>
      <c r="G46" s="1030">
        <f t="shared" si="42"/>
        <v>4027961.956497658</v>
      </c>
      <c r="H46" s="996">
        <v>1225016.5375000001</v>
      </c>
      <c r="I46" s="5">
        <v>0</v>
      </c>
      <c r="J46" s="5">
        <v>2455480.08</v>
      </c>
      <c r="K46" s="5">
        <v>93019.528997657704</v>
      </c>
      <c r="L46" s="5">
        <v>254445.81</v>
      </c>
      <c r="M46" s="1007">
        <v>0</v>
      </c>
    </row>
    <row r="47" spans="1:13">
      <c r="A47">
        <v>28</v>
      </c>
      <c r="B47" s="421" t="s">
        <v>404</v>
      </c>
      <c r="C47" s="1029">
        <f t="shared" ref="C47" si="43">SUM(H47,K47,L47)</f>
        <v>0</v>
      </c>
      <c r="D47" s="439">
        <f t="shared" si="40"/>
        <v>0</v>
      </c>
      <c r="E47" s="439">
        <f t="shared" si="34"/>
        <v>0</v>
      </c>
      <c r="F47" s="439">
        <f t="shared" si="41"/>
        <v>0</v>
      </c>
      <c r="G47" s="1030">
        <f t="shared" si="42"/>
        <v>0</v>
      </c>
      <c r="H47" s="997">
        <v>0</v>
      </c>
      <c r="I47" s="1010">
        <v>0</v>
      </c>
      <c r="J47" s="1010">
        <v>0</v>
      </c>
      <c r="K47" s="1010">
        <v>0</v>
      </c>
      <c r="L47" s="1010">
        <v>0</v>
      </c>
      <c r="M47" s="1011">
        <v>0</v>
      </c>
    </row>
    <row r="48" spans="1:13">
      <c r="B48" s="422" t="s">
        <v>421</v>
      </c>
      <c r="C48" s="1012">
        <f>SUM(C45:C47)</f>
        <v>4857300.8134750072</v>
      </c>
      <c r="D48" s="1071">
        <f t="shared" ref="D48:F48" si="44">SUM(D45:D47)</f>
        <v>6225366.9280523201</v>
      </c>
      <c r="E48" s="1071">
        <f t="shared" si="44"/>
        <v>156798.84122594999</v>
      </c>
      <c r="F48" s="1071">
        <f t="shared" si="44"/>
        <v>750553</v>
      </c>
      <c r="G48" s="1072">
        <f t="shared" si="42"/>
        <v>11990019.582753276</v>
      </c>
      <c r="H48" s="1012">
        <f>SUM(H45:H47)</f>
        <v>3314287.6220550099</v>
      </c>
      <c r="I48" s="1012">
        <f t="shared" ref="I48:M48" si="45">SUM(I45:I47)</f>
        <v>1454790.82744243</v>
      </c>
      <c r="J48" s="1012">
        <f t="shared" si="45"/>
        <v>4770576.1006098902</v>
      </c>
      <c r="K48" s="1012">
        <f t="shared" si="45"/>
        <v>1543013.1914199977</v>
      </c>
      <c r="L48" s="1012">
        <f t="shared" si="45"/>
        <v>750553</v>
      </c>
      <c r="M48" s="1022">
        <f t="shared" si="45"/>
        <v>156798.84122594999</v>
      </c>
    </row>
    <row r="49" spans="2:13" ht="15.75" thickBot="1">
      <c r="B49" s="423" t="s">
        <v>422</v>
      </c>
      <c r="C49" s="999">
        <f>IFERROR(C44/C48,0)</f>
        <v>3.0094168546147415</v>
      </c>
      <c r="D49" s="999">
        <f t="shared" ref="D49:F49" si="46">IFERROR(D44/D48,0)</f>
        <v>1.3053558739628566</v>
      </c>
      <c r="E49" s="999">
        <f t="shared" si="46"/>
        <v>0</v>
      </c>
      <c r="F49" s="999">
        <f t="shared" si="46"/>
        <v>6.2004282268377535</v>
      </c>
      <c r="G49" s="999">
        <f t="shared" ref="G49" si="47">G44/G48</f>
        <v>2.285043159517441</v>
      </c>
      <c r="H49" s="999">
        <f>H44/H48</f>
        <v>4.3776908628690645</v>
      </c>
      <c r="I49" s="999">
        <f t="shared" ref="I49:M49" si="48">I44/I48</f>
        <v>0</v>
      </c>
      <c r="J49" s="999">
        <f t="shared" si="48"/>
        <v>1.7034251452499201</v>
      </c>
      <c r="K49" s="999">
        <f t="shared" si="48"/>
        <v>7.0457139718472062E-2</v>
      </c>
      <c r="L49" s="999">
        <f t="shared" si="48"/>
        <v>6.2004282268377535</v>
      </c>
      <c r="M49" s="1023">
        <f t="shared" si="48"/>
        <v>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D7AE-0117-46DE-B3D1-F856CF161F05}">
  <sheetPr>
    <tabColor rgb="FFFFFF00"/>
  </sheetPr>
  <dimension ref="A1:M34"/>
  <sheetViews>
    <sheetView zoomScale="40" zoomScaleNormal="40" workbookViewId="0">
      <selection activeCell="K7" sqref="K7"/>
    </sheetView>
  </sheetViews>
  <sheetFormatPr defaultColWidth="8.85546875" defaultRowHeight="15"/>
  <cols>
    <col min="1" max="1" width="16.42578125" customWidth="1"/>
    <col min="2" max="2" width="16.140625" customWidth="1"/>
    <col min="3" max="3" width="43.28515625" bestFit="1" customWidth="1"/>
    <col min="4" max="4" width="34.42578125" customWidth="1"/>
    <col min="5" max="5" width="20" customWidth="1"/>
    <col min="6" max="6" width="15.85546875" customWidth="1"/>
    <col min="7" max="7" width="16.42578125" customWidth="1"/>
    <col min="8" max="8" width="15.140625" customWidth="1"/>
    <col min="9" max="9" width="11" customWidth="1"/>
    <col min="10" max="10" width="11.85546875" customWidth="1"/>
    <col min="11" max="11" width="14.140625" customWidth="1"/>
    <col min="12" max="12" width="12.42578125" customWidth="1"/>
    <col min="13" max="13" width="13.42578125" customWidth="1"/>
    <col min="15" max="15" width="34.42578125" customWidth="1"/>
  </cols>
  <sheetData>
    <row r="1" spans="1:13" ht="23.25" customHeight="1">
      <c r="A1" t="s">
        <v>423</v>
      </c>
      <c r="B1" s="104" t="s">
        <v>424</v>
      </c>
    </row>
    <row r="2" spans="1:13">
      <c r="A2" s="1202" t="s">
        <v>425</v>
      </c>
      <c r="B2" s="1202"/>
      <c r="C2" s="1203"/>
      <c r="D2" s="1082"/>
      <c r="E2" s="828" t="s">
        <v>426</v>
      </c>
      <c r="F2" s="1204" t="s">
        <v>427</v>
      </c>
      <c r="G2" s="1205"/>
      <c r="H2" s="1206"/>
      <c r="I2" s="1207" t="s">
        <v>428</v>
      </c>
      <c r="J2" s="1208"/>
      <c r="K2" s="1208"/>
      <c r="L2" s="1208"/>
      <c r="M2" s="1209"/>
    </row>
    <row r="3" spans="1:13" ht="60">
      <c r="A3" s="827" t="s">
        <v>429</v>
      </c>
      <c r="B3" s="826" t="s">
        <v>90</v>
      </c>
      <c r="C3" s="825" t="s">
        <v>373</v>
      </c>
      <c r="D3" s="825" t="s">
        <v>123</v>
      </c>
      <c r="E3" s="824" t="s">
        <v>72</v>
      </c>
      <c r="F3" s="823" t="s">
        <v>430</v>
      </c>
      <c r="G3" s="823" t="s">
        <v>431</v>
      </c>
      <c r="H3" s="823" t="s">
        <v>432</v>
      </c>
      <c r="I3" s="822" t="s">
        <v>433</v>
      </c>
      <c r="J3" s="822" t="s">
        <v>434</v>
      </c>
      <c r="K3" s="821" t="s">
        <v>435</v>
      </c>
      <c r="L3" s="821" t="s">
        <v>436</v>
      </c>
      <c r="M3" s="821" t="s">
        <v>437</v>
      </c>
    </row>
    <row r="4" spans="1:13">
      <c r="A4" s="818" t="s">
        <v>351</v>
      </c>
      <c r="B4" s="819" t="s">
        <v>179</v>
      </c>
      <c r="C4" s="818" t="s">
        <v>33</v>
      </c>
      <c r="D4" s="817" t="s">
        <v>438</v>
      </c>
      <c r="E4" s="816">
        <f>'Qtr Electric Master'!F8</f>
        <v>619</v>
      </c>
      <c r="F4" s="815"/>
      <c r="G4" s="814">
        <f>SUM(' App C Qtr Electric LMI'!F8:G8)</f>
        <v>219.27996999999996</v>
      </c>
      <c r="H4" s="814">
        <f>'Qtr Electric Master'!J8</f>
        <v>567.2170520782845</v>
      </c>
      <c r="I4" s="813">
        <f>'Qtr Electric Master'!N8</f>
        <v>274.53960340000054</v>
      </c>
      <c r="J4" s="813">
        <f>'Qtr Electric Master'!S8</f>
        <v>4270.5208791999876</v>
      </c>
      <c r="K4" s="813">
        <f>'Qtr Electric Master'!Q8</f>
        <v>0.14796700199999974</v>
      </c>
      <c r="L4" s="373"/>
      <c r="M4" s="373"/>
    </row>
    <row r="5" spans="1:13">
      <c r="A5" s="818" t="s">
        <v>351</v>
      </c>
      <c r="B5" s="819" t="s">
        <v>179</v>
      </c>
      <c r="C5" s="818" t="s">
        <v>33</v>
      </c>
      <c r="D5" s="817" t="s">
        <v>439</v>
      </c>
      <c r="E5" s="816">
        <f>'Qtr Electric Master'!F9</f>
        <v>2063</v>
      </c>
      <c r="F5" s="815"/>
      <c r="G5" s="814"/>
      <c r="H5" s="814">
        <f>'Qtr Electric Master'!J9</f>
        <v>756.9413500755154</v>
      </c>
      <c r="I5" s="813">
        <f>'Qtr Electric Master'!N9</f>
        <v>284.14885729999992</v>
      </c>
      <c r="J5" s="813">
        <f>'Qtr Electric Master'!S9</f>
        <v>3118.1792900000009</v>
      </c>
      <c r="K5" s="813">
        <f>'Qtr Electric Master'!Q9</f>
        <v>3.3375053999999987E-2</v>
      </c>
      <c r="L5" s="373"/>
      <c r="M5" s="373"/>
    </row>
    <row r="6" spans="1:13">
      <c r="A6" s="818" t="s">
        <v>351</v>
      </c>
      <c r="B6" s="819" t="s">
        <v>179</v>
      </c>
      <c r="C6" s="818" t="s">
        <v>33</v>
      </c>
      <c r="D6" s="817" t="s">
        <v>440</v>
      </c>
      <c r="E6" s="816">
        <f>'Qtr Electric Master'!F10</f>
        <v>875</v>
      </c>
      <c r="F6" s="815"/>
      <c r="G6" s="814"/>
      <c r="H6" s="814">
        <f>'Qtr Electric Master'!J10</f>
        <v>491.63724258186642</v>
      </c>
      <c r="I6" s="813">
        <f>'Qtr Electric Master'!N10</f>
        <v>946.60500000000002</v>
      </c>
      <c r="J6" s="813">
        <f>'Qtr Electric Master'!S10</f>
        <v>4602.3549999999996</v>
      </c>
      <c r="K6" s="813">
        <f>'Qtr Electric Master'!Q10</f>
        <v>0.15090399999999965</v>
      </c>
      <c r="L6" s="373"/>
      <c r="M6" s="373"/>
    </row>
    <row r="7" spans="1:13">
      <c r="A7" s="818" t="s">
        <v>351</v>
      </c>
      <c r="B7" s="819" t="s">
        <v>179</v>
      </c>
      <c r="C7" s="818" t="s">
        <v>33</v>
      </c>
      <c r="D7" s="817" t="s">
        <v>441</v>
      </c>
      <c r="E7" s="816">
        <f>'Qtr Electric Master'!F11</f>
        <v>947</v>
      </c>
      <c r="F7" s="815"/>
      <c r="G7" s="814"/>
      <c r="H7" s="814">
        <f>'Qtr Electric Master'!J11</f>
        <v>676.45100000000002</v>
      </c>
      <c r="I7" s="813">
        <f>'Qtr Electric Master'!N11</f>
        <v>194</v>
      </c>
      <c r="J7" s="813">
        <f>'Qtr Electric Master'!S11</f>
        <v>2293</v>
      </c>
      <c r="K7" s="813">
        <f>'Qtr Electric Master'!Q11</f>
        <v>1.12E-2</v>
      </c>
      <c r="L7" s="373"/>
      <c r="M7" s="373"/>
    </row>
    <row r="8" spans="1:13">
      <c r="A8" s="818" t="s">
        <v>351</v>
      </c>
      <c r="B8" s="819" t="s">
        <v>179</v>
      </c>
      <c r="C8" s="818" t="s">
        <v>33</v>
      </c>
      <c r="D8" s="817" t="s">
        <v>107</v>
      </c>
      <c r="E8" s="816">
        <f>'Qtr Electric Master'!F12</f>
        <v>10000</v>
      </c>
      <c r="F8" s="815"/>
      <c r="G8" s="814">
        <f>SUM(' App C Qtr Electric LMI'!F9:G9)</f>
        <v>277.10000000000002</v>
      </c>
      <c r="H8" s="814">
        <f>'Qtr Electric Master'!J12</f>
        <v>0</v>
      </c>
      <c r="I8" s="813">
        <f>'Qtr Electric Master'!N12</f>
        <v>2704.4924000000005</v>
      </c>
      <c r="J8" s="813">
        <f>'Qtr Electric Master'!S12</f>
        <v>33371.386000000006</v>
      </c>
      <c r="K8" s="813">
        <f>'Qtr Electric Master'!Q12</f>
        <v>0.24566400000000002</v>
      </c>
      <c r="L8" s="373"/>
      <c r="M8" s="373"/>
    </row>
    <row r="9" spans="1:13">
      <c r="A9" s="818" t="s">
        <v>351</v>
      </c>
      <c r="B9" s="819" t="s">
        <v>179</v>
      </c>
      <c r="C9" s="818" t="s">
        <v>33</v>
      </c>
      <c r="D9" s="817" t="s">
        <v>110</v>
      </c>
      <c r="E9" s="816">
        <f>'Qtr Electric Master'!F13</f>
        <v>34565</v>
      </c>
      <c r="F9" s="815"/>
      <c r="G9" s="814">
        <f>SUM(' App C Qtr Electric LMI'!F10:G10)</f>
        <v>386.60322000000008</v>
      </c>
      <c r="H9" s="814">
        <f>'Qtr Electric Master'!J13</f>
        <v>423.70803007551535</v>
      </c>
      <c r="I9" s="813">
        <f>'Qtr Electric Master'!N13</f>
        <v>4159.3535056999999</v>
      </c>
      <c r="J9" s="813">
        <f>'Qtr Electric Master'!S13</f>
        <v>62390.302585499681</v>
      </c>
      <c r="K9" s="813">
        <f>'Qtr Electric Master'!Q13</f>
        <v>0.31177052500000002</v>
      </c>
      <c r="L9" s="373"/>
      <c r="M9" s="373"/>
    </row>
    <row r="10" spans="1:13" s="405" customFormat="1">
      <c r="A10" s="961" t="s">
        <v>351</v>
      </c>
      <c r="B10" s="962" t="s">
        <v>179</v>
      </c>
      <c r="C10" s="961" t="s">
        <v>33</v>
      </c>
      <c r="D10" s="963" t="s">
        <v>442</v>
      </c>
      <c r="E10" s="964">
        <f>'Qtr Electric Master'!F14</f>
        <v>49069</v>
      </c>
      <c r="F10" s="965">
        <f>'Qtr Electric Master'!I14</f>
        <v>4620.7306625292586</v>
      </c>
      <c r="G10" s="966"/>
      <c r="H10" s="966">
        <f>'Qtr Electric Master'!J14</f>
        <v>2915.9546748111816</v>
      </c>
      <c r="I10" s="967">
        <f>'Qtr Electric Master'!N14</f>
        <v>8563.1393664000007</v>
      </c>
      <c r="J10" s="967">
        <f>'Qtr Electric Master'!S14</f>
        <v>110045.74375469968</v>
      </c>
      <c r="K10" s="994">
        <f>'Qtr Electric Master'!Q14</f>
        <v>0.90088058099999935</v>
      </c>
      <c r="L10" s="968"/>
      <c r="M10" s="968"/>
    </row>
    <row r="11" spans="1:13">
      <c r="A11" s="818" t="s">
        <v>351</v>
      </c>
      <c r="B11" s="819" t="s">
        <v>179</v>
      </c>
      <c r="C11" s="818" t="s">
        <v>34</v>
      </c>
      <c r="D11" s="817" t="s">
        <v>128</v>
      </c>
      <c r="E11" s="816">
        <f>'Qtr Electric Master'!F15</f>
        <v>9</v>
      </c>
      <c r="F11" s="815">
        <f>'Qtr Electric Master'!I15</f>
        <v>2025.0340682679839</v>
      </c>
      <c r="G11" s="814">
        <f>SUM(' App C Qtr Electric LMI'!F11:G11)</f>
        <v>26.68</v>
      </c>
      <c r="H11" s="814">
        <f>'Qtr Electric Master'!J15</f>
        <v>827.81157504766406</v>
      </c>
      <c r="I11" s="813">
        <f>'Qtr Electric Master'!N15</f>
        <v>0.93853203621729997</v>
      </c>
      <c r="J11" s="993">
        <f>'Qtr Electric Master'!S15</f>
        <v>253</v>
      </c>
      <c r="K11" s="813" t="str">
        <f>'Qtr Electric Master'!Q15</f>
        <v xml:space="preserve">                          -  </v>
      </c>
      <c r="L11" s="128"/>
      <c r="M11" s="373"/>
    </row>
    <row r="12" spans="1:13">
      <c r="A12" s="818" t="s">
        <v>351</v>
      </c>
      <c r="B12" s="819" t="s">
        <v>179</v>
      </c>
      <c r="C12" s="818" t="s">
        <v>34</v>
      </c>
      <c r="D12" s="817" t="s">
        <v>236</v>
      </c>
      <c r="E12" s="816">
        <f>'Qtr Electric Master'!F16</f>
        <v>4132</v>
      </c>
      <c r="F12" s="815">
        <f>'Qtr Electric Master'!I16</f>
        <v>155.40460495944734</v>
      </c>
      <c r="G12" s="814">
        <f>SUM(' App C Qtr Electric LMI'!F12:G12)</f>
        <v>0</v>
      </c>
      <c r="H12" s="814">
        <f>'Qtr Electric Master'!J16</f>
        <v>215.44599529303539</v>
      </c>
      <c r="I12" s="813">
        <f>'Qtr Electric Master'!N16</f>
        <v>1467.87745453001</v>
      </c>
      <c r="J12" s="813">
        <f>'Qtr Electric Master'!S16</f>
        <v>33204</v>
      </c>
      <c r="K12" s="995">
        <f>'Qtr Electric Master'!Q16</f>
        <v>0.254</v>
      </c>
      <c r="L12" s="373"/>
      <c r="M12" s="373"/>
    </row>
    <row r="13" spans="1:13">
      <c r="A13" s="818" t="s">
        <v>351</v>
      </c>
      <c r="B13" s="819" t="s">
        <v>179</v>
      </c>
      <c r="C13" s="818" t="s">
        <v>34</v>
      </c>
      <c r="D13" s="817" t="s">
        <v>37</v>
      </c>
      <c r="E13" s="816">
        <f>'Qtr Electric Master'!F17</f>
        <v>33</v>
      </c>
      <c r="F13" s="815">
        <f>'Qtr Electric Master'!I17</f>
        <v>1506.1855419946476</v>
      </c>
      <c r="G13" s="814">
        <f>SUM(' App C Qtr Electric LMI'!F13:G13)</f>
        <v>20.99</v>
      </c>
      <c r="H13" s="814">
        <f>'Qtr Electric Master'!J17</f>
        <v>675.8738296188244</v>
      </c>
      <c r="I13" s="813">
        <f>'Qtr Electric Master'!N17</f>
        <v>30.9562251957732</v>
      </c>
      <c r="J13" s="813">
        <f>'Qtr Electric Master'!S17</f>
        <v>530</v>
      </c>
      <c r="K13" s="813">
        <f>'Qtr Electric Master'!Q17</f>
        <v>3.0000000000000001E-3</v>
      </c>
      <c r="L13" s="373"/>
      <c r="M13" s="373"/>
    </row>
    <row r="14" spans="1:13" ht="17.25">
      <c r="A14" s="818" t="s">
        <v>351</v>
      </c>
      <c r="B14" s="819" t="s">
        <v>179</v>
      </c>
      <c r="C14" s="818" t="s">
        <v>38</v>
      </c>
      <c r="D14" s="817" t="s">
        <v>443</v>
      </c>
      <c r="E14" s="816">
        <f>'Qtr Electric Master'!F18</f>
        <v>237255</v>
      </c>
      <c r="F14" s="815"/>
      <c r="G14" s="815"/>
      <c r="H14" s="814">
        <f>'Qtr Electric Master'!J18</f>
        <v>0</v>
      </c>
      <c r="I14" s="813">
        <f>'Qtr Electric Master'!N18</f>
        <v>10745</v>
      </c>
      <c r="J14" s="813">
        <f>'Qtr Electric Master'!S18</f>
        <v>10745</v>
      </c>
      <c r="K14" s="813">
        <f>'Qtr Electric Master'!Q18</f>
        <v>3.3290000000000002</v>
      </c>
      <c r="L14" s="373"/>
      <c r="M14" s="373"/>
    </row>
    <row r="15" spans="1:13">
      <c r="A15" s="818" t="s">
        <v>351</v>
      </c>
      <c r="B15" s="819" t="s">
        <v>179</v>
      </c>
      <c r="C15" s="818" t="s">
        <v>38</v>
      </c>
      <c r="D15" s="817" t="s">
        <v>444</v>
      </c>
      <c r="E15" s="816">
        <f>'Qtr Electric Master'!F19</f>
        <v>290498</v>
      </c>
      <c r="F15" s="815"/>
      <c r="G15" s="815"/>
      <c r="H15" s="814">
        <f>'Qtr Electric Master'!J19</f>
        <v>4635.0860747707056</v>
      </c>
      <c r="I15" s="813">
        <f>'Qtr Electric Master'!N19</f>
        <v>20807.911578162002</v>
      </c>
      <c r="J15" s="813">
        <f>'Qtr Electric Master'!S19</f>
        <v>154777.74375469968</v>
      </c>
      <c r="K15" s="813">
        <f>'Qtr Electric Master'!Q19</f>
        <v>4.4868805809999994</v>
      </c>
      <c r="L15" s="373"/>
      <c r="M15" s="373"/>
    </row>
    <row r="16" spans="1:13" s="405" customFormat="1">
      <c r="A16" s="961" t="s">
        <v>351</v>
      </c>
      <c r="B16" s="962" t="s">
        <v>179</v>
      </c>
      <c r="C16" s="961" t="s">
        <v>38</v>
      </c>
      <c r="D16" s="963" t="s">
        <v>442</v>
      </c>
      <c r="E16" s="964">
        <f>'Qtr Electric Master'!F20</f>
        <v>0</v>
      </c>
      <c r="F16" s="965">
        <f>'Qtr Electric Master'!I20</f>
        <v>0</v>
      </c>
      <c r="G16" s="966"/>
      <c r="H16" s="966">
        <f>'Qtr Electric Master'!J20</f>
        <v>0</v>
      </c>
      <c r="I16" s="967">
        <f>'Qtr Electric Master'!N20</f>
        <v>0</v>
      </c>
      <c r="J16" s="967">
        <f>'Qtr Electric Master'!S20</f>
        <v>0</v>
      </c>
      <c r="K16" s="967">
        <f>'Qtr Electric Master'!Q20</f>
        <v>0</v>
      </c>
      <c r="L16" s="968"/>
      <c r="M16" s="968"/>
    </row>
    <row r="17" spans="1:13">
      <c r="A17" s="818" t="s">
        <v>351</v>
      </c>
      <c r="B17" s="819" t="s">
        <v>445</v>
      </c>
      <c r="C17" s="818" t="s">
        <v>43</v>
      </c>
      <c r="D17" s="817" t="s">
        <v>43</v>
      </c>
      <c r="E17" s="816">
        <f>'Qtr Electric Master'!F21</f>
        <v>0</v>
      </c>
      <c r="F17" s="815">
        <f>'Qtr Electric Master'!I21</f>
        <v>0</v>
      </c>
      <c r="G17" s="814">
        <f>SUM(' App D Qtr Elect Business Class'!F8:G8)</f>
        <v>0</v>
      </c>
      <c r="H17" s="814">
        <f>'Qtr Electric Master'!J21</f>
        <v>0</v>
      </c>
      <c r="I17" s="813">
        <f>'Qtr Electric Master'!N21</f>
        <v>0</v>
      </c>
      <c r="J17" s="813">
        <f>'Qtr Electric Master'!S21</f>
        <v>0</v>
      </c>
      <c r="K17" s="813">
        <f>'Qtr Electric Master'!Q21</f>
        <v>0</v>
      </c>
      <c r="L17" s="373"/>
      <c r="M17" s="373"/>
    </row>
    <row r="18" spans="1:13">
      <c r="A18" s="818" t="s">
        <v>351</v>
      </c>
      <c r="B18" s="819" t="s">
        <v>445</v>
      </c>
      <c r="C18" s="818" t="s">
        <v>44</v>
      </c>
      <c r="D18" s="817" t="s">
        <v>45</v>
      </c>
      <c r="E18" s="816">
        <f>'Qtr Electric Master'!F22</f>
        <v>0</v>
      </c>
      <c r="F18" s="815">
        <f>'Qtr Electric Master'!I22</f>
        <v>3221.5721145670805</v>
      </c>
      <c r="G18" s="814">
        <f>SUM(' App D Qtr Elect Business Class'!F9:G9)</f>
        <v>1211</v>
      </c>
      <c r="H18" s="814">
        <f>'Qtr Electric Master'!J22</f>
        <v>1454.7908274424349</v>
      </c>
      <c r="I18" s="813">
        <f>'Qtr Electric Master'!N22</f>
        <v>0</v>
      </c>
      <c r="J18" s="813">
        <f>'Qtr Electric Master'!S22</f>
        <v>0</v>
      </c>
      <c r="K18" s="813">
        <f>'Qtr Electric Master'!Q22</f>
        <v>0</v>
      </c>
      <c r="L18" s="373"/>
      <c r="M18" s="373"/>
    </row>
    <row r="19" spans="1:13">
      <c r="A19" s="818" t="s">
        <v>351</v>
      </c>
      <c r="B19" s="819" t="s">
        <v>445</v>
      </c>
      <c r="C19" s="818" t="s">
        <v>44</v>
      </c>
      <c r="D19" s="817" t="s">
        <v>46</v>
      </c>
      <c r="E19" s="816">
        <f>'Qtr Electric Master'!F24</f>
        <v>0</v>
      </c>
      <c r="F19" s="815">
        <f>'Qtr Electric Master'!I23</f>
        <v>2568.811571730454</v>
      </c>
      <c r="G19" s="814">
        <f>SUM(' App D Qtr Elect Business Class'!F10:G10)</f>
        <v>0</v>
      </c>
      <c r="H19" s="814">
        <f>'Qtr Electric Master'!J23</f>
        <v>2291.7390683837066</v>
      </c>
      <c r="I19" s="813">
        <f>'Qtr Electric Master'!N23</f>
        <v>4927</v>
      </c>
      <c r="J19" s="813">
        <f>'Qtr Electric Master'!S23</f>
        <v>72477</v>
      </c>
      <c r="K19" s="813">
        <f>'Qtr Electric Master'!Q23</f>
        <v>0.81899999999999995</v>
      </c>
      <c r="L19" s="373"/>
      <c r="M19" s="373"/>
    </row>
    <row r="20" spans="1:13">
      <c r="A20" s="818" t="s">
        <v>351</v>
      </c>
      <c r="B20" s="819" t="s">
        <v>445</v>
      </c>
      <c r="C20" s="818" t="s">
        <v>44</v>
      </c>
      <c r="D20" s="817" t="s">
        <v>47</v>
      </c>
      <c r="E20" s="816">
        <f>'Qtr Electric Master'!F24</f>
        <v>0</v>
      </c>
      <c r="F20" s="815">
        <f>'Qtr Electric Master'!I24</f>
        <v>296.67166753745602</v>
      </c>
      <c r="G20" s="814">
        <f>SUM(' App D Qtr Elect Business Class'!F11:G11)</f>
        <v>0</v>
      </c>
      <c r="H20" s="814">
        <f>'Qtr Electric Master'!J24</f>
        <v>436.62667324581508</v>
      </c>
      <c r="I20" s="813">
        <f>'Qtr Electric Master'!N24</f>
        <v>0</v>
      </c>
      <c r="J20" s="813">
        <f>'Qtr Electric Master'!S24</f>
        <v>0</v>
      </c>
      <c r="K20" s="813">
        <f>'Qtr Electric Master'!Q24</f>
        <v>0</v>
      </c>
      <c r="L20" s="373"/>
      <c r="M20" s="373"/>
    </row>
    <row r="21" spans="1:13">
      <c r="A21" s="818" t="s">
        <v>351</v>
      </c>
      <c r="B21" s="819" t="s">
        <v>109</v>
      </c>
      <c r="C21" s="818" t="s">
        <v>109</v>
      </c>
      <c r="D21" s="817" t="s">
        <v>128</v>
      </c>
      <c r="E21" s="816">
        <f>'Qtr Electric Master'!F25</f>
        <v>0</v>
      </c>
      <c r="F21" s="815">
        <f>'Qtr Electric Master'!I25</f>
        <v>128.46852050401</v>
      </c>
      <c r="G21" s="814"/>
      <c r="H21" s="814">
        <f>'Qtr Electric Master'!J25</f>
        <v>797.65800898036196</v>
      </c>
      <c r="I21" s="813">
        <f>'Qtr Electric Master'!N25</f>
        <v>0</v>
      </c>
      <c r="J21" s="813">
        <f>'Qtr Electric Master'!S25</f>
        <v>0</v>
      </c>
      <c r="K21" s="813">
        <f>'Qtr Electric Master'!Q25</f>
        <v>0</v>
      </c>
      <c r="L21" s="373"/>
      <c r="M21" s="373"/>
    </row>
    <row r="22" spans="1:13">
      <c r="A22" s="818" t="s">
        <v>351</v>
      </c>
      <c r="B22" s="819" t="s">
        <v>109</v>
      </c>
      <c r="C22" s="818" t="s">
        <v>109</v>
      </c>
      <c r="D22" s="817" t="s">
        <v>43</v>
      </c>
      <c r="E22" s="816">
        <f>'Qtr Electric Master'!F26</f>
        <v>91</v>
      </c>
      <c r="F22" s="815">
        <f>'Qtr Electric Master'!I26</f>
        <v>6215.5238743390009</v>
      </c>
      <c r="G22" s="814"/>
      <c r="H22" s="814">
        <f>'Qtr Electric Master'!J26</f>
        <v>4980.8145780523182</v>
      </c>
      <c r="I22" s="813">
        <f>'Qtr Electric Master'!N26</f>
        <v>4927</v>
      </c>
      <c r="J22" s="813">
        <f>'Qtr Electric Master'!S26</f>
        <v>72477</v>
      </c>
      <c r="K22" s="813">
        <f>'Qtr Electric Master'!Q26</f>
        <v>0.81899999999999995</v>
      </c>
      <c r="L22" s="373"/>
      <c r="M22" s="373"/>
    </row>
    <row r="23" spans="1:13">
      <c r="A23" s="818" t="s">
        <v>351</v>
      </c>
      <c r="B23" s="819" t="s">
        <v>109</v>
      </c>
      <c r="C23" s="818" t="s">
        <v>109</v>
      </c>
      <c r="D23" s="817" t="s">
        <v>45</v>
      </c>
      <c r="E23" s="816">
        <f>'Qtr Electric Master'!F27</f>
        <v>0</v>
      </c>
      <c r="F23" s="815">
        <f>'Qtr Electric Master'!I27</f>
        <v>0</v>
      </c>
      <c r="G23" s="814">
        <f>SUM(' App D Qtr Elect Business Class'!F14:G14)</f>
        <v>0</v>
      </c>
      <c r="H23" s="814">
        <f>'Qtr Electric Master'!J27</f>
        <v>0</v>
      </c>
      <c r="I23" s="813">
        <f>'Qtr Electric Master'!N27</f>
        <v>0</v>
      </c>
      <c r="J23" s="813">
        <f>'Qtr Electric Master'!S27</f>
        <v>0</v>
      </c>
      <c r="K23" s="813">
        <f>'Qtr Electric Master'!Q27</f>
        <v>0</v>
      </c>
      <c r="L23" s="373"/>
      <c r="M23" s="373"/>
    </row>
    <row r="24" spans="1:13">
      <c r="A24" s="818" t="s">
        <v>351</v>
      </c>
      <c r="B24" s="819" t="s">
        <v>109</v>
      </c>
      <c r="C24" s="818" t="s">
        <v>109</v>
      </c>
      <c r="D24" s="817" t="s">
        <v>47</v>
      </c>
      <c r="E24" s="816">
        <f>'Qtr Electric Master'!F28</f>
        <v>0</v>
      </c>
      <c r="F24" s="815" t="str">
        <f>'Qtr Electric Master'!I28</f>
        <v>N/A</v>
      </c>
      <c r="G24" s="814">
        <f>SUM(' App D Qtr Elect Business Class'!F15:G15)</f>
        <v>0</v>
      </c>
      <c r="H24" s="814">
        <f>'Qtr Electric Master'!J28</f>
        <v>0</v>
      </c>
      <c r="I24" s="813">
        <f>'Qtr Electric Master'!N28</f>
        <v>0</v>
      </c>
      <c r="J24" s="813">
        <f>'Qtr Electric Master'!S28</f>
        <v>0</v>
      </c>
      <c r="K24" s="813">
        <f>'Qtr Electric Master'!Q28</f>
        <v>0</v>
      </c>
      <c r="L24" s="373"/>
      <c r="M24" s="373"/>
    </row>
    <row r="25" spans="1:13" s="405" customFormat="1">
      <c r="A25" s="961" t="s">
        <v>351</v>
      </c>
      <c r="B25" s="962" t="s">
        <v>109</v>
      </c>
      <c r="C25" s="961" t="s">
        <v>109</v>
      </c>
      <c r="D25" s="963" t="s">
        <v>442</v>
      </c>
      <c r="E25" s="964"/>
      <c r="F25" s="965"/>
      <c r="G25" s="966"/>
      <c r="H25" s="966">
        <f>'Qtr Electric Master'!J29</f>
        <v>0</v>
      </c>
      <c r="I25" s="967">
        <f>'Qtr Electric Master'!N29</f>
        <v>0</v>
      </c>
      <c r="J25" s="967">
        <f>'Qtr Electric Master'!S29</f>
        <v>0</v>
      </c>
      <c r="K25" s="967">
        <f>'Qtr Electric Master'!Q29</f>
        <v>0</v>
      </c>
      <c r="L25" s="968"/>
      <c r="M25" s="968"/>
    </row>
    <row r="26" spans="1:13" ht="30">
      <c r="A26" s="818"/>
      <c r="B26" s="819" t="s">
        <v>446</v>
      </c>
      <c r="C26" s="818" t="s">
        <v>51</v>
      </c>
      <c r="D26" s="817" t="s">
        <v>51</v>
      </c>
      <c r="E26" s="816">
        <f>'Qtr Electric Master'!F30</f>
        <v>0</v>
      </c>
      <c r="F26" s="815" t="str">
        <f>'Qtr Electric Master'!I30</f>
        <v>N/A</v>
      </c>
      <c r="G26" s="814"/>
      <c r="H26" s="814">
        <f>'Qtr Electric Master'!J30</f>
        <v>0</v>
      </c>
      <c r="I26" s="813">
        <f>'Qtr Electric Master'!N30</f>
        <v>0</v>
      </c>
      <c r="J26" s="813">
        <f>'Qtr Electric Master'!S30</f>
        <v>0</v>
      </c>
      <c r="K26" s="813">
        <f>'Qtr Electric Master'!Q30</f>
        <v>0</v>
      </c>
      <c r="L26" s="373"/>
      <c r="M26" s="373"/>
    </row>
    <row r="27" spans="1:13">
      <c r="A27" s="818"/>
      <c r="B27" s="819" t="s">
        <v>179</v>
      </c>
      <c r="C27" s="818" t="s">
        <v>131</v>
      </c>
      <c r="D27" s="817" t="s">
        <v>131</v>
      </c>
      <c r="E27" s="816">
        <f>'Do Not Use'!C33</f>
        <v>3000</v>
      </c>
      <c r="F27" s="815">
        <f>'Do Not Use'!D24</f>
        <v>10000</v>
      </c>
      <c r="G27" s="814"/>
      <c r="H27" s="814">
        <f>'Do Not Use'!C24</f>
        <v>5000</v>
      </c>
      <c r="I27" s="820"/>
      <c r="J27" s="813"/>
      <c r="K27" s="813"/>
      <c r="L27" s="373"/>
      <c r="M27" s="373"/>
    </row>
    <row r="28" spans="1:13">
      <c r="A28" s="818"/>
      <c r="B28" s="819"/>
      <c r="C28" s="956" t="s">
        <v>447</v>
      </c>
      <c r="D28" s="817"/>
      <c r="E28" s="816"/>
      <c r="F28" s="957">
        <f>'Qtr Electric Master'!I40</f>
        <v>950</v>
      </c>
      <c r="G28" s="814"/>
      <c r="H28" s="958">
        <f>'Qtr Electric Master'!J40</f>
        <v>180.25057999999999</v>
      </c>
      <c r="I28" s="813"/>
      <c r="J28" s="813"/>
      <c r="K28" s="813"/>
      <c r="L28" s="373"/>
      <c r="M28" s="373"/>
    </row>
    <row r="29" spans="1:13">
      <c r="A29" s="818"/>
      <c r="B29" s="819"/>
      <c r="C29" s="818"/>
      <c r="D29" s="817"/>
      <c r="E29" s="816"/>
      <c r="F29" s="815"/>
      <c r="G29" s="814"/>
      <c r="H29" s="814"/>
      <c r="I29" s="813"/>
      <c r="J29" s="813"/>
      <c r="K29" s="813"/>
      <c r="L29" s="373"/>
      <c r="M29" s="373"/>
    </row>
    <row r="30" spans="1:13">
      <c r="A30" s="818"/>
      <c r="B30" s="819"/>
      <c r="C30" s="818"/>
      <c r="D30" s="817"/>
      <c r="E30" s="816"/>
      <c r="F30" s="815"/>
      <c r="G30" s="814"/>
      <c r="H30" s="814"/>
      <c r="I30" s="813"/>
      <c r="J30" s="813"/>
      <c r="K30" s="813"/>
      <c r="L30" s="373"/>
      <c r="M30" s="373"/>
    </row>
    <row r="31" spans="1:13">
      <c r="A31" s="818"/>
      <c r="B31" s="819"/>
      <c r="C31" s="818"/>
      <c r="D31" s="817"/>
      <c r="E31" s="816"/>
      <c r="F31" s="815"/>
      <c r="G31" s="814"/>
      <c r="H31" s="814"/>
      <c r="I31" s="813"/>
      <c r="J31" s="813"/>
      <c r="K31" s="813"/>
      <c r="L31" s="373"/>
      <c r="M31" s="373"/>
    </row>
    <row r="32" spans="1:13">
      <c r="A32" s="818"/>
      <c r="B32" s="819"/>
      <c r="C32" s="818"/>
      <c r="D32" s="817"/>
      <c r="E32" s="816"/>
      <c r="F32" s="815"/>
      <c r="G32" s="814"/>
      <c r="H32" s="814"/>
      <c r="I32" s="813"/>
      <c r="J32" s="813"/>
      <c r="K32" s="813"/>
      <c r="L32" s="373"/>
      <c r="M32" s="373"/>
    </row>
    <row r="33" spans="1:13">
      <c r="A33" s="818"/>
      <c r="B33" s="819"/>
      <c r="C33" s="818"/>
      <c r="D33" s="817"/>
      <c r="E33" s="816"/>
      <c r="F33" s="815"/>
      <c r="G33" s="814"/>
      <c r="H33" s="814"/>
      <c r="I33" s="813"/>
      <c r="J33" s="813"/>
      <c r="K33" s="813"/>
      <c r="L33" s="373"/>
      <c r="M33" s="373"/>
    </row>
    <row r="34" spans="1:13">
      <c r="A34" s="818"/>
      <c r="B34" s="819"/>
      <c r="C34" s="818"/>
      <c r="D34" s="817"/>
      <c r="E34" s="816"/>
      <c r="F34" s="815"/>
      <c r="G34" s="814"/>
      <c r="H34" s="814"/>
      <c r="I34" s="813"/>
      <c r="J34" s="813"/>
      <c r="K34" s="813"/>
      <c r="L34" s="373"/>
      <c r="M34" s="373"/>
    </row>
  </sheetData>
  <mergeCells count="3">
    <mergeCell ref="A2:C2"/>
    <mergeCell ref="F2:H2"/>
    <mergeCell ref="I2:M2"/>
  </mergeCells>
  <conditionalFormatting sqref="G4:G9 G14:G34">
    <cfRule type="expression" dxfId="6" priority="11">
      <formula>IF(#REF!&gt;1,TRUE,FALSE)</formula>
    </cfRule>
  </conditionalFormatting>
  <conditionalFormatting sqref="H4:H34">
    <cfRule type="expression" dxfId="5" priority="10">
      <formula>IF(#REF!&gt;1,TRUE,FALSE)</formula>
    </cfRule>
  </conditionalFormatting>
  <conditionalFormatting sqref="G7">
    <cfRule type="expression" dxfId="4" priority="9">
      <formula>IF(#REF!&gt;1,TRUE,FALSE)</formula>
    </cfRule>
  </conditionalFormatting>
  <conditionalFormatting sqref="G8:G9">
    <cfRule type="expression" dxfId="3" priority="7">
      <formula>IF(#REF!&gt;1,TRUE,FALSE)</formula>
    </cfRule>
  </conditionalFormatting>
  <conditionalFormatting sqref="G11:G13">
    <cfRule type="expression" dxfId="2" priority="5">
      <formula>IF(#REF!&gt;1,TRUE,FALSE)</formula>
    </cfRule>
  </conditionalFormatting>
  <conditionalFormatting sqref="G12:G13">
    <cfRule type="expression" dxfId="1" priority="4">
      <formula>IF(#REF!&gt;1,TRUE,FALSE)</formula>
    </cfRule>
  </conditionalFormatting>
  <conditionalFormatting sqref="G10">
    <cfRule type="expression" dxfId="0" priority="2">
      <formula>IF(#REF!&gt;1,TRUE,FALSE)</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7285-0E64-4E5E-80B3-F0D27118C9DB}">
  <dimension ref="A1:A39"/>
  <sheetViews>
    <sheetView workbookViewId="0"/>
  </sheetViews>
  <sheetFormatPr defaultColWidth="8.85546875" defaultRowHeight="15"/>
  <cols>
    <col min="1" max="1" width="51.85546875" bestFit="1" customWidth="1"/>
    <col min="3" max="3" width="7.42578125" bestFit="1" customWidth="1"/>
  </cols>
  <sheetData>
    <row r="1" spans="1:1">
      <c r="A1" s="829" t="s">
        <v>90</v>
      </c>
    </row>
    <row r="2" spans="1:1">
      <c r="A2" s="373" t="s">
        <v>179</v>
      </c>
    </row>
    <row r="3" spans="1:1">
      <c r="A3" s="373" t="s">
        <v>445</v>
      </c>
    </row>
    <row r="4" spans="1:1">
      <c r="A4" s="373" t="s">
        <v>109</v>
      </c>
    </row>
    <row r="5" spans="1:1">
      <c r="A5" s="373" t="s">
        <v>446</v>
      </c>
    </row>
    <row r="7" spans="1:1">
      <c r="A7" s="829" t="s">
        <v>373</v>
      </c>
    </row>
    <row r="8" spans="1:1">
      <c r="A8" s="373" t="s">
        <v>33</v>
      </c>
    </row>
    <row r="9" spans="1:1">
      <c r="A9" s="373" t="s">
        <v>43</v>
      </c>
    </row>
    <row r="10" spans="1:1">
      <c r="A10" s="373" t="s">
        <v>109</v>
      </c>
    </row>
    <row r="12" spans="1:1">
      <c r="A12" s="829" t="s">
        <v>123</v>
      </c>
    </row>
    <row r="13" spans="1:1">
      <c r="A13" s="373" t="s">
        <v>128</v>
      </c>
    </row>
    <row r="14" spans="1:1">
      <c r="A14" s="373" t="s">
        <v>45</v>
      </c>
    </row>
    <row r="15" spans="1:1">
      <c r="A15" s="373" t="s">
        <v>43</v>
      </c>
    </row>
    <row r="17" spans="1:1">
      <c r="A17" s="829" t="s">
        <v>448</v>
      </c>
    </row>
    <row r="18" spans="1:1">
      <c r="A18" s="830" t="s">
        <v>351</v>
      </c>
    </row>
    <row r="19" spans="1:1">
      <c r="A19" s="830" t="s">
        <v>449</v>
      </c>
    </row>
    <row r="20" spans="1:1">
      <c r="A20" s="830" t="s">
        <v>450</v>
      </c>
    </row>
    <row r="21" spans="1:1">
      <c r="A21" s="830" t="s">
        <v>451</v>
      </c>
    </row>
    <row r="22" spans="1:1">
      <c r="A22" s="830" t="s">
        <v>452</v>
      </c>
    </row>
    <row r="23" spans="1:1">
      <c r="A23" s="830" t="s">
        <v>453</v>
      </c>
    </row>
    <row r="24" spans="1:1">
      <c r="A24" s="830" t="s">
        <v>454</v>
      </c>
    </row>
    <row r="27" spans="1:1">
      <c r="A27" s="831" t="s">
        <v>455</v>
      </c>
    </row>
    <row r="28" spans="1:1">
      <c r="A28" s="832" t="s">
        <v>456</v>
      </c>
    </row>
    <row r="29" spans="1:1">
      <c r="A29" s="832" t="s">
        <v>457</v>
      </c>
    </row>
    <row r="30" spans="1:1">
      <c r="A30" s="832" t="s">
        <v>458</v>
      </c>
    </row>
    <row r="31" spans="1:1">
      <c r="A31" s="832" t="s">
        <v>459</v>
      </c>
    </row>
    <row r="32" spans="1:1">
      <c r="A32" s="832" t="s">
        <v>460</v>
      </c>
    </row>
    <row r="33" spans="1:1">
      <c r="A33" s="832" t="s">
        <v>461</v>
      </c>
    </row>
    <row r="34" spans="1:1">
      <c r="A34" s="832" t="s">
        <v>462</v>
      </c>
    </row>
    <row r="35" spans="1:1">
      <c r="A35" s="832" t="s">
        <v>424</v>
      </c>
    </row>
    <row r="36" spans="1:1">
      <c r="A36" s="832" t="s">
        <v>463</v>
      </c>
    </row>
    <row r="37" spans="1:1">
      <c r="A37" s="832" t="s">
        <v>464</v>
      </c>
    </row>
    <row r="38" spans="1:1">
      <c r="A38" s="832" t="s">
        <v>465</v>
      </c>
    </row>
    <row r="39" spans="1:1">
      <c r="A39" s="832" t="s">
        <v>466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M73"/>
  <sheetViews>
    <sheetView topLeftCell="C1" zoomScale="96" zoomScaleNormal="80" workbookViewId="0">
      <selection activeCell="M42" sqref="M42"/>
    </sheetView>
  </sheetViews>
  <sheetFormatPr defaultColWidth="9.42578125" defaultRowHeight="15"/>
  <cols>
    <col min="1" max="1" width="4.42578125" customWidth="1"/>
    <col min="2" max="2" width="42.5703125" customWidth="1"/>
    <col min="3" max="3" width="40.85546875" customWidth="1"/>
    <col min="4" max="4" width="15.140625" bestFit="1" customWidth="1"/>
    <col min="5" max="8" width="13.42578125" customWidth="1"/>
    <col min="9" max="9" width="24" customWidth="1"/>
    <col min="10" max="13" width="13.42578125" customWidth="1"/>
    <col min="14" max="14" width="14.5703125" style="2" customWidth="1"/>
    <col min="15" max="16" width="14.42578125" style="2" customWidth="1"/>
    <col min="17" max="17" width="14.42578125" style="3" customWidth="1"/>
    <col min="18" max="18" width="14.42578125" customWidth="1"/>
    <col min="19" max="19" width="16.42578125" customWidth="1"/>
    <col min="20" max="20" width="16.42578125" style="5" customWidth="1"/>
    <col min="21" max="22" width="16.42578125" customWidth="1"/>
    <col min="23" max="23" width="15.5703125" style="2" customWidth="1"/>
    <col min="24" max="24" width="24.5703125" style="2" customWidth="1"/>
    <col min="25" max="25" width="31.42578125" bestFit="1" customWidth="1"/>
    <col min="27" max="27" width="6.140625" bestFit="1" customWidth="1"/>
    <col min="29" max="29" width="48.140625" bestFit="1" customWidth="1"/>
    <col min="30" max="32" width="0" hidden="1" customWidth="1"/>
    <col min="33" max="33" width="9.140625" bestFit="1" customWidth="1"/>
  </cols>
  <sheetData>
    <row r="1" spans="1:35" ht="23.25">
      <c r="A1" s="1" t="s">
        <v>0</v>
      </c>
      <c r="P1" s="779"/>
      <c r="S1" s="1103"/>
      <c r="T1" s="1103"/>
      <c r="U1" s="1103"/>
      <c r="V1" s="1103"/>
      <c r="W1" s="159"/>
      <c r="X1" s="159"/>
    </row>
    <row r="2" spans="1:35">
      <c r="S2" s="1103"/>
      <c r="T2" s="1103"/>
      <c r="U2" s="1103"/>
      <c r="V2" s="1103"/>
      <c r="W2" s="159"/>
      <c r="X2" s="159"/>
    </row>
    <row r="3" spans="1:35" ht="19.5" thickBot="1">
      <c r="A3" s="6"/>
      <c r="B3" s="6" t="s">
        <v>55</v>
      </c>
      <c r="C3" s="6"/>
      <c r="I3" s="6"/>
      <c r="J3" s="6"/>
      <c r="K3" s="6"/>
      <c r="L3" s="6"/>
      <c r="M3" s="6"/>
      <c r="Q3" s="104"/>
      <c r="S3" s="1104"/>
      <c r="T3" s="1104"/>
      <c r="U3" s="1104"/>
      <c r="V3" s="1104"/>
      <c r="W3" s="159"/>
      <c r="X3" s="159"/>
    </row>
    <row r="4" spans="1:35" ht="15.75" thickBot="1">
      <c r="A4" t="s">
        <v>2</v>
      </c>
      <c r="B4" s="969"/>
      <c r="C4" s="152"/>
      <c r="D4" s="1108" t="s">
        <v>7</v>
      </c>
      <c r="E4" s="1108"/>
      <c r="F4" s="1108"/>
      <c r="G4" s="1109"/>
      <c r="H4" s="1110" t="s">
        <v>6</v>
      </c>
      <c r="I4" s="1111"/>
      <c r="J4" s="1111"/>
      <c r="K4" s="1111"/>
      <c r="L4" s="1089" t="s">
        <v>56</v>
      </c>
      <c r="M4" s="1089"/>
      <c r="N4" s="1089"/>
      <c r="O4" s="1089"/>
      <c r="P4" s="1089"/>
      <c r="Q4" s="1089"/>
      <c r="R4" s="1089"/>
      <c r="S4" s="1105" t="s">
        <v>57</v>
      </c>
      <c r="T4" s="1106"/>
      <c r="U4" s="1106"/>
      <c r="V4" s="1107"/>
      <c r="W4" s="167"/>
      <c r="X4" s="167"/>
    </row>
    <row r="5" spans="1:35">
      <c r="B5" s="970"/>
      <c r="C5" s="155"/>
      <c r="D5" s="153" t="s">
        <v>10</v>
      </c>
      <c r="E5" s="138" t="s">
        <v>11</v>
      </c>
      <c r="F5" s="138" t="s">
        <v>12</v>
      </c>
      <c r="G5" s="138" t="s">
        <v>58</v>
      </c>
      <c r="H5" s="148" t="s">
        <v>14</v>
      </c>
      <c r="I5" s="149" t="s">
        <v>15</v>
      </c>
      <c r="J5" s="149" t="s">
        <v>59</v>
      </c>
      <c r="K5" s="149" t="s">
        <v>60</v>
      </c>
      <c r="L5" s="145" t="s">
        <v>17</v>
      </c>
      <c r="M5" s="145" t="s">
        <v>61</v>
      </c>
      <c r="N5" s="9" t="s">
        <v>19</v>
      </c>
      <c r="O5" s="145" t="s">
        <v>62</v>
      </c>
      <c r="P5" s="145" t="s">
        <v>63</v>
      </c>
      <c r="Q5" s="138" t="s">
        <v>64</v>
      </c>
      <c r="R5" s="169" t="s">
        <v>65</v>
      </c>
      <c r="S5" s="112" t="s">
        <v>66</v>
      </c>
      <c r="T5" s="294" t="s">
        <v>67</v>
      </c>
      <c r="U5" s="294" t="s">
        <v>68</v>
      </c>
      <c r="V5" s="113" t="s">
        <v>69</v>
      </c>
      <c r="W5" s="159"/>
      <c r="X5" s="159"/>
      <c r="Y5" s="292"/>
      <c r="Z5" s="292"/>
      <c r="AA5" s="292"/>
      <c r="AB5" s="292"/>
    </row>
    <row r="6" spans="1:35" ht="60.75" thickBot="1">
      <c r="B6" s="971"/>
      <c r="C6" s="154"/>
      <c r="D6" s="156" t="s">
        <v>70</v>
      </c>
      <c r="E6" s="157" t="s">
        <v>71</v>
      </c>
      <c r="F6" s="157" t="s">
        <v>72</v>
      </c>
      <c r="G6" s="157" t="s">
        <v>73</v>
      </c>
      <c r="H6" s="150" t="s">
        <v>74</v>
      </c>
      <c r="I6" s="151" t="s">
        <v>75</v>
      </c>
      <c r="J6" s="151" t="s">
        <v>76</v>
      </c>
      <c r="K6" s="151" t="s">
        <v>77</v>
      </c>
      <c r="L6" s="146" t="s">
        <v>78</v>
      </c>
      <c r="M6" s="146" t="s">
        <v>79</v>
      </c>
      <c r="N6" s="376" t="s">
        <v>80</v>
      </c>
      <c r="O6" s="147" t="s">
        <v>81</v>
      </c>
      <c r="P6" s="147" t="s">
        <v>82</v>
      </c>
      <c r="Q6" s="12" t="s">
        <v>83</v>
      </c>
      <c r="R6" s="147" t="s">
        <v>84</v>
      </c>
      <c r="S6" s="299" t="s">
        <v>85</v>
      </c>
      <c r="T6" s="300" t="s">
        <v>86</v>
      </c>
      <c r="U6" s="301" t="s">
        <v>87</v>
      </c>
      <c r="V6" s="300" t="s">
        <v>88</v>
      </c>
      <c r="W6" s="159"/>
      <c r="X6" s="440"/>
      <c r="Y6" s="405"/>
      <c r="AA6" s="849" t="s">
        <v>89</v>
      </c>
      <c r="AB6" s="849" t="s">
        <v>90</v>
      </c>
      <c r="AC6" s="849" t="s">
        <v>91</v>
      </c>
      <c r="AD6" s="850" t="s">
        <v>92</v>
      </c>
      <c r="AE6" s="850" t="s">
        <v>93</v>
      </c>
      <c r="AF6" s="850" t="s">
        <v>94</v>
      </c>
      <c r="AG6" s="850" t="s">
        <v>92</v>
      </c>
      <c r="AH6" s="850" t="s">
        <v>93</v>
      </c>
      <c r="AI6" s="850" t="s">
        <v>94</v>
      </c>
    </row>
    <row r="7" spans="1:35" ht="18" thickBot="1">
      <c r="B7" s="173" t="s">
        <v>31</v>
      </c>
      <c r="C7" s="253" t="s">
        <v>95</v>
      </c>
      <c r="D7" s="185"/>
      <c r="E7" s="186"/>
      <c r="F7" s="187"/>
      <c r="G7" s="208"/>
      <c r="H7" s="185"/>
      <c r="I7" s="186"/>
      <c r="J7" s="187"/>
      <c r="K7" s="208"/>
      <c r="L7" s="239"/>
      <c r="M7" s="186"/>
      <c r="N7" s="240"/>
      <c r="O7" s="210"/>
      <c r="P7" s="240"/>
      <c r="Q7" s="240"/>
      <c r="R7" s="295"/>
      <c r="S7" s="302"/>
      <c r="T7" s="303"/>
      <c r="U7" s="303"/>
      <c r="V7" s="254"/>
      <c r="W7" s="847"/>
      <c r="X7" s="434"/>
      <c r="Y7" s="441"/>
      <c r="AA7" s="851">
        <v>1</v>
      </c>
      <c r="AB7" s="851" t="s">
        <v>96</v>
      </c>
      <c r="AC7" s="851" t="s">
        <v>97</v>
      </c>
      <c r="AD7" s="852">
        <v>0.115</v>
      </c>
      <c r="AE7" s="852">
        <v>0.13400000000000001</v>
      </c>
      <c r="AF7" s="852">
        <v>1.4999999999999999E-2</v>
      </c>
      <c r="AG7" s="853">
        <f>(AD7+1)</f>
        <v>1.115</v>
      </c>
      <c r="AH7" s="853">
        <f t="shared" ref="AH7:AI17" si="0">(AE7+1)</f>
        <v>1.1339999999999999</v>
      </c>
      <c r="AI7" s="853">
        <f t="shared" si="0"/>
        <v>1.0149999999999999</v>
      </c>
    </row>
    <row r="8" spans="1:35">
      <c r="B8" s="1101" t="s">
        <v>98</v>
      </c>
      <c r="C8" s="182" t="s">
        <v>99</v>
      </c>
      <c r="D8" s="374">
        <v>233</v>
      </c>
      <c r="E8" s="506" t="s">
        <v>100</v>
      </c>
      <c r="F8" s="241">
        <v>619</v>
      </c>
      <c r="G8" s="507" t="s">
        <v>100</v>
      </c>
      <c r="H8" s="508">
        <v>285.59320219249946</v>
      </c>
      <c r="I8" s="327" t="s">
        <v>100</v>
      </c>
      <c r="J8" s="327">
        <v>567.2170520782845</v>
      </c>
      <c r="K8" s="330" t="s">
        <v>100</v>
      </c>
      <c r="L8" s="374">
        <v>116.97957340000028</v>
      </c>
      <c r="M8" s="241" t="s">
        <v>100</v>
      </c>
      <c r="N8" s="255">
        <v>274.53960340000054</v>
      </c>
      <c r="O8" s="211" t="s">
        <v>100</v>
      </c>
      <c r="P8" s="377">
        <f>L8*$AG$8</f>
        <v>130.43222434100031</v>
      </c>
      <c r="Q8" s="312">
        <v>0.14796700199999974</v>
      </c>
      <c r="R8" s="509">
        <v>2781.3742201999871</v>
      </c>
      <c r="S8" s="510">
        <v>4270.5208791999876</v>
      </c>
      <c r="T8" s="511">
        <v>5.1597655999999811E-2</v>
      </c>
      <c r="U8" s="377">
        <f t="shared" ref="U8:U13" si="1">R8*$AG$8</f>
        <v>3101.2322555229857</v>
      </c>
      <c r="V8" s="520">
        <f t="shared" ref="V8:V13" si="2">T8*$AH$8</f>
        <v>5.8511741903999784E-2</v>
      </c>
      <c r="X8" s="159"/>
      <c r="Y8" s="292"/>
      <c r="Z8" s="104"/>
      <c r="AA8" s="851">
        <v>2</v>
      </c>
      <c r="AB8" s="851" t="s">
        <v>96</v>
      </c>
      <c r="AC8" s="851" t="s">
        <v>33</v>
      </c>
      <c r="AD8" s="852">
        <v>0.115</v>
      </c>
      <c r="AE8" s="852">
        <v>0.13400000000000001</v>
      </c>
      <c r="AF8" s="852">
        <v>1.4999999999999999E-2</v>
      </c>
      <c r="AG8" s="853">
        <f t="shared" ref="AG8:AG17" si="3">(AD8+1)</f>
        <v>1.115</v>
      </c>
      <c r="AH8" s="853">
        <f t="shared" si="0"/>
        <v>1.1339999999999999</v>
      </c>
      <c r="AI8" s="853">
        <f t="shared" si="0"/>
        <v>1.0149999999999999</v>
      </c>
    </row>
    <row r="9" spans="1:35">
      <c r="B9" s="1102"/>
      <c r="C9" s="291" t="s">
        <v>101</v>
      </c>
      <c r="D9" s="437">
        <v>700</v>
      </c>
      <c r="E9" s="512" t="s">
        <v>100</v>
      </c>
      <c r="F9" s="243">
        <v>2063</v>
      </c>
      <c r="G9" s="513" t="s">
        <v>100</v>
      </c>
      <c r="H9" s="514">
        <v>383.53050018973045</v>
      </c>
      <c r="I9" s="328" t="s">
        <v>100</v>
      </c>
      <c r="J9" s="328">
        <v>756.9413500755154</v>
      </c>
      <c r="K9" s="331" t="s">
        <v>100</v>
      </c>
      <c r="L9" s="515">
        <v>88.077687299999994</v>
      </c>
      <c r="M9" s="329" t="s">
        <v>100</v>
      </c>
      <c r="N9" s="516">
        <v>284.14885729999992</v>
      </c>
      <c r="O9" s="332" t="s">
        <v>100</v>
      </c>
      <c r="P9" s="377">
        <f t="shared" ref="P9:P12" si="4">L9*$AG$8</f>
        <v>98.206621339499989</v>
      </c>
      <c r="Q9" s="517">
        <v>3.3375053999999987E-2</v>
      </c>
      <c r="R9" s="518">
        <v>985.65750200000002</v>
      </c>
      <c r="S9" s="519">
        <v>3118.1792900000009</v>
      </c>
      <c r="T9" s="520">
        <v>1.0294373000000001E-2</v>
      </c>
      <c r="U9" s="377">
        <f t="shared" si="1"/>
        <v>1099.00811473</v>
      </c>
      <c r="V9" s="520">
        <f t="shared" si="2"/>
        <v>1.1673818981999999E-2</v>
      </c>
      <c r="W9" s="159"/>
      <c r="X9" s="159"/>
      <c r="Y9" s="405"/>
      <c r="AA9" s="851">
        <v>3</v>
      </c>
      <c r="AB9" s="851" t="s">
        <v>96</v>
      </c>
      <c r="AC9" s="854" t="s">
        <v>102</v>
      </c>
      <c r="AD9" s="852">
        <v>0.115</v>
      </c>
      <c r="AE9" s="852">
        <v>0.13400000000000001</v>
      </c>
      <c r="AF9" s="852">
        <v>1.4999999999999999E-2</v>
      </c>
      <c r="AG9" s="853">
        <f t="shared" si="3"/>
        <v>1.115</v>
      </c>
      <c r="AH9" s="853">
        <f t="shared" si="0"/>
        <v>1.1339999999999999</v>
      </c>
      <c r="AI9" s="853">
        <f t="shared" si="0"/>
        <v>1.0149999999999999</v>
      </c>
    </row>
    <row r="10" spans="1:35">
      <c r="B10" s="1102"/>
      <c r="C10" s="291" t="s">
        <v>103</v>
      </c>
      <c r="D10" s="437">
        <v>522</v>
      </c>
      <c r="E10" s="521" t="s">
        <v>100</v>
      </c>
      <c r="F10" s="243">
        <v>875</v>
      </c>
      <c r="G10" s="513" t="s">
        <v>100</v>
      </c>
      <c r="H10" s="514">
        <v>168.87939269608145</v>
      </c>
      <c r="I10" s="328" t="s">
        <v>100</v>
      </c>
      <c r="J10" s="328">
        <v>491.63724258186642</v>
      </c>
      <c r="K10" s="331" t="s">
        <v>100</v>
      </c>
      <c r="L10" s="515">
        <v>563.42000000000007</v>
      </c>
      <c r="M10" s="329" t="s">
        <v>100</v>
      </c>
      <c r="N10" s="516">
        <v>946.60500000000002</v>
      </c>
      <c r="O10" s="332" t="s">
        <v>100</v>
      </c>
      <c r="P10" s="377">
        <f t="shared" si="4"/>
        <v>628.21330000000012</v>
      </c>
      <c r="Q10" s="517">
        <v>0.15090399999999965</v>
      </c>
      <c r="R10" s="518">
        <v>2730.0649999999996</v>
      </c>
      <c r="S10" s="519">
        <v>4602.3549999999996</v>
      </c>
      <c r="T10" s="520">
        <v>8.9951000000000003E-2</v>
      </c>
      <c r="U10" s="377">
        <f t="shared" si="1"/>
        <v>3044.0224749999993</v>
      </c>
      <c r="V10" s="520">
        <f t="shared" si="2"/>
        <v>0.10200443399999999</v>
      </c>
      <c r="W10" s="159"/>
      <c r="X10" s="159"/>
      <c r="AA10" s="851">
        <v>4</v>
      </c>
      <c r="AB10" s="851" t="s">
        <v>96</v>
      </c>
      <c r="AC10" s="851" t="s">
        <v>104</v>
      </c>
      <c r="AD10" s="852">
        <v>0.115</v>
      </c>
      <c r="AE10" s="852">
        <v>0.13400000000000001</v>
      </c>
      <c r="AF10" s="852">
        <v>1.4999999999999999E-2</v>
      </c>
      <c r="AG10" s="853">
        <f t="shared" si="3"/>
        <v>1.115</v>
      </c>
      <c r="AH10" s="853">
        <f t="shared" si="0"/>
        <v>1.1339999999999999</v>
      </c>
      <c r="AI10" s="853">
        <f t="shared" si="0"/>
        <v>1.0149999999999999</v>
      </c>
    </row>
    <row r="11" spans="1:35">
      <c r="B11" s="1102"/>
      <c r="C11" s="291" t="s">
        <v>105</v>
      </c>
      <c r="D11" s="437">
        <v>534</v>
      </c>
      <c r="E11" s="521" t="s">
        <v>100</v>
      </c>
      <c r="F11" s="243">
        <v>947</v>
      </c>
      <c r="G11" s="522" t="s">
        <v>100</v>
      </c>
      <c r="H11" s="523">
        <v>53.53</v>
      </c>
      <c r="I11" s="328" t="s">
        <v>100</v>
      </c>
      <c r="J11" s="524">
        <v>676.45100000000002</v>
      </c>
      <c r="K11" s="331" t="s">
        <v>100</v>
      </c>
      <c r="L11" s="515">
        <v>142</v>
      </c>
      <c r="M11" s="329" t="s">
        <v>100</v>
      </c>
      <c r="N11" s="516">
        <v>194</v>
      </c>
      <c r="O11" s="332" t="s">
        <v>100</v>
      </c>
      <c r="P11" s="377">
        <f t="shared" si="4"/>
        <v>158.33000000000001</v>
      </c>
      <c r="Q11" s="517">
        <v>1.12E-2</v>
      </c>
      <c r="R11" s="518">
        <v>1786</v>
      </c>
      <c r="S11" s="519">
        <v>2293</v>
      </c>
      <c r="T11" s="520">
        <v>0.01</v>
      </c>
      <c r="U11" s="377">
        <f t="shared" si="1"/>
        <v>1991.3899999999999</v>
      </c>
      <c r="V11" s="520">
        <f t="shared" si="2"/>
        <v>1.1339999999999999E-2</v>
      </c>
      <c r="W11" s="159"/>
      <c r="X11" s="159"/>
      <c r="Y11" s="292"/>
      <c r="Z11" s="292"/>
      <c r="AA11" s="851">
        <v>5</v>
      </c>
      <c r="AB11" s="851" t="s">
        <v>106</v>
      </c>
      <c r="AC11" s="851" t="s">
        <v>37</v>
      </c>
      <c r="AD11" s="852">
        <v>0.115</v>
      </c>
      <c r="AE11" s="852">
        <v>0.13400000000000001</v>
      </c>
      <c r="AF11" s="852">
        <v>1.4999999999999999E-2</v>
      </c>
      <c r="AG11" s="853">
        <f t="shared" si="3"/>
        <v>1.115</v>
      </c>
      <c r="AH11" s="853">
        <f t="shared" si="0"/>
        <v>1.1339999999999999</v>
      </c>
      <c r="AI11" s="853">
        <f t="shared" si="0"/>
        <v>1.0149999999999999</v>
      </c>
    </row>
    <row r="12" spans="1:35">
      <c r="B12" s="1102"/>
      <c r="C12" s="184" t="s">
        <v>107</v>
      </c>
      <c r="D12" s="437">
        <v>10000</v>
      </c>
      <c r="E12" s="525" t="s">
        <v>100</v>
      </c>
      <c r="F12" s="243">
        <v>10000</v>
      </c>
      <c r="G12" s="513" t="s">
        <v>100</v>
      </c>
      <c r="H12" s="523"/>
      <c r="I12" s="328" t="s">
        <v>100</v>
      </c>
      <c r="J12" s="524">
        <v>0</v>
      </c>
      <c r="K12" s="331" t="s">
        <v>100</v>
      </c>
      <c r="L12" s="437">
        <v>2704.4924000000005</v>
      </c>
      <c r="M12" s="243" t="s">
        <v>100</v>
      </c>
      <c r="N12" s="243">
        <v>2704.4924000000005</v>
      </c>
      <c r="O12" s="332" t="s">
        <v>100</v>
      </c>
      <c r="P12" s="377">
        <f t="shared" si="4"/>
        <v>3015.5090260000006</v>
      </c>
      <c r="Q12" s="520">
        <v>0.24566400000000002</v>
      </c>
      <c r="R12" s="526">
        <v>33371.386000000006</v>
      </c>
      <c r="S12" s="519">
        <v>33371.386000000006</v>
      </c>
      <c r="T12" s="520">
        <v>0.24566400000000002</v>
      </c>
      <c r="U12" s="377">
        <f t="shared" si="1"/>
        <v>37209.09539000001</v>
      </c>
      <c r="V12" s="520">
        <f t="shared" si="2"/>
        <v>0.27858297599999998</v>
      </c>
      <c r="W12" s="159"/>
      <c r="X12" s="159"/>
      <c r="AA12" s="851">
        <v>6</v>
      </c>
      <c r="AB12" s="851" t="s">
        <v>108</v>
      </c>
      <c r="AC12" s="851" t="s">
        <v>109</v>
      </c>
      <c r="AD12" s="852">
        <v>0.115</v>
      </c>
      <c r="AE12" s="852">
        <v>0.13400000000000001</v>
      </c>
      <c r="AF12" s="852">
        <v>1.4999999999999999E-2</v>
      </c>
      <c r="AG12" s="853">
        <f t="shared" si="3"/>
        <v>1.115</v>
      </c>
      <c r="AH12" s="853">
        <f t="shared" si="0"/>
        <v>1.1339999999999999</v>
      </c>
      <c r="AI12" s="853">
        <f t="shared" si="0"/>
        <v>1.0149999999999999</v>
      </c>
    </row>
    <row r="13" spans="1:35" ht="15.75" thickBot="1">
      <c r="B13" s="1102"/>
      <c r="C13" s="280" t="s">
        <v>110</v>
      </c>
      <c r="D13" s="375">
        <v>22864</v>
      </c>
      <c r="E13" s="527" t="s">
        <v>100</v>
      </c>
      <c r="F13" s="528">
        <v>34565</v>
      </c>
      <c r="G13" s="529" t="s">
        <v>100</v>
      </c>
      <c r="H13" s="514">
        <v>155.50903007551537</v>
      </c>
      <c r="I13" s="328" t="s">
        <v>100</v>
      </c>
      <c r="J13" s="328">
        <v>423.70803007551535</v>
      </c>
      <c r="K13" s="331" t="s">
        <v>100</v>
      </c>
      <c r="L13" s="437">
        <v>2965.7660867001</v>
      </c>
      <c r="M13" s="243" t="s">
        <v>100</v>
      </c>
      <c r="N13" s="530">
        <v>4159.3535056999999</v>
      </c>
      <c r="O13" s="212" t="s">
        <v>100</v>
      </c>
      <c r="P13" s="377">
        <f>L13*$AG$8</f>
        <v>3306.8291866706113</v>
      </c>
      <c r="Q13" s="531">
        <v>0.31177052500000002</v>
      </c>
      <c r="R13" s="526">
        <v>44486.4933495</v>
      </c>
      <c r="S13" s="519">
        <v>62390.302585499681</v>
      </c>
      <c r="T13" s="520">
        <v>0.22230346000000001</v>
      </c>
      <c r="U13" s="377">
        <f t="shared" si="1"/>
        <v>49602.440084692498</v>
      </c>
      <c r="V13" s="520">
        <f t="shared" si="2"/>
        <v>0.25209212364</v>
      </c>
      <c r="W13" s="159"/>
      <c r="X13" s="159"/>
      <c r="AA13" s="851">
        <v>7</v>
      </c>
      <c r="AB13" s="851" t="s">
        <v>111</v>
      </c>
      <c r="AC13" s="851" t="s">
        <v>112</v>
      </c>
      <c r="AD13" s="852">
        <v>9.0999999999999998E-2</v>
      </c>
      <c r="AE13" s="852">
        <v>0.113</v>
      </c>
      <c r="AF13" s="852">
        <v>1.4999999999999999E-2</v>
      </c>
      <c r="AG13" s="853">
        <f t="shared" si="3"/>
        <v>1.091</v>
      </c>
      <c r="AH13" s="853">
        <f t="shared" si="0"/>
        <v>1.113</v>
      </c>
      <c r="AI13" s="853">
        <f t="shared" si="0"/>
        <v>1.0149999999999999</v>
      </c>
    </row>
    <row r="14" spans="1:35" ht="15.75" thickBot="1">
      <c r="B14" s="1078"/>
      <c r="C14" s="265" t="s">
        <v>113</v>
      </c>
      <c r="D14" s="347">
        <f>SUM(D8:D13)</f>
        <v>34853</v>
      </c>
      <c r="E14" s="348">
        <v>79922.115384615376</v>
      </c>
      <c r="F14" s="348">
        <f>SUM(F8:F13)</f>
        <v>49069</v>
      </c>
      <c r="G14" s="349">
        <f t="shared" ref="G14:G19" si="5">F14/E14</f>
        <v>0.61396022570050179</v>
      </c>
      <c r="H14" s="266">
        <f>SUM(H8:H13)</f>
        <v>1047.0421251538266</v>
      </c>
      <c r="I14" s="270">
        <v>4620.7306625292586</v>
      </c>
      <c r="J14" s="270">
        <f>SUM(J8:J13)</f>
        <v>2915.9546748111816</v>
      </c>
      <c r="K14" s="271">
        <f>J14/I14</f>
        <v>0.63105921720507074</v>
      </c>
      <c r="L14" s="266">
        <f>SUM(L8:L13)</f>
        <v>6580.735747400101</v>
      </c>
      <c r="M14" s="267">
        <v>9236.9638044924795</v>
      </c>
      <c r="N14" s="272">
        <f>SUM(N8:N13)</f>
        <v>8563.1393664000007</v>
      </c>
      <c r="O14" s="273">
        <f>N14/M14</f>
        <v>0.92705130686289383</v>
      </c>
      <c r="P14" s="855">
        <f>SUM(P8:P13)</f>
        <v>7337.520358351112</v>
      </c>
      <c r="Q14" s="313">
        <f>SUM(Q8:Q13)</f>
        <v>0.90088058099999935</v>
      </c>
      <c r="R14" s="296">
        <f>SUM(R8:R13)</f>
        <v>86140.976071699988</v>
      </c>
      <c r="S14" s="304">
        <f t="shared" ref="S14:T14" si="6">SUM(S8:S13)</f>
        <v>110045.74375469968</v>
      </c>
      <c r="T14" s="333">
        <f t="shared" si="6"/>
        <v>0.62981048899999981</v>
      </c>
      <c r="U14" s="855">
        <f>SUM(U8:U13)</f>
        <v>96047.18831994549</v>
      </c>
      <c r="V14" s="860">
        <f>SUM(V8:V13)</f>
        <v>0.71420509452599978</v>
      </c>
      <c r="W14" s="159"/>
      <c r="X14" s="159"/>
      <c r="Y14" s="292"/>
      <c r="Z14" s="104"/>
      <c r="AA14" s="851">
        <v>8</v>
      </c>
      <c r="AB14" s="851" t="s">
        <v>111</v>
      </c>
      <c r="AC14" s="851" t="s">
        <v>114</v>
      </c>
      <c r="AD14" s="852">
        <v>6.9000000000000006E-2</v>
      </c>
      <c r="AE14" s="852">
        <v>8.6999999999999994E-2</v>
      </c>
      <c r="AF14" s="852">
        <v>1.4999999999999999E-2</v>
      </c>
      <c r="AG14" s="853">
        <f t="shared" si="3"/>
        <v>1.069</v>
      </c>
      <c r="AH14" s="853">
        <f t="shared" si="0"/>
        <v>1.087</v>
      </c>
      <c r="AI14" s="853">
        <f t="shared" si="0"/>
        <v>1.0149999999999999</v>
      </c>
    </row>
    <row r="15" spans="1:35">
      <c r="B15" s="1101" t="s">
        <v>34</v>
      </c>
      <c r="C15" s="171" t="s">
        <v>115</v>
      </c>
      <c r="D15" s="374">
        <v>9</v>
      </c>
      <c r="E15" s="241">
        <v>190</v>
      </c>
      <c r="F15" s="241">
        <v>9</v>
      </c>
      <c r="G15" s="242">
        <f t="shared" si="5"/>
        <v>4.736842105263158E-2</v>
      </c>
      <c r="H15" s="508">
        <v>227.0376672395451</v>
      </c>
      <c r="I15" s="327">
        <v>2025.0340682679839</v>
      </c>
      <c r="J15" s="327">
        <v>827.81157504766406</v>
      </c>
      <c r="K15" s="532">
        <f>J15/I15</f>
        <v>0.40878896213123622</v>
      </c>
      <c r="L15" s="447">
        <v>0</v>
      </c>
      <c r="M15" s="533">
        <v>423.88676481674952</v>
      </c>
      <c r="N15" s="255">
        <v>0.93853203621729997</v>
      </c>
      <c r="O15" s="211">
        <f t="shared" ref="O15:O16" si="7">N15/M15</f>
        <v>2.2141102627326352E-3</v>
      </c>
      <c r="P15" s="377">
        <f>L15*$AG$10</f>
        <v>0</v>
      </c>
      <c r="Q15" s="312" t="s">
        <v>116</v>
      </c>
      <c r="R15" s="534">
        <v>0</v>
      </c>
      <c r="S15" s="535">
        <v>253</v>
      </c>
      <c r="T15" s="312">
        <v>0</v>
      </c>
      <c r="U15" s="377">
        <f>R15*$AG$10</f>
        <v>0</v>
      </c>
      <c r="V15" s="520">
        <f>T15*$AH$10</f>
        <v>0</v>
      </c>
      <c r="W15" s="159"/>
      <c r="X15" s="159"/>
      <c r="AA15" s="851">
        <v>9</v>
      </c>
      <c r="AB15" s="851" t="s">
        <v>111</v>
      </c>
      <c r="AC15" s="851" t="s">
        <v>117</v>
      </c>
      <c r="AD15" s="852">
        <v>9.9000000000000005E-2</v>
      </c>
      <c r="AE15" s="852">
        <v>0.121</v>
      </c>
      <c r="AF15" s="852">
        <v>1.4999999999999999E-2</v>
      </c>
      <c r="AG15" s="853">
        <f t="shared" si="3"/>
        <v>1.099</v>
      </c>
      <c r="AH15" s="853">
        <f t="shared" si="0"/>
        <v>1.121</v>
      </c>
      <c r="AI15" s="853">
        <f t="shared" si="0"/>
        <v>1.0149999999999999</v>
      </c>
    </row>
    <row r="16" spans="1:35" ht="17.25">
      <c r="B16" s="1102"/>
      <c r="C16" s="281" t="s">
        <v>118</v>
      </c>
      <c r="D16" s="437">
        <v>1621</v>
      </c>
      <c r="E16" s="243">
        <v>285</v>
      </c>
      <c r="F16" s="243">
        <v>4132</v>
      </c>
      <c r="G16" s="244">
        <f t="shared" si="5"/>
        <v>14.498245614035088</v>
      </c>
      <c r="H16" s="514">
        <v>36.613573306741394</v>
      </c>
      <c r="I16" s="328">
        <v>155.40460495944734</v>
      </c>
      <c r="J16" s="328">
        <v>215.44599529303539</v>
      </c>
      <c r="K16" s="536">
        <f t="shared" ref="K16:K19" si="8">J16/I16</f>
        <v>1.386355284318993</v>
      </c>
      <c r="L16" s="448">
        <v>490.07</v>
      </c>
      <c r="M16" s="243">
        <v>272.74508572782173</v>
      </c>
      <c r="N16" s="243">
        <v>1467.87745453001</v>
      </c>
      <c r="O16" s="332">
        <f t="shared" si="7"/>
        <v>5.3818658202877279</v>
      </c>
      <c r="P16" s="377">
        <f>L16*$AG$9</f>
        <v>546.42804999999998</v>
      </c>
      <c r="Q16" s="531">
        <v>0.254</v>
      </c>
      <c r="R16" s="537">
        <v>10857</v>
      </c>
      <c r="S16" s="538">
        <v>33204</v>
      </c>
      <c r="T16" s="531">
        <v>3.5000000000000003E-2</v>
      </c>
      <c r="U16" s="377">
        <f>R16*$AG$9</f>
        <v>12105.555</v>
      </c>
      <c r="V16" s="520">
        <f>T16*$AH$9</f>
        <v>3.9690000000000003E-2</v>
      </c>
      <c r="W16" s="283"/>
      <c r="X16" s="159"/>
      <c r="AA16" s="851">
        <v>10</v>
      </c>
      <c r="AB16" s="851" t="s">
        <v>111</v>
      </c>
      <c r="AC16" s="851" t="s">
        <v>119</v>
      </c>
      <c r="AD16" s="852">
        <v>7.6999999999999999E-2</v>
      </c>
      <c r="AE16" s="852">
        <v>9.1999999999999998E-2</v>
      </c>
      <c r="AF16" s="852">
        <v>1.4999999999999999E-2</v>
      </c>
      <c r="AG16" s="853">
        <f t="shared" si="3"/>
        <v>1.077</v>
      </c>
      <c r="AH16" s="853">
        <f t="shared" si="0"/>
        <v>1.0920000000000001</v>
      </c>
      <c r="AI16" s="853">
        <f t="shared" si="0"/>
        <v>1.0149999999999999</v>
      </c>
    </row>
    <row r="17" spans="2:39" ht="15.75" thickBot="1">
      <c r="B17" s="1102"/>
      <c r="C17" s="868" t="s">
        <v>37</v>
      </c>
      <c r="D17" s="923">
        <v>33</v>
      </c>
      <c r="E17" s="539">
        <v>160</v>
      </c>
      <c r="F17" s="539">
        <v>33</v>
      </c>
      <c r="G17" s="540">
        <f t="shared" si="5"/>
        <v>0.20624999999999999</v>
      </c>
      <c r="H17" s="541">
        <v>155.54560975588245</v>
      </c>
      <c r="I17" s="542">
        <v>1506.1855419946476</v>
      </c>
      <c r="J17" s="542">
        <v>675.8738296188244</v>
      </c>
      <c r="K17" s="543">
        <f t="shared" si="8"/>
        <v>0.44873211883561304</v>
      </c>
      <c r="L17" s="924">
        <v>30.96</v>
      </c>
      <c r="M17" s="539">
        <v>293</v>
      </c>
      <c r="N17" s="925">
        <v>30.9562251957732</v>
      </c>
      <c r="O17" s="246">
        <v>0</v>
      </c>
      <c r="P17" s="869">
        <f>L17*$AG$11</f>
        <v>34.520400000000002</v>
      </c>
      <c r="Q17" s="544">
        <v>3.0000000000000001E-3</v>
      </c>
      <c r="R17" s="545">
        <v>530</v>
      </c>
      <c r="S17" s="870">
        <v>530</v>
      </c>
      <c r="T17" s="544">
        <v>3.0000000000000001E-3</v>
      </c>
      <c r="U17" s="869">
        <f>R17*$AG$11</f>
        <v>590.95000000000005</v>
      </c>
      <c r="V17" s="871">
        <f>T17*$AH$11</f>
        <v>3.4019999999999996E-3</v>
      </c>
      <c r="W17" s="284"/>
      <c r="X17" s="159"/>
      <c r="AA17" s="851">
        <v>11</v>
      </c>
      <c r="AB17" s="851" t="s">
        <v>120</v>
      </c>
      <c r="AC17" s="851" t="s">
        <v>121</v>
      </c>
      <c r="AD17" s="852">
        <v>0.115</v>
      </c>
      <c r="AE17" s="852">
        <v>0.13400000000000001</v>
      </c>
      <c r="AF17" s="852">
        <v>1.4999999999999999E-2</v>
      </c>
      <c r="AG17" s="853">
        <f t="shared" si="3"/>
        <v>1.115</v>
      </c>
      <c r="AH17" s="853">
        <f t="shared" si="0"/>
        <v>1.1339999999999999</v>
      </c>
      <c r="AI17" s="853">
        <f t="shared" si="0"/>
        <v>1.0149999999999999</v>
      </c>
    </row>
    <row r="18" spans="2:39" ht="18" thickBot="1">
      <c r="B18" s="158" t="s">
        <v>38</v>
      </c>
      <c r="C18" s="282" t="s">
        <v>122</v>
      </c>
      <c r="D18" s="449">
        <v>237255</v>
      </c>
      <c r="E18" s="546">
        <v>0</v>
      </c>
      <c r="F18" s="546">
        <v>237255</v>
      </c>
      <c r="G18" s="547" t="s">
        <v>100</v>
      </c>
      <c r="H18" s="548">
        <v>0</v>
      </c>
      <c r="I18" s="549">
        <v>0</v>
      </c>
      <c r="J18" s="549">
        <v>0</v>
      </c>
      <c r="K18" s="550">
        <v>0</v>
      </c>
      <c r="L18" s="959">
        <v>1805</v>
      </c>
      <c r="M18" s="546">
        <v>0</v>
      </c>
      <c r="N18" s="960">
        <v>10745</v>
      </c>
      <c r="O18" s="213" t="s">
        <v>100</v>
      </c>
      <c r="P18" s="554">
        <f>L18*$AG$7</f>
        <v>2012.575</v>
      </c>
      <c r="Q18" s="551">
        <v>3.3290000000000002</v>
      </c>
      <c r="R18" s="552">
        <f>L18</f>
        <v>1805</v>
      </c>
      <c r="S18" s="553">
        <f>N18</f>
        <v>10745</v>
      </c>
      <c r="T18" s="551">
        <v>1.369</v>
      </c>
      <c r="U18" s="554">
        <f>R18*$AG$7</f>
        <v>2012.575</v>
      </c>
      <c r="V18" s="874">
        <f>T18*$AH$7</f>
        <v>1.5524459999999998</v>
      </c>
      <c r="W18" s="284"/>
      <c r="X18" s="159"/>
    </row>
    <row r="19" spans="2:39" ht="15.75" thickBot="1">
      <c r="B19" s="174" t="s">
        <v>40</v>
      </c>
      <c r="C19" s="176"/>
      <c r="D19" s="225">
        <f>SUM(D14:D18)</f>
        <v>273771</v>
      </c>
      <c r="E19" s="226">
        <f>SUM(E14:E18)</f>
        <v>80557.115384615376</v>
      </c>
      <c r="F19" s="226">
        <f>SUM(F14:F18)</f>
        <v>290498</v>
      </c>
      <c r="G19" s="199">
        <f t="shared" si="5"/>
        <v>3.6061122423889409</v>
      </c>
      <c r="H19" s="262">
        <f>SUM(H14:H18)</f>
        <v>1466.2389754559956</v>
      </c>
      <c r="I19" s="263">
        <f>SUM(I14:I18)</f>
        <v>8307.354877751337</v>
      </c>
      <c r="J19" s="263">
        <f>SUM(J14:J18)</f>
        <v>4635.0860747707056</v>
      </c>
      <c r="K19" s="204">
        <f t="shared" si="8"/>
        <v>0.55794968951962554</v>
      </c>
      <c r="L19" s="256">
        <f>SUM(L14:L18)</f>
        <v>8906.7657474001007</v>
      </c>
      <c r="M19" s="226">
        <f>SUM(M14:M18)</f>
        <v>10226.59565503705</v>
      </c>
      <c r="N19" s="256">
        <f>SUM(N14:N18)</f>
        <v>20807.911578162002</v>
      </c>
      <c r="O19" s="214">
        <f>N19/M19</f>
        <v>2.0346860558540989</v>
      </c>
      <c r="P19" s="872">
        <f>SUM(P14:P18)</f>
        <v>9931.0438083511126</v>
      </c>
      <c r="Q19" s="314">
        <f t="shared" ref="Q19" si="9">SUM(Q14:Q18)</f>
        <v>4.4868805809999994</v>
      </c>
      <c r="R19" s="256">
        <f>SUM(R14:R18)</f>
        <v>99332.976071699988</v>
      </c>
      <c r="S19" s="231">
        <f t="shared" ref="S19" si="10">SUM(S14:S18)</f>
        <v>154777.74375469968</v>
      </c>
      <c r="T19" s="314">
        <f>SUM(T14:T18)</f>
        <v>2.0368104889999996</v>
      </c>
      <c r="U19" s="872">
        <f>SUM(U14:U18)</f>
        <v>110756.26831994549</v>
      </c>
      <c r="V19" s="873">
        <f>SUM(V14:V18)</f>
        <v>2.3097430945259996</v>
      </c>
      <c r="W19" s="162"/>
      <c r="X19" s="162"/>
    </row>
    <row r="20" spans="2:39" ht="15.75" thickBot="1">
      <c r="B20" s="140"/>
      <c r="C20" s="178"/>
      <c r="D20" s="227"/>
      <c r="E20" s="228"/>
      <c r="F20" s="228"/>
      <c r="G20" s="200"/>
      <c r="H20" s="189"/>
      <c r="I20" s="190"/>
      <c r="J20" s="190"/>
      <c r="K20" s="209"/>
      <c r="L20" s="227"/>
      <c r="M20" s="228"/>
      <c r="N20" s="257"/>
      <c r="O20" s="215"/>
      <c r="P20" s="857"/>
      <c r="Q20" s="315"/>
      <c r="R20" s="257"/>
      <c r="S20" s="236"/>
      <c r="T20" s="228"/>
      <c r="U20" s="857"/>
      <c r="V20" s="861"/>
      <c r="W20" s="165"/>
      <c r="X20" s="165"/>
    </row>
    <row r="21" spans="2:39" ht="15.75" thickBot="1">
      <c r="B21" s="177" t="s">
        <v>41</v>
      </c>
      <c r="C21" s="175" t="s">
        <v>123</v>
      </c>
      <c r="D21" s="229"/>
      <c r="E21" s="230"/>
      <c r="F21" s="230"/>
      <c r="G21" s="201"/>
      <c r="H21" s="192"/>
      <c r="I21" s="193"/>
      <c r="J21" s="193"/>
      <c r="K21" s="201"/>
      <c r="L21" s="229"/>
      <c r="M21" s="230"/>
      <c r="N21" s="258"/>
      <c r="O21" s="216"/>
      <c r="P21" s="230"/>
      <c r="Q21" s="316"/>
      <c r="R21" s="258"/>
      <c r="S21" s="863"/>
      <c r="T21" s="230"/>
      <c r="U21" s="230"/>
      <c r="V21" s="316"/>
      <c r="W21" s="162"/>
      <c r="X21" s="162"/>
    </row>
    <row r="22" spans="2:39" ht="15.75" thickBot="1">
      <c r="B22" s="172" t="s">
        <v>42</v>
      </c>
      <c r="C22" s="172" t="s">
        <v>124</v>
      </c>
      <c r="D22" s="449" t="s">
        <v>125</v>
      </c>
      <c r="E22" s="224">
        <v>45</v>
      </c>
      <c r="F22" s="546">
        <v>0</v>
      </c>
      <c r="G22" s="264">
        <f t="shared" ref="G22:G26" si="11">F22/E22</f>
        <v>0</v>
      </c>
      <c r="H22" s="573">
        <v>316.98046660364491</v>
      </c>
      <c r="I22" s="549">
        <v>3221.5721145670805</v>
      </c>
      <c r="J22" s="549">
        <v>1454.7908274424349</v>
      </c>
      <c r="K22" s="547">
        <f t="shared" ref="K22:K26" si="12">J22/I22</f>
        <v>0.45157791777010453</v>
      </c>
      <c r="L22" s="449">
        <v>0</v>
      </c>
      <c r="M22" s="546">
        <v>2090.8409999999999</v>
      </c>
      <c r="N22" s="574">
        <v>0</v>
      </c>
      <c r="O22" s="278">
        <f>N22/M22</f>
        <v>0</v>
      </c>
      <c r="P22" s="835">
        <f>L22*$AG$15</f>
        <v>0</v>
      </c>
      <c r="Q22" s="575">
        <v>0</v>
      </c>
      <c r="R22" s="576">
        <v>0</v>
      </c>
      <c r="S22" s="577">
        <v>0</v>
      </c>
      <c r="T22" s="575">
        <v>0</v>
      </c>
      <c r="U22" s="835">
        <f>R22*$AG$15</f>
        <v>0</v>
      </c>
      <c r="V22" s="867">
        <f>T22*$AH$15</f>
        <v>0</v>
      </c>
      <c r="W22" s="159"/>
      <c r="X22" s="159"/>
    </row>
    <row r="23" spans="2:39" ht="17.25">
      <c r="B23" s="1098" t="s">
        <v>44</v>
      </c>
      <c r="C23" s="291" t="s">
        <v>126</v>
      </c>
      <c r="D23" s="515">
        <v>41</v>
      </c>
      <c r="E23" s="329">
        <v>95134</v>
      </c>
      <c r="F23" s="329">
        <v>91</v>
      </c>
      <c r="G23" s="276">
        <f t="shared" si="11"/>
        <v>9.5654550423613012E-4</v>
      </c>
      <c r="H23" s="578">
        <v>630.35799220008664</v>
      </c>
      <c r="I23" s="579">
        <v>2568.811571730454</v>
      </c>
      <c r="J23" s="579">
        <v>2291.7390683837066</v>
      </c>
      <c r="K23" s="580">
        <f t="shared" si="12"/>
        <v>0.8921398103325654</v>
      </c>
      <c r="L23" s="515">
        <v>2384</v>
      </c>
      <c r="M23" s="329">
        <v>18930.150000000001</v>
      </c>
      <c r="N23" s="581">
        <v>4927</v>
      </c>
      <c r="O23" s="277">
        <f t="shared" ref="O23:O25" si="13">N23/M23</f>
        <v>0.26027263386713784</v>
      </c>
      <c r="P23" s="864">
        <f>L23*$AG$13</f>
        <v>2600.944</v>
      </c>
      <c r="Q23" s="582">
        <v>0.81899999999999995</v>
      </c>
      <c r="R23" s="583">
        <v>35417</v>
      </c>
      <c r="S23" s="865">
        <v>72477</v>
      </c>
      <c r="T23" s="582">
        <v>0.41699999999999998</v>
      </c>
      <c r="U23" s="864">
        <f>R23*$AG$13</f>
        <v>38639.947</v>
      </c>
      <c r="V23" s="866">
        <f>T23*$AH$13</f>
        <v>0.46412099999999995</v>
      </c>
      <c r="W23" s="159"/>
      <c r="X23" s="159"/>
    </row>
    <row r="24" spans="2:39">
      <c r="B24" s="1099"/>
      <c r="C24" s="181" t="s">
        <v>46</v>
      </c>
      <c r="D24" s="437" t="s">
        <v>125</v>
      </c>
      <c r="E24" s="222">
        <v>25</v>
      </c>
      <c r="F24" s="243">
        <v>0</v>
      </c>
      <c r="G24" s="202">
        <f t="shared" si="11"/>
        <v>0</v>
      </c>
      <c r="H24" s="584">
        <v>115.20974856719107</v>
      </c>
      <c r="I24" s="328">
        <v>296.67166753745602</v>
      </c>
      <c r="J24" s="328">
        <v>436.62667324581508</v>
      </c>
      <c r="K24" s="244">
        <f t="shared" si="12"/>
        <v>1.4717504939722266</v>
      </c>
      <c r="L24" s="437">
        <v>0</v>
      </c>
      <c r="M24" s="243">
        <v>800.53</v>
      </c>
      <c r="N24" s="585">
        <v>0</v>
      </c>
      <c r="O24" s="217">
        <f t="shared" si="13"/>
        <v>0</v>
      </c>
      <c r="P24" s="858">
        <f>L24*$AG$16</f>
        <v>0</v>
      </c>
      <c r="Q24" s="586">
        <v>0</v>
      </c>
      <c r="R24" s="587">
        <v>0</v>
      </c>
      <c r="S24" s="588">
        <v>0</v>
      </c>
      <c r="T24" s="586">
        <v>0</v>
      </c>
      <c r="U24" s="858">
        <f>R24*$AG$16</f>
        <v>0</v>
      </c>
      <c r="V24" s="862">
        <f>T24*$AH$16</f>
        <v>0</v>
      </c>
      <c r="W24" s="159"/>
      <c r="X24" s="159"/>
    </row>
    <row r="25" spans="2:39" ht="15.75" thickBot="1">
      <c r="B25" s="1100"/>
      <c r="C25" s="183" t="s">
        <v>47</v>
      </c>
      <c r="D25" s="375" t="s">
        <v>125</v>
      </c>
      <c r="E25" s="223">
        <v>0</v>
      </c>
      <c r="F25" s="528">
        <v>0</v>
      </c>
      <c r="G25" s="203" t="s">
        <v>100</v>
      </c>
      <c r="H25" s="589">
        <v>241.48946999610291</v>
      </c>
      <c r="I25" s="590">
        <v>128.46852050401</v>
      </c>
      <c r="J25" s="590">
        <v>797.65800898036196</v>
      </c>
      <c r="K25" s="591">
        <f t="shared" si="12"/>
        <v>6.2089763768662998</v>
      </c>
      <c r="L25" s="375">
        <v>0</v>
      </c>
      <c r="M25" s="528">
        <v>0</v>
      </c>
      <c r="N25" s="592">
        <v>0</v>
      </c>
      <c r="O25" s="218" t="e">
        <f t="shared" si="13"/>
        <v>#DIV/0!</v>
      </c>
      <c r="P25" s="858">
        <f>L25*$AG$14</f>
        <v>0</v>
      </c>
      <c r="Q25" s="593">
        <v>0</v>
      </c>
      <c r="R25" s="594">
        <v>0</v>
      </c>
      <c r="S25" s="595">
        <v>0</v>
      </c>
      <c r="T25" s="593">
        <v>0</v>
      </c>
      <c r="U25" s="858">
        <f>R25*$AG$14</f>
        <v>0</v>
      </c>
      <c r="V25" s="862">
        <f>T25*$AH$14</f>
        <v>0</v>
      </c>
      <c r="W25" s="159"/>
      <c r="X25" s="159"/>
    </row>
    <row r="26" spans="2:39" s="104" customFormat="1" ht="15.75" thickBot="1">
      <c r="B26" s="248" t="s">
        <v>48</v>
      </c>
      <c r="C26" s="248"/>
      <c r="D26" s="252">
        <f>SUM(D22:D25)</f>
        <v>41</v>
      </c>
      <c r="E26" s="252">
        <f>SUM(E22:E25)</f>
        <v>95204</v>
      </c>
      <c r="F26" s="252">
        <f>SUM(F22:F25)</f>
        <v>91</v>
      </c>
      <c r="G26" s="204">
        <f t="shared" si="11"/>
        <v>9.5584219150455867E-4</v>
      </c>
      <c r="H26" s="188">
        <f>SUM(H22:H25)</f>
        <v>1304.0376773670255</v>
      </c>
      <c r="I26" s="188">
        <f>SUM(I22:I25)</f>
        <v>6215.5238743390009</v>
      </c>
      <c r="J26" s="188">
        <f>SUM(J22:J25)</f>
        <v>4980.8145780523182</v>
      </c>
      <c r="K26" s="204">
        <f t="shared" si="12"/>
        <v>0.80135072742874958</v>
      </c>
      <c r="L26" s="231">
        <f>SUM(L22:L25)</f>
        <v>2384</v>
      </c>
      <c r="M26" s="226">
        <f t="shared" ref="M26:N26" si="14">SUM(M22:M25)</f>
        <v>21821.521000000001</v>
      </c>
      <c r="N26" s="226">
        <f t="shared" si="14"/>
        <v>4927</v>
      </c>
      <c r="O26" s="214">
        <f>N26/M26</f>
        <v>0.22578627768430989</v>
      </c>
      <c r="P26" s="856">
        <f t="shared" ref="P26" si="15">SUM(P22:P25)</f>
        <v>2600.944</v>
      </c>
      <c r="Q26" s="314">
        <f t="shared" ref="Q26:R26" si="16">SUM(Q22:Q25)</f>
        <v>0.81899999999999995</v>
      </c>
      <c r="R26" s="256">
        <f t="shared" si="16"/>
        <v>35417</v>
      </c>
      <c r="S26" s="307">
        <f t="shared" ref="S26:V26" si="17">SUM(S22:S25)</f>
        <v>72477</v>
      </c>
      <c r="T26" s="319">
        <f t="shared" si="17"/>
        <v>0.41699999999999998</v>
      </c>
      <c r="U26" s="859">
        <f t="shared" si="17"/>
        <v>38639.947</v>
      </c>
      <c r="V26" s="859">
        <f t="shared" si="17"/>
        <v>0.46412099999999995</v>
      </c>
      <c r="W26" s="162"/>
      <c r="X26" s="162"/>
      <c r="Y26"/>
      <c r="Z26"/>
      <c r="AA26"/>
      <c r="AB26"/>
      <c r="AC26"/>
      <c r="AD26"/>
      <c r="AE26"/>
      <c r="AF26"/>
      <c r="AG26"/>
      <c r="AH26"/>
      <c r="AI26"/>
      <c r="AJ26"/>
      <c r="AK26"/>
      <c r="AL26"/>
      <c r="AM26"/>
    </row>
    <row r="27" spans="2:39" ht="15.75" thickBot="1">
      <c r="B27" s="179"/>
      <c r="C27" s="178"/>
      <c r="D27" s="232"/>
      <c r="E27" s="233"/>
      <c r="F27" s="233"/>
      <c r="G27" s="205"/>
      <c r="H27" s="194"/>
      <c r="I27" s="195"/>
      <c r="J27" s="195"/>
      <c r="K27" s="205"/>
      <c r="L27" s="232"/>
      <c r="M27" s="233"/>
      <c r="N27" s="233"/>
      <c r="O27" s="219"/>
      <c r="P27" s="857"/>
      <c r="Q27" s="317"/>
      <c r="R27" s="297"/>
      <c r="S27" s="309"/>
      <c r="T27" s="310"/>
      <c r="U27" s="857"/>
      <c r="V27" s="861"/>
      <c r="W27" s="165"/>
      <c r="X27" s="165"/>
    </row>
    <row r="28" spans="2:39">
      <c r="B28" s="1096" t="s">
        <v>127</v>
      </c>
      <c r="C28" s="171" t="s">
        <v>128</v>
      </c>
      <c r="D28" s="555">
        <v>0</v>
      </c>
      <c r="E28" s="241" t="s">
        <v>100</v>
      </c>
      <c r="F28" s="241">
        <v>0</v>
      </c>
      <c r="G28" s="242" t="s">
        <v>100</v>
      </c>
      <c r="H28" s="556">
        <v>0</v>
      </c>
      <c r="I28" s="557" t="s">
        <v>100</v>
      </c>
      <c r="J28" s="558">
        <v>0</v>
      </c>
      <c r="K28" s="242" t="s">
        <v>100</v>
      </c>
      <c r="L28" s="374">
        <v>0</v>
      </c>
      <c r="M28" s="241" t="s">
        <v>100</v>
      </c>
      <c r="N28" s="255">
        <v>0</v>
      </c>
      <c r="O28" s="211" t="s">
        <v>100</v>
      </c>
      <c r="P28" s="530">
        <f>L28*$AG$12</f>
        <v>0</v>
      </c>
      <c r="Q28" s="312">
        <v>0</v>
      </c>
      <c r="R28" s="534">
        <v>0</v>
      </c>
      <c r="S28" s="535">
        <v>0</v>
      </c>
      <c r="T28" s="255">
        <v>0</v>
      </c>
      <c r="U28" s="530">
        <f>R28*$AG$12</f>
        <v>0</v>
      </c>
      <c r="V28" s="531">
        <f>T28*$AH$12</f>
        <v>0</v>
      </c>
      <c r="W28" s="165"/>
      <c r="X28" s="165"/>
    </row>
    <row r="29" spans="2:39">
      <c r="B29" s="1097"/>
      <c r="C29" s="1077" t="s">
        <v>43</v>
      </c>
      <c r="D29" s="559">
        <v>0</v>
      </c>
      <c r="E29" s="243" t="s">
        <v>100</v>
      </c>
      <c r="F29" s="243">
        <v>0</v>
      </c>
      <c r="G29" s="244" t="s">
        <v>100</v>
      </c>
      <c r="H29" s="560">
        <v>0</v>
      </c>
      <c r="I29" s="561" t="s">
        <v>100</v>
      </c>
      <c r="J29" s="561">
        <v>0</v>
      </c>
      <c r="K29" s="244" t="s">
        <v>100</v>
      </c>
      <c r="L29" s="437">
        <v>0</v>
      </c>
      <c r="M29" s="243" t="s">
        <v>100</v>
      </c>
      <c r="N29" s="530">
        <v>0</v>
      </c>
      <c r="O29" s="212" t="s">
        <v>100</v>
      </c>
      <c r="P29" s="530">
        <f t="shared" ref="P29:P31" si="18">L29*$AG$12</f>
        <v>0</v>
      </c>
      <c r="Q29" s="531">
        <v>0</v>
      </c>
      <c r="R29" s="537">
        <v>0</v>
      </c>
      <c r="S29" s="538">
        <v>0</v>
      </c>
      <c r="T29" s="530">
        <v>0</v>
      </c>
      <c r="U29" s="530">
        <f>R29*$AG$12</f>
        <v>0</v>
      </c>
      <c r="V29" s="531">
        <f>T29*$AH$12</f>
        <v>0</v>
      </c>
      <c r="W29" s="165"/>
      <c r="X29" s="165"/>
    </row>
    <row r="30" spans="2:39">
      <c r="B30" s="1097"/>
      <c r="C30" s="1077" t="s">
        <v>129</v>
      </c>
      <c r="D30" s="559">
        <v>0</v>
      </c>
      <c r="E30" s="243" t="s">
        <v>100</v>
      </c>
      <c r="F30" s="243">
        <v>0</v>
      </c>
      <c r="G30" s="244" t="s">
        <v>100</v>
      </c>
      <c r="H30" s="560">
        <v>0</v>
      </c>
      <c r="I30" s="561" t="s">
        <v>100</v>
      </c>
      <c r="J30" s="561">
        <v>0</v>
      </c>
      <c r="K30" s="244" t="s">
        <v>100</v>
      </c>
      <c r="L30" s="437">
        <v>0</v>
      </c>
      <c r="M30" s="243" t="s">
        <v>100</v>
      </c>
      <c r="N30" s="530">
        <v>0</v>
      </c>
      <c r="O30" s="212" t="s">
        <v>100</v>
      </c>
      <c r="P30" s="530">
        <f t="shared" si="18"/>
        <v>0</v>
      </c>
      <c r="Q30" s="531">
        <v>0</v>
      </c>
      <c r="R30" s="537">
        <v>0</v>
      </c>
      <c r="S30" s="538">
        <v>0</v>
      </c>
      <c r="T30" s="530">
        <v>0</v>
      </c>
      <c r="U30" s="530">
        <f>R30*$AG$12</f>
        <v>0</v>
      </c>
      <c r="V30" s="531">
        <f>T30*$AH$12</f>
        <v>0</v>
      </c>
      <c r="W30" s="165"/>
      <c r="X30" s="165"/>
    </row>
    <row r="31" spans="2:39">
      <c r="B31" s="1097"/>
      <c r="C31" s="1077" t="s">
        <v>47</v>
      </c>
      <c r="D31" s="559">
        <v>0</v>
      </c>
      <c r="E31" s="243" t="s">
        <v>100</v>
      </c>
      <c r="F31" s="243">
        <v>0</v>
      </c>
      <c r="G31" s="244" t="s">
        <v>100</v>
      </c>
      <c r="H31" s="560">
        <v>0</v>
      </c>
      <c r="I31" s="561" t="s">
        <v>100</v>
      </c>
      <c r="J31" s="561">
        <v>0</v>
      </c>
      <c r="K31" s="244" t="s">
        <v>100</v>
      </c>
      <c r="L31" s="437">
        <v>0</v>
      </c>
      <c r="M31" s="243" t="s">
        <v>100</v>
      </c>
      <c r="N31" s="530">
        <v>0</v>
      </c>
      <c r="O31" s="212" t="s">
        <v>100</v>
      </c>
      <c r="P31" s="530">
        <f t="shared" si="18"/>
        <v>0</v>
      </c>
      <c r="Q31" s="531">
        <v>0</v>
      </c>
      <c r="R31" s="537">
        <v>0</v>
      </c>
      <c r="S31" s="538">
        <v>0</v>
      </c>
      <c r="T31" s="530">
        <v>0</v>
      </c>
      <c r="U31" s="530">
        <f>R31*$AG$12</f>
        <v>0</v>
      </c>
      <c r="V31" s="531">
        <f>T31*$AH$12</f>
        <v>0</v>
      </c>
      <c r="W31" s="165"/>
      <c r="X31" s="165"/>
    </row>
    <row r="32" spans="2:39" ht="15.75" thickBot="1">
      <c r="B32" s="245"/>
      <c r="C32" s="274" t="s">
        <v>130</v>
      </c>
      <c r="D32" s="266">
        <f>SUM(D28:D31)</f>
        <v>0</v>
      </c>
      <c r="E32" s="267">
        <v>1060</v>
      </c>
      <c r="F32" s="267">
        <f>SUM(F28:F31)</f>
        <v>0</v>
      </c>
      <c r="G32" s="268">
        <f t="shared" ref="G32" si="19">F32/E32</f>
        <v>0</v>
      </c>
      <c r="H32" s="269">
        <v>53.347841225949971</v>
      </c>
      <c r="I32" s="321">
        <v>549.08318388673001</v>
      </c>
      <c r="J32" s="321">
        <v>156.79884122594996</v>
      </c>
      <c r="K32" s="271">
        <f>J32/I32</f>
        <v>0.28556482119163912</v>
      </c>
      <c r="L32" s="266">
        <f>SUM(L28:L31)</f>
        <v>0</v>
      </c>
      <c r="M32" s="267">
        <v>968.3947875874469</v>
      </c>
      <c r="N32" s="272">
        <f>SUM(N28:N31)</f>
        <v>0</v>
      </c>
      <c r="O32" s="214">
        <f>N32/M32</f>
        <v>0</v>
      </c>
      <c r="P32" s="275">
        <f t="shared" ref="P32:R32" si="20">SUM(P28:P31)</f>
        <v>0</v>
      </c>
      <c r="Q32" s="313">
        <f t="shared" si="20"/>
        <v>0</v>
      </c>
      <c r="R32" s="296">
        <f t="shared" si="20"/>
        <v>0</v>
      </c>
      <c r="S32" s="304">
        <f t="shared" ref="S32:U32" si="21">SUM(S28:S31)</f>
        <v>0</v>
      </c>
      <c r="T32" s="275">
        <f t="shared" si="21"/>
        <v>0</v>
      </c>
      <c r="U32" s="275">
        <f t="shared" si="21"/>
        <v>0</v>
      </c>
      <c r="V32" s="275">
        <f>SUM(V28:V31)</f>
        <v>0</v>
      </c>
      <c r="W32" s="165"/>
      <c r="X32" s="165"/>
    </row>
    <row r="33" spans="2:39" ht="15.75" thickBot="1">
      <c r="B33" s="179"/>
      <c r="C33" s="178"/>
      <c r="D33" s="232"/>
      <c r="E33" s="233"/>
      <c r="F33" s="233"/>
      <c r="G33" s="205"/>
      <c r="H33" s="324"/>
      <c r="I33" s="325"/>
      <c r="J33" s="325"/>
      <c r="K33" s="326"/>
      <c r="L33" s="232"/>
      <c r="M33" s="233"/>
      <c r="N33" s="233"/>
      <c r="O33" s="219"/>
      <c r="P33" s="233"/>
      <c r="Q33" s="317"/>
      <c r="R33" s="297"/>
      <c r="S33" s="309"/>
      <c r="T33" s="310"/>
      <c r="U33" s="310"/>
      <c r="V33" s="311"/>
      <c r="W33" s="162"/>
      <c r="X33" s="162"/>
    </row>
    <row r="34" spans="2:39" ht="15.75" thickBot="1">
      <c r="B34" s="248" t="s">
        <v>50</v>
      </c>
      <c r="C34" s="248"/>
      <c r="D34" s="249"/>
      <c r="E34" s="250"/>
      <c r="F34" s="250"/>
      <c r="G34" s="251"/>
      <c r="H34" s="322"/>
      <c r="I34" s="188"/>
      <c r="J34" s="188"/>
      <c r="K34" s="323"/>
      <c r="L34" s="335"/>
      <c r="M34" s="308"/>
      <c r="N34" s="336"/>
      <c r="O34" s="210"/>
      <c r="P34" s="336"/>
      <c r="Q34" s="319"/>
      <c r="R34" s="336"/>
      <c r="S34" s="305"/>
      <c r="T34" s="250"/>
      <c r="U34" s="250"/>
      <c r="V34" s="306"/>
      <c r="W34" s="159"/>
      <c r="X34" s="159"/>
    </row>
    <row r="35" spans="2:39">
      <c r="B35" s="247" t="s">
        <v>51</v>
      </c>
      <c r="C35" s="353"/>
      <c r="D35" s="342" t="s">
        <v>100</v>
      </c>
      <c r="E35" s="343" t="s">
        <v>100</v>
      </c>
      <c r="F35" s="343" t="s">
        <v>100</v>
      </c>
      <c r="G35" s="355" t="s">
        <v>100</v>
      </c>
      <c r="H35" s="350" t="s">
        <v>100</v>
      </c>
      <c r="I35" s="351" t="s">
        <v>100</v>
      </c>
      <c r="J35" s="351" t="s">
        <v>100</v>
      </c>
      <c r="K35" s="352" t="s">
        <v>100</v>
      </c>
      <c r="L35" s="342" t="s">
        <v>100</v>
      </c>
      <c r="M35" s="343" t="s">
        <v>100</v>
      </c>
      <c r="N35" s="255" t="s">
        <v>100</v>
      </c>
      <c r="O35" s="211" t="s">
        <v>100</v>
      </c>
      <c r="P35" s="255" t="s">
        <v>100</v>
      </c>
      <c r="Q35" s="312" t="s">
        <v>100</v>
      </c>
      <c r="R35" s="259" t="s">
        <v>100</v>
      </c>
      <c r="S35" s="334" t="s">
        <v>100</v>
      </c>
      <c r="T35" s="255" t="s">
        <v>100</v>
      </c>
      <c r="U35" s="255" t="s">
        <v>100</v>
      </c>
      <c r="V35" s="259" t="s">
        <v>100</v>
      </c>
      <c r="W35" s="162"/>
      <c r="X35" s="162"/>
    </row>
    <row r="36" spans="2:39">
      <c r="B36" s="293" t="s">
        <v>131</v>
      </c>
      <c r="C36" s="354"/>
      <c r="D36" s="437">
        <v>114</v>
      </c>
      <c r="E36" s="562">
        <v>547</v>
      </c>
      <c r="F36" s="243">
        <v>439</v>
      </c>
      <c r="G36" s="563">
        <f t="shared" ref="G36" si="22">F36/E36</f>
        <v>0.80255941499085925</v>
      </c>
      <c r="H36" s="564">
        <v>537.71789000000001</v>
      </c>
      <c r="I36" s="565">
        <v>2142</v>
      </c>
      <c r="J36" s="566">
        <v>1873.4963499999999</v>
      </c>
      <c r="K36" s="563">
        <f>J36/I36</f>
        <v>0.87464815592903822</v>
      </c>
      <c r="L36" s="567">
        <v>116.48797500000001</v>
      </c>
      <c r="M36" s="445" t="s">
        <v>100</v>
      </c>
      <c r="N36" s="445">
        <v>399.69624377299999</v>
      </c>
      <c r="O36" s="445" t="s">
        <v>100</v>
      </c>
      <c r="P36" s="445">
        <v>125.45754700000001</v>
      </c>
      <c r="Q36" s="568">
        <v>8.2469000000000001E-2</v>
      </c>
      <c r="R36" s="569">
        <v>1993.167383</v>
      </c>
      <c r="S36" s="570">
        <v>6552.4197880000002</v>
      </c>
      <c r="T36" s="568">
        <v>0.35981299999999999</v>
      </c>
      <c r="U36" s="445">
        <v>2146.6412719999998</v>
      </c>
      <c r="V36" s="571">
        <v>2.2846000000000002E-2</v>
      </c>
      <c r="W36" s="162"/>
      <c r="X36" s="162"/>
    </row>
    <row r="37" spans="2:39" ht="15.75" thickBot="1">
      <c r="B37" s="95" t="s">
        <v>52</v>
      </c>
      <c r="C37" s="180"/>
      <c r="D37" s="234">
        <f>SUM(D35:D36)</f>
        <v>114</v>
      </c>
      <c r="E37" s="234">
        <f t="shared" ref="E37:F37" si="23">SUM(E35:E36)</f>
        <v>547</v>
      </c>
      <c r="F37" s="234">
        <f t="shared" si="23"/>
        <v>439</v>
      </c>
      <c r="G37" s="206">
        <f t="shared" ref="G37" si="24">F37/E37</f>
        <v>0.80255941499085925</v>
      </c>
      <c r="H37" s="196">
        <f t="shared" ref="H37" si="25">SUM(H35)</f>
        <v>0</v>
      </c>
      <c r="I37" s="197">
        <f>SUM(I35)</f>
        <v>0</v>
      </c>
      <c r="J37" s="197">
        <f>SUM(J35)</f>
        <v>0</v>
      </c>
      <c r="K37" s="206" t="e">
        <f>J37/I37</f>
        <v>#DIV/0!</v>
      </c>
      <c r="L37" s="234">
        <f>SUM(L35:L36)</f>
        <v>116.48797500000001</v>
      </c>
      <c r="M37" s="234">
        <f t="shared" ref="M37:N37" si="26">SUM(M35:M36)</f>
        <v>0</v>
      </c>
      <c r="N37" s="234">
        <f t="shared" si="26"/>
        <v>399.69624377299999</v>
      </c>
      <c r="O37" s="220" t="s">
        <v>100</v>
      </c>
      <c r="P37" s="235">
        <f>SUM(P35:P36)</f>
        <v>125.45754700000001</v>
      </c>
      <c r="Q37" s="235">
        <f t="shared" ref="Q37:V37" si="27">SUM(Q35:Q36)</f>
        <v>8.2469000000000001E-2</v>
      </c>
      <c r="R37" s="235">
        <f t="shared" si="27"/>
        <v>1993.167383</v>
      </c>
      <c r="S37" s="235">
        <f t="shared" si="27"/>
        <v>6552.4197880000002</v>
      </c>
      <c r="T37" s="235">
        <f t="shared" si="27"/>
        <v>0.35981299999999999</v>
      </c>
      <c r="U37" s="235">
        <f t="shared" si="27"/>
        <v>2146.6412719999998</v>
      </c>
      <c r="V37" s="235">
        <f t="shared" si="27"/>
        <v>2.2846000000000002E-2</v>
      </c>
      <c r="W37" s="165"/>
      <c r="X37" s="165"/>
    </row>
    <row r="38" spans="2:39">
      <c r="B38" s="140"/>
      <c r="C38" s="141"/>
      <c r="D38" s="236"/>
      <c r="E38" s="228"/>
      <c r="F38" s="228"/>
      <c r="G38" s="207"/>
      <c r="H38" s="198"/>
      <c r="I38" s="191"/>
      <c r="J38" s="191"/>
      <c r="K38" s="207"/>
      <c r="L38" s="337"/>
      <c r="M38" s="338"/>
      <c r="N38" s="338"/>
      <c r="O38" s="339"/>
      <c r="P38" s="338"/>
      <c r="Q38" s="340"/>
      <c r="R38" s="341"/>
      <c r="S38" s="236"/>
      <c r="T38" s="228"/>
      <c r="U38" s="228"/>
      <c r="V38" s="260"/>
      <c r="W38" s="162"/>
      <c r="X38" s="162"/>
    </row>
    <row r="39" spans="2:39" ht="15.75" thickBot="1">
      <c r="B39" s="95" t="s">
        <v>53</v>
      </c>
      <c r="C39" s="139"/>
      <c r="D39" s="234">
        <f>SUM(D37,D32,D26,D19)</f>
        <v>273926</v>
      </c>
      <c r="E39" s="235">
        <f>SUM(E37,E32,E26,E19)</f>
        <v>177368.11538461538</v>
      </c>
      <c r="F39" s="235">
        <f>SUM(F37,F32,F26,F19)</f>
        <v>291028</v>
      </c>
      <c r="G39" s="206">
        <f>F39/E39</f>
        <v>1.6408135101899115</v>
      </c>
      <c r="H39" s="287">
        <f>SUM(H37,H32,H26,H19)</f>
        <v>2823.624494048971</v>
      </c>
      <c r="I39" s="193">
        <f>SUM(I37,I32,I26,I19)</f>
        <v>15071.961935977068</v>
      </c>
      <c r="J39" s="761">
        <f>SUM(J37,J32,J26,J19)</f>
        <v>9772.6994940489749</v>
      </c>
      <c r="K39" s="288">
        <f>J39/I39</f>
        <v>0.64840261245096098</v>
      </c>
      <c r="L39" s="234">
        <f>SUM(L37,L32,L26,L19)</f>
        <v>11407.253722400101</v>
      </c>
      <c r="M39" s="235">
        <f>SUM(M37,M32,M26,M19)</f>
        <v>33016.511442624498</v>
      </c>
      <c r="N39" s="235">
        <f>SUM(N37,N32,N26,N19)</f>
        <v>26134.607821935002</v>
      </c>
      <c r="O39" s="220">
        <f>N39/M39</f>
        <v>0.79156175743616208</v>
      </c>
      <c r="P39" s="235">
        <f>SUM(P37,P32,P26,P19)</f>
        <v>12657.445355351112</v>
      </c>
      <c r="Q39" s="318">
        <f>SUM(Q37,Q32,Q26,Q19)</f>
        <v>5.3883495809999991</v>
      </c>
      <c r="R39" s="298">
        <f>SUM(R37,R32,R26,R19)</f>
        <v>136743.14345469998</v>
      </c>
      <c r="S39" s="234">
        <f t="shared" ref="S39:U39" si="28">SUM(S37,S32,S26,S19)</f>
        <v>233807.16354269968</v>
      </c>
      <c r="T39" s="318">
        <f>SUM(T37,T32,T26,T19)</f>
        <v>2.8136234889999994</v>
      </c>
      <c r="U39" s="235">
        <f t="shared" si="28"/>
        <v>151542.85659194548</v>
      </c>
      <c r="V39" s="320">
        <f>SUM(V37,V32,V26,V19)</f>
        <v>2.7967100945259995</v>
      </c>
      <c r="W39" s="162"/>
      <c r="X39" s="162"/>
    </row>
    <row r="40" spans="2:39" ht="15.75" thickBot="1">
      <c r="B40" s="142" t="s">
        <v>54</v>
      </c>
      <c r="C40" s="143"/>
      <c r="D40" s="237"/>
      <c r="E40" s="238"/>
      <c r="F40" s="238"/>
      <c r="G40" s="285"/>
      <c r="H40" s="572">
        <v>20.697580000000002</v>
      </c>
      <c r="I40" s="289">
        <v>950</v>
      </c>
      <c r="J40" s="572">
        <v>180.25057999999999</v>
      </c>
      <c r="K40" s="290">
        <f>J40/I40</f>
        <v>0.18973745263157893</v>
      </c>
      <c r="L40" s="286"/>
      <c r="M40" s="238"/>
      <c r="N40" s="238"/>
      <c r="O40" s="221"/>
      <c r="P40" s="238"/>
      <c r="Q40" s="238"/>
      <c r="R40" s="261"/>
      <c r="S40" s="104"/>
      <c r="T40" s="106"/>
      <c r="U40" s="104"/>
      <c r="V40" s="104"/>
      <c r="W40" s="107"/>
      <c r="X40" s="107"/>
      <c r="Y40" s="104"/>
      <c r="Z40" s="104"/>
      <c r="AA40" s="104"/>
      <c r="AB40" s="104"/>
      <c r="AC40" s="104"/>
      <c r="AD40" s="104"/>
      <c r="AE40" s="104"/>
      <c r="AF40" s="104"/>
      <c r="AG40" s="104"/>
      <c r="AH40" s="104"/>
      <c r="AI40" s="104"/>
      <c r="AJ40" s="104"/>
      <c r="AK40" s="104"/>
      <c r="AL40" s="104"/>
      <c r="AM40" s="104"/>
    </row>
    <row r="41" spans="2:39" ht="17.25">
      <c r="B41" s="144" t="s">
        <v>132</v>
      </c>
      <c r="C41" s="104"/>
      <c r="D41" s="104"/>
      <c r="E41" s="104"/>
      <c r="F41" s="104"/>
      <c r="G41" s="104"/>
      <c r="H41" s="104"/>
      <c r="I41" s="104"/>
      <c r="J41" s="344"/>
      <c r="K41" s="104"/>
      <c r="L41" s="104"/>
      <c r="M41" s="104"/>
      <c r="N41" s="345"/>
      <c r="O41" s="104"/>
      <c r="P41" s="104"/>
      <c r="Q41" s="104"/>
      <c r="R41" s="104"/>
      <c r="S41" s="104"/>
      <c r="T41" s="106"/>
      <c r="U41" s="104"/>
      <c r="V41" s="104"/>
      <c r="W41" s="107"/>
      <c r="X41" s="107"/>
      <c r="Y41" s="104"/>
      <c r="Z41" s="104"/>
      <c r="AA41" s="104"/>
      <c r="AB41" s="104"/>
      <c r="AC41" s="104"/>
      <c r="AD41" s="104"/>
      <c r="AE41" s="104"/>
      <c r="AF41" s="104"/>
      <c r="AG41" s="104"/>
      <c r="AH41" s="104"/>
      <c r="AI41" s="104"/>
      <c r="AJ41" s="104"/>
      <c r="AK41" s="104"/>
      <c r="AL41" s="104"/>
      <c r="AM41" s="104"/>
    </row>
    <row r="42" spans="2:39" ht="17.25">
      <c r="B42" s="144" t="s">
        <v>133</v>
      </c>
      <c r="C42" s="104"/>
      <c r="D42" s="104"/>
      <c r="E42" s="104"/>
      <c r="F42" s="104"/>
      <c r="G42" s="104"/>
      <c r="H42" s="104"/>
      <c r="I42" s="104"/>
      <c r="J42" s="104"/>
      <c r="K42" s="104"/>
      <c r="L42" s="104"/>
      <c r="M42" s="104"/>
      <c r="N42" s="104"/>
      <c r="O42" s="104"/>
      <c r="P42" s="104"/>
      <c r="Q42" s="104"/>
      <c r="R42" s="104"/>
    </row>
    <row r="43" spans="2:39" ht="17.25">
      <c r="B43" s="973" t="s">
        <v>134</v>
      </c>
    </row>
    <row r="44" spans="2:39" ht="17.25">
      <c r="B44" s="144" t="s">
        <v>135</v>
      </c>
    </row>
    <row r="45" spans="2:39">
      <c r="B45" t="s">
        <v>136</v>
      </c>
    </row>
    <row r="49" spans="11:24">
      <c r="K49" s="279"/>
    </row>
    <row r="50" spans="11:24">
      <c r="K50" s="279" t="s">
        <v>137</v>
      </c>
    </row>
    <row r="51" spans="11:24">
      <c r="K51" s="279"/>
    </row>
    <row r="52" spans="11:24">
      <c r="K52" s="279"/>
    </row>
    <row r="53" spans="11:24">
      <c r="K53" s="279"/>
    </row>
    <row r="54" spans="11:24">
      <c r="K54" s="279"/>
    </row>
    <row r="55" spans="11:24">
      <c r="K55" s="279"/>
    </row>
    <row r="56" spans="11:24">
      <c r="K56" s="279"/>
    </row>
    <row r="57" spans="11:24">
      <c r="K57" s="279"/>
    </row>
    <row r="58" spans="11:24">
      <c r="K58" s="279"/>
    </row>
    <row r="59" spans="11:24">
      <c r="K59" s="279"/>
    </row>
    <row r="60" spans="11:24">
      <c r="K60" s="279"/>
    </row>
    <row r="62" spans="11:24">
      <c r="K62" s="279"/>
      <c r="M62" s="2"/>
      <c r="P62" s="3"/>
      <c r="Q62"/>
      <c r="S62" s="5"/>
      <c r="T62"/>
      <c r="V62" s="2"/>
      <c r="X62"/>
    </row>
    <row r="63" spans="11:24">
      <c r="K63" s="279"/>
      <c r="M63" s="2"/>
      <c r="P63" s="3"/>
      <c r="Q63"/>
      <c r="S63" s="5"/>
      <c r="T63"/>
      <c r="V63" s="2"/>
      <c r="X63"/>
    </row>
    <row r="64" spans="11:24">
      <c r="K64" s="279"/>
      <c r="M64" s="2"/>
      <c r="P64" s="3"/>
      <c r="Q64"/>
      <c r="S64" s="5"/>
      <c r="T64"/>
      <c r="V64" s="2"/>
      <c r="X64"/>
    </row>
    <row r="65" spans="11:24">
      <c r="K65" s="279"/>
      <c r="M65" s="2"/>
      <c r="P65" s="3"/>
      <c r="Q65"/>
      <c r="S65" s="5"/>
      <c r="T65"/>
      <c r="V65" s="2"/>
      <c r="X65"/>
    </row>
    <row r="66" spans="11:24">
      <c r="K66" s="279"/>
      <c r="M66" s="2"/>
      <c r="P66" s="3"/>
      <c r="Q66"/>
      <c r="S66" s="5"/>
      <c r="T66"/>
      <c r="V66" s="2"/>
      <c r="X66"/>
    </row>
    <row r="67" spans="11:24">
      <c r="K67" s="279"/>
      <c r="M67" s="2"/>
      <c r="P67" s="3"/>
      <c r="Q67"/>
      <c r="S67" s="5"/>
      <c r="T67"/>
      <c r="V67" s="2"/>
      <c r="X67"/>
    </row>
    <row r="68" spans="11:24">
      <c r="K68" s="279"/>
      <c r="M68" s="2"/>
      <c r="P68" s="3"/>
      <c r="Q68"/>
      <c r="S68" s="5"/>
      <c r="T68"/>
      <c r="V68" s="2"/>
      <c r="X68"/>
    </row>
    <row r="69" spans="11:24">
      <c r="K69" s="279"/>
      <c r="M69" s="2"/>
      <c r="P69" s="3"/>
      <c r="Q69"/>
      <c r="S69" s="5"/>
      <c r="T69"/>
      <c r="V69" s="2"/>
      <c r="X69"/>
    </row>
    <row r="70" spans="11:24">
      <c r="K70" s="279"/>
      <c r="M70" s="2"/>
      <c r="P70" s="3"/>
      <c r="Q70"/>
      <c r="S70" s="5"/>
      <c r="T70"/>
      <c r="V70" s="2"/>
      <c r="X70"/>
    </row>
    <row r="71" spans="11:24">
      <c r="K71" s="279"/>
      <c r="M71" s="2"/>
      <c r="P71" s="3"/>
      <c r="Q71"/>
      <c r="S71" s="5"/>
      <c r="T71"/>
      <c r="V71" s="2"/>
      <c r="X71"/>
    </row>
    <row r="72" spans="11:24">
      <c r="K72" s="279"/>
      <c r="M72" s="2"/>
      <c r="P72" s="3"/>
      <c r="Q72"/>
      <c r="S72" s="5"/>
      <c r="T72"/>
      <c r="V72" s="2"/>
      <c r="X72"/>
    </row>
    <row r="73" spans="11:24">
      <c r="K73" s="279"/>
      <c r="M73" s="2"/>
      <c r="P73" s="3"/>
      <c r="Q73"/>
      <c r="S73" s="5"/>
      <c r="T73"/>
      <c r="V73" s="2"/>
      <c r="X73"/>
    </row>
  </sheetData>
  <mergeCells count="9">
    <mergeCell ref="B28:B31"/>
    <mergeCell ref="B23:B25"/>
    <mergeCell ref="B8:B13"/>
    <mergeCell ref="B15:B17"/>
    <mergeCell ref="S1:V3"/>
    <mergeCell ref="S4:V4"/>
    <mergeCell ref="D4:G4"/>
    <mergeCell ref="H4:K4"/>
    <mergeCell ref="L4:R4"/>
  </mergeCells>
  <pageMargins left="0.25" right="0.25" top="0.75" bottom="0.75" header="0.3" footer="0.3"/>
  <pageSetup paperSize="5" scale="55" fitToHeight="0" orientation="landscape" r:id="rId1"/>
  <headerFooter>
    <oddHeader xml:space="preserve">&amp;CACE Q1 of Program Year 2022 Portfolio Summary Reporting Table </oddHeader>
    <oddFooter>&amp;C&amp;N&amp;R&amp;D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EC06C-ECE1-43BC-A5F5-EA8AEC5709E5}">
  <sheetPr>
    <tabColor theme="7" tint="0.39997558519241921"/>
    <pageSetUpPr fitToPage="1"/>
  </sheetPr>
  <dimension ref="B1:I11"/>
  <sheetViews>
    <sheetView workbookViewId="0">
      <selection activeCell="D13" sqref="D13"/>
    </sheetView>
  </sheetViews>
  <sheetFormatPr defaultColWidth="8.85546875" defaultRowHeight="15"/>
  <cols>
    <col min="2" max="2" width="18" customWidth="1"/>
    <col min="3" max="3" width="13.85546875" customWidth="1"/>
    <col min="4" max="4" width="14.42578125" customWidth="1"/>
    <col min="5" max="5" width="18" customWidth="1"/>
    <col min="6" max="6" width="20.5703125" customWidth="1"/>
    <col min="7" max="7" width="11.42578125" customWidth="1"/>
    <col min="8" max="9" width="14.42578125" customWidth="1"/>
  </cols>
  <sheetData>
    <row r="1" spans="2:9" ht="15.75" thickBot="1">
      <c r="B1" s="405" t="s">
        <v>138</v>
      </c>
    </row>
    <row r="2" spans="2:9" ht="69.75" customHeight="1">
      <c r="B2" s="646" t="s">
        <v>139</v>
      </c>
      <c r="C2" s="646" t="s">
        <v>140</v>
      </c>
      <c r="D2" s="646" t="s">
        <v>141</v>
      </c>
      <c r="E2" s="646" t="s">
        <v>142</v>
      </c>
      <c r="F2" s="646" t="s">
        <v>143</v>
      </c>
      <c r="G2" s="646" t="s">
        <v>144</v>
      </c>
      <c r="H2" s="646" t="s">
        <v>145</v>
      </c>
      <c r="I2" s="647" t="s">
        <v>146</v>
      </c>
    </row>
    <row r="3" spans="2:9" ht="24" customHeight="1">
      <c r="B3" s="596" t="s">
        <v>147</v>
      </c>
      <c r="C3" s="596" t="s">
        <v>148</v>
      </c>
      <c r="D3" s="596" t="s">
        <v>149</v>
      </c>
      <c r="E3" s="596" t="s">
        <v>150</v>
      </c>
      <c r="F3" s="596" t="s">
        <v>151</v>
      </c>
      <c r="G3" s="596" t="s">
        <v>152</v>
      </c>
      <c r="H3" s="596" t="s">
        <v>153</v>
      </c>
      <c r="I3" s="597" t="s">
        <v>154</v>
      </c>
    </row>
    <row r="4" spans="2:9" ht="27.95" customHeight="1" thickBot="1">
      <c r="B4" s="600">
        <f>SUM('Qtr Electric Master'!N39)-D4-C4</f>
        <v>13522.034123631993</v>
      </c>
      <c r="C4" s="601">
        <f>SUM('Qtr Electric Master'!N36)</f>
        <v>399.69624377299999</v>
      </c>
      <c r="D4" s="600">
        <f>SUM('Qtr Electric Master'!N16+'Qtr Electric Master'!N18)</f>
        <v>12212.877454530009</v>
      </c>
      <c r="E4" s="600">
        <f>SUM(B4+C4+D4)</f>
        <v>26134.607821935002</v>
      </c>
      <c r="F4" s="600">
        <f>SUM('App E CEA Benchmarks (electric)'!H12)</f>
        <v>9834156.0374722015</v>
      </c>
      <c r="G4" s="598">
        <v>0</v>
      </c>
      <c r="H4" s="602">
        <f>SUM(F4*G4)</f>
        <v>0</v>
      </c>
      <c r="I4" s="599" t="s">
        <v>100</v>
      </c>
    </row>
    <row r="5" spans="2:9" ht="44.25" customHeight="1">
      <c r="B5" s="1112" t="s">
        <v>155</v>
      </c>
      <c r="C5" s="1113"/>
      <c r="D5" s="1113"/>
      <c r="E5" s="1113"/>
      <c r="F5" s="1113"/>
      <c r="G5" s="1113"/>
      <c r="H5" s="1113"/>
      <c r="I5" s="1113"/>
    </row>
    <row r="7" spans="2:9" ht="17.25">
      <c r="B7" s="409"/>
    </row>
    <row r="11" spans="2:9">
      <c r="D11" s="3"/>
    </row>
  </sheetData>
  <mergeCells count="1">
    <mergeCell ref="B5:I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1B07D-550E-468E-91D9-917F8497AE61}">
  <sheetPr>
    <tabColor rgb="FFFFE699"/>
    <pageSetUpPr fitToPage="1"/>
  </sheetPr>
  <dimension ref="B2:H13"/>
  <sheetViews>
    <sheetView workbookViewId="0">
      <selection activeCell="L5" sqref="L5"/>
    </sheetView>
  </sheetViews>
  <sheetFormatPr defaultColWidth="8.85546875" defaultRowHeight="15"/>
  <cols>
    <col min="2" max="2" width="25.140625" customWidth="1"/>
    <col min="3" max="3" width="14.42578125" customWidth="1"/>
    <col min="4" max="5" width="13.42578125" customWidth="1"/>
    <col min="6" max="6" width="17.5703125" customWidth="1"/>
    <col min="7" max="7" width="10.85546875" bestFit="1" customWidth="1"/>
    <col min="8" max="8" width="11.42578125" customWidth="1"/>
  </cols>
  <sheetData>
    <row r="2" spans="2:8">
      <c r="B2" s="405" t="s">
        <v>156</v>
      </c>
    </row>
    <row r="3" spans="2:8" ht="60">
      <c r="B3" s="740"/>
      <c r="C3" s="741" t="s">
        <v>157</v>
      </c>
      <c r="D3" s="741" t="s">
        <v>158</v>
      </c>
      <c r="E3" s="741" t="s">
        <v>159</v>
      </c>
      <c r="F3" s="742" t="s">
        <v>160</v>
      </c>
      <c r="G3" s="742" t="s">
        <v>161</v>
      </c>
      <c r="H3" s="743" t="s">
        <v>162</v>
      </c>
    </row>
    <row r="4" spans="2:8" ht="30">
      <c r="B4" s="744" t="s">
        <v>163</v>
      </c>
      <c r="C4" s="733">
        <f>SUM('Narr Table 1'!B4)</f>
        <v>13522.034123631993</v>
      </c>
      <c r="D4" s="733">
        <f>SUM('Narr Table 1'!C4)</f>
        <v>399.69624377299999</v>
      </c>
      <c r="E4" s="733">
        <f>SUM('Narr Table 1'!D4)</f>
        <v>12212.877454530009</v>
      </c>
      <c r="F4" s="733">
        <f>SUM(C4:E4)</f>
        <v>26134.607821935002</v>
      </c>
      <c r="G4" s="733">
        <f>SUM('Qtr Electric Master'!M39)</f>
        <v>33016.511442624498</v>
      </c>
      <c r="H4" s="745">
        <f>SUM(F4/G4)</f>
        <v>0.79156175743616208</v>
      </c>
    </row>
    <row r="5" spans="2:8" ht="23.25" customHeight="1">
      <c r="B5" s="744" t="s">
        <v>22</v>
      </c>
      <c r="C5" s="733">
        <f>SUM('Qtr Electric Master'!S39)-D5-E5</f>
        <v>183305.74375469968</v>
      </c>
      <c r="D5" s="733">
        <f>SUM('Qtr Electric Master'!S36)</f>
        <v>6552.4197880000002</v>
      </c>
      <c r="E5" s="733">
        <f>SUM('Qtr Electric Master'!S16+'Qtr Electric Master'!S18)</f>
        <v>43949</v>
      </c>
      <c r="F5" s="733">
        <f>SUM(C5:E5)</f>
        <v>233807.16354269968</v>
      </c>
      <c r="G5" s="734"/>
      <c r="H5" s="746"/>
    </row>
    <row r="6" spans="2:8" ht="30">
      <c r="B6" s="744" t="s">
        <v>164</v>
      </c>
      <c r="C6" s="735">
        <f>SUM('Qtr Electric Master'!Q39)-D6-E6</f>
        <v>1.7228805809999992</v>
      </c>
      <c r="D6" s="812">
        <f>SUM('Qtr Electric Master'!Q37)</f>
        <v>8.2469000000000001E-2</v>
      </c>
      <c r="E6" s="735">
        <f>SUM('Qtr Electric Master'!Q16+'Qtr Electric Master'!Q18)</f>
        <v>3.5830000000000002</v>
      </c>
      <c r="F6" s="735">
        <f t="shared" ref="F6" si="0">SUM(C6:E6)</f>
        <v>5.3883495809999991</v>
      </c>
      <c r="G6" s="736"/>
      <c r="H6" s="747"/>
    </row>
    <row r="7" spans="2:8" ht="33">
      <c r="B7" s="744" t="s">
        <v>165</v>
      </c>
      <c r="C7" s="735">
        <f>SUM(C5/C4)*C6</f>
        <v>23.355502834355143</v>
      </c>
      <c r="D7" s="812">
        <f>IFERROR((SUM(D5/D4)*D6),0)</f>
        <v>1.3519554309433688</v>
      </c>
      <c r="E7" s="735">
        <f>(SUM('Qtr Electric Master'!S16/'Qtr Electric Master'!N16)*'Qtr Electric Master'!Q16)+('Qtr Electric Master'!Q18*1)</f>
        <v>9.074585896133522</v>
      </c>
      <c r="F7" s="735">
        <f>SUM(C7:E7)</f>
        <v>33.782044161432033</v>
      </c>
      <c r="G7" s="736"/>
      <c r="H7" s="747"/>
    </row>
    <row r="8" spans="2:8" ht="30">
      <c r="B8" s="744" t="s">
        <v>166</v>
      </c>
      <c r="C8" s="737">
        <f>SUM('Qtr Electric Master'!S17)</f>
        <v>530</v>
      </c>
      <c r="D8" s="848">
        <f>SUM(D5)</f>
        <v>6552.4197880000002</v>
      </c>
      <c r="E8" s="738"/>
      <c r="F8" s="848">
        <f>SUM(C8+D8)</f>
        <v>7082.4197880000002</v>
      </c>
      <c r="G8" s="736"/>
      <c r="H8" s="747"/>
    </row>
    <row r="9" spans="2:8" ht="30">
      <c r="B9" s="744" t="s">
        <v>167</v>
      </c>
      <c r="C9" s="833">
        <f>' App D Qtr Elect Business Class'!L20</f>
        <v>39544</v>
      </c>
      <c r="D9" s="736"/>
      <c r="E9" s="739"/>
      <c r="F9" s="834">
        <f>SUM(C9)</f>
        <v>39544</v>
      </c>
      <c r="G9" s="736"/>
      <c r="H9" s="747"/>
    </row>
    <row r="10" spans="2:8" ht="33">
      <c r="B10" s="748" t="s">
        <v>168</v>
      </c>
      <c r="C10" s="1058">
        <f>'AP H - CostTest'!G13</f>
        <v>10167397.41982308</v>
      </c>
      <c r="D10" s="749"/>
      <c r="E10" s="750"/>
      <c r="F10" s="1059">
        <f>SUM(C10)</f>
        <v>10167397.41982308</v>
      </c>
      <c r="G10" s="749"/>
      <c r="H10" s="751"/>
    </row>
    <row r="11" spans="2:8" ht="45.95" customHeight="1">
      <c r="B11" s="1114" t="s">
        <v>169</v>
      </c>
      <c r="C11" s="1115"/>
      <c r="D11" s="1115"/>
      <c r="E11" s="1115"/>
      <c r="F11" s="1115"/>
      <c r="G11" s="1115"/>
      <c r="H11" s="1115"/>
    </row>
    <row r="12" spans="2:8">
      <c r="B12" s="1060"/>
      <c r="C12" s="1060"/>
      <c r="D12" s="1060"/>
      <c r="E12" s="1060"/>
      <c r="F12" s="1061"/>
    </row>
    <row r="13" spans="2:8">
      <c r="B13" s="1060"/>
      <c r="C13" s="1060"/>
      <c r="D13" s="1060"/>
      <c r="E13" s="1060"/>
      <c r="F13" s="1060"/>
    </row>
  </sheetData>
  <mergeCells count="1">
    <mergeCell ref="B11:H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8329-3DD9-4B7E-B9E6-9A3A8EB09069}">
  <sheetPr>
    <tabColor theme="4" tint="-0.249977111117893"/>
  </sheetPr>
  <dimension ref="A1:K75"/>
  <sheetViews>
    <sheetView tabSelected="1" topLeftCell="A36" workbookViewId="0">
      <selection activeCell="G49" sqref="G49"/>
    </sheetView>
  </sheetViews>
  <sheetFormatPr defaultColWidth="8.85546875" defaultRowHeight="15"/>
  <cols>
    <col min="1" max="1" width="49.42578125" customWidth="1"/>
    <col min="2" max="2" width="13.42578125" customWidth="1"/>
    <col min="3" max="3" width="12.42578125" customWidth="1"/>
    <col min="4" max="4" width="14.85546875" customWidth="1"/>
    <col min="5" max="5" width="13.140625" customWidth="1"/>
    <col min="7" max="7" width="13.85546875" customWidth="1"/>
    <col min="14" max="14" width="21.42578125" customWidth="1"/>
  </cols>
  <sheetData>
    <row r="1" spans="1:2">
      <c r="B1" t="s">
        <v>170</v>
      </c>
    </row>
    <row r="2" spans="1:2">
      <c r="A2" t="s">
        <v>171</v>
      </c>
      <c r="B2" s="4">
        <f>'Qtr Electric Master'!O39</f>
        <v>0.79156175743616208</v>
      </c>
    </row>
    <row r="3" spans="1:2">
      <c r="A3" t="s">
        <v>172</v>
      </c>
      <c r="B3" s="4">
        <f>SUM('Qtr Electric Master'!J39:J40)/SUM('Qtr Electric Master'!I39:I40)</f>
        <v>0.62120669826956576</v>
      </c>
    </row>
    <row r="17" spans="1:11">
      <c r="A17" s="1120"/>
      <c r="B17" s="1120"/>
      <c r="C17" s="1120"/>
      <c r="D17" s="1120"/>
      <c r="E17" s="1120"/>
      <c r="F17" s="1120"/>
      <c r="G17" s="1120"/>
      <c r="H17" s="1120"/>
      <c r="K17" s="405"/>
    </row>
    <row r="18" spans="1:11" ht="15.75">
      <c r="A18" s="765"/>
    </row>
    <row r="19" spans="1:11">
      <c r="A19" s="766"/>
      <c r="B19" s="767"/>
      <c r="C19" s="767"/>
      <c r="D19" s="767"/>
      <c r="E19" s="767"/>
      <c r="F19" s="767"/>
      <c r="G19" s="767"/>
      <c r="H19" s="767"/>
      <c r="I19" s="775"/>
    </row>
    <row r="20" spans="1:11" ht="25.5" customHeight="1">
      <c r="A20" s="768"/>
      <c r="B20" s="769"/>
      <c r="C20" s="770"/>
      <c r="D20" s="770"/>
      <c r="E20" s="769"/>
      <c r="F20" s="771"/>
      <c r="G20" s="769"/>
      <c r="H20" s="772"/>
      <c r="I20" s="776"/>
    </row>
    <row r="21" spans="1:11">
      <c r="A21" s="768"/>
      <c r="B21" s="769"/>
      <c r="C21" s="770"/>
      <c r="D21" s="770"/>
      <c r="E21" s="767"/>
      <c r="F21" s="767"/>
      <c r="G21" s="767"/>
      <c r="H21" s="767"/>
      <c r="I21" s="775"/>
    </row>
    <row r="22" spans="1:11">
      <c r="A22" s="768"/>
      <c r="B22" s="773"/>
      <c r="C22" s="774"/>
      <c r="D22" s="774"/>
      <c r="E22" s="767"/>
      <c r="F22" s="767"/>
      <c r="G22" s="767"/>
      <c r="H22" s="767"/>
      <c r="I22" s="775"/>
    </row>
    <row r="23" spans="1:11">
      <c r="A23" s="768"/>
      <c r="B23" s="769"/>
      <c r="C23" s="770"/>
      <c r="D23" s="770"/>
      <c r="E23" s="767"/>
      <c r="F23" s="767"/>
      <c r="G23" s="767"/>
      <c r="H23" s="767"/>
      <c r="I23" s="775"/>
    </row>
    <row r="24" spans="1:11">
      <c r="A24" s="768"/>
      <c r="B24" s="769"/>
      <c r="C24" s="770"/>
      <c r="D24" s="770"/>
      <c r="E24" s="767"/>
      <c r="F24" s="767"/>
      <c r="G24" s="767"/>
      <c r="H24" s="767"/>
      <c r="I24" s="775"/>
    </row>
    <row r="25" spans="1:11">
      <c r="A25" s="405"/>
      <c r="I25" s="775"/>
    </row>
    <row r="26" spans="1:11">
      <c r="K26" s="405"/>
    </row>
    <row r="27" spans="1:11" ht="16.5" thickBot="1">
      <c r="A27" s="346" t="s">
        <v>173</v>
      </c>
      <c r="C27" s="441"/>
    </row>
    <row r="28" spans="1:11" ht="21.75" customHeight="1">
      <c r="A28" s="1079"/>
      <c r="B28" s="1118" t="s">
        <v>174</v>
      </c>
      <c r="C28" s="1118" t="s">
        <v>175</v>
      </c>
      <c r="D28" s="1118" t="s">
        <v>176</v>
      </c>
      <c r="E28" s="1118" t="s">
        <v>177</v>
      </c>
    </row>
    <row r="29" spans="1:11" ht="30.75" customHeight="1" thickBot="1">
      <c r="A29" s="1080" t="s">
        <v>178</v>
      </c>
      <c r="B29" s="1119"/>
      <c r="C29" s="1119"/>
      <c r="D29" s="1119"/>
      <c r="E29" s="1119"/>
    </row>
    <row r="30" spans="1:11" ht="15.75" thickBot="1">
      <c r="A30" s="703" t="s">
        <v>179</v>
      </c>
      <c r="B30" s="704">
        <f>'Qtr Electric Master'!D19</f>
        <v>273771</v>
      </c>
      <c r="C30" s="704">
        <f>'Qtr Electric Master'!F19</f>
        <v>290498</v>
      </c>
      <c r="D30" s="705">
        <f>'Qtr Electric Master'!E19</f>
        <v>80557.115384615376</v>
      </c>
      <c r="E30" s="706">
        <f>C30/D30</f>
        <v>3.6061122423889409</v>
      </c>
    </row>
    <row r="31" spans="1:11" ht="15.75" thickBot="1">
      <c r="A31" s="703" t="s">
        <v>180</v>
      </c>
      <c r="B31" s="707">
        <f>'Qtr Electric Master'!D32</f>
        <v>0</v>
      </c>
      <c r="C31" s="707">
        <f>'Qtr Electric Master'!F32</f>
        <v>0</v>
      </c>
      <c r="D31" s="705">
        <f>'Qtr Electric Master'!E32</f>
        <v>1060</v>
      </c>
      <c r="E31" s="706">
        <f t="shared" ref="E31:E35" si="0">C31/D31</f>
        <v>0</v>
      </c>
    </row>
    <row r="32" spans="1:11" ht="18.75" thickBot="1">
      <c r="A32" s="703" t="s">
        <v>181</v>
      </c>
      <c r="B32" s="707">
        <f>'Qtr Electric Master'!D26</f>
        <v>41</v>
      </c>
      <c r="C32" s="707">
        <f>'Qtr Electric Master'!F26</f>
        <v>91</v>
      </c>
      <c r="D32" s="705">
        <f>'Qtr Electric Master'!E26</f>
        <v>95204</v>
      </c>
      <c r="E32" s="708">
        <f t="shared" si="0"/>
        <v>9.5584219150455867E-4</v>
      </c>
    </row>
    <row r="33" spans="1:6" ht="15.75" thickBot="1">
      <c r="A33" s="709" t="s">
        <v>182</v>
      </c>
      <c r="B33" s="710">
        <f>SUM(B30:B32)</f>
        <v>273812</v>
      </c>
      <c r="C33" s="710">
        <f>SUM(C30:C32)</f>
        <v>290589</v>
      </c>
      <c r="D33" s="711">
        <f t="shared" ref="D33" si="1">SUM(D30:D32)</f>
        <v>176821.11538461538</v>
      </c>
      <c r="E33" s="712">
        <f t="shared" si="0"/>
        <v>1.6434066676251902</v>
      </c>
    </row>
    <row r="34" spans="1:6" ht="18.75" thickBot="1">
      <c r="A34" s="713" t="s">
        <v>183</v>
      </c>
      <c r="B34" s="707">
        <f>'Qtr Electric Master'!D36</f>
        <v>114</v>
      </c>
      <c r="C34" s="707">
        <f>'Qtr Electric Master'!F36</f>
        <v>439</v>
      </c>
      <c r="D34" s="714">
        <f>'Qtr Electric Master'!E36</f>
        <v>547</v>
      </c>
      <c r="E34" s="706">
        <f t="shared" si="0"/>
        <v>0.80255941499085925</v>
      </c>
    </row>
    <row r="35" spans="1:6" ht="15.75" thickBot="1">
      <c r="A35" s="709" t="s">
        <v>184</v>
      </c>
      <c r="B35" s="710">
        <f>SUM(B34,B33)</f>
        <v>273926</v>
      </c>
      <c r="C35" s="710">
        <f t="shared" ref="C35:D35" si="2">SUM(C34,C33)</f>
        <v>291028</v>
      </c>
      <c r="D35" s="711">
        <f t="shared" si="2"/>
        <v>177368.11538461538</v>
      </c>
      <c r="E35" s="712">
        <f t="shared" si="0"/>
        <v>1.6408135101899115</v>
      </c>
    </row>
    <row r="36" spans="1:6" ht="79.7" customHeight="1">
      <c r="A36" s="1121" t="s">
        <v>185</v>
      </c>
      <c r="B36" s="1122"/>
      <c r="C36" s="1122"/>
      <c r="D36" s="1122"/>
      <c r="E36" s="1122"/>
      <c r="F36" s="1027"/>
    </row>
    <row r="38" spans="1:6" ht="15.75" thickBot="1">
      <c r="A38" s="715" t="s">
        <v>186</v>
      </c>
      <c r="C38" s="441"/>
    </row>
    <row r="39" spans="1:6" ht="57.75" thickBot="1">
      <c r="A39" s="754" t="s">
        <v>187</v>
      </c>
      <c r="B39" s="755" t="s">
        <v>188</v>
      </c>
      <c r="C39" s="755" t="s">
        <v>189</v>
      </c>
      <c r="D39" s="755" t="s">
        <v>190</v>
      </c>
      <c r="E39" s="755" t="s">
        <v>191</v>
      </c>
    </row>
    <row r="40" spans="1:6" ht="15.75" thickBot="1">
      <c r="A40" s="703" t="s">
        <v>192</v>
      </c>
      <c r="B40" s="716">
        <f>'Qtr Electric Master'!H19</f>
        <v>1466.2389754559956</v>
      </c>
      <c r="C40" s="717">
        <f>'Qtr Electric Master'!J19</f>
        <v>4635.0860747707056</v>
      </c>
      <c r="D40" s="716">
        <f>'Qtr Electric Master'!I19</f>
        <v>8307.354877751337</v>
      </c>
      <c r="E40" s="706">
        <f>C40/D40</f>
        <v>0.55794968951962554</v>
      </c>
    </row>
    <row r="41" spans="1:6" ht="15.75" thickBot="1">
      <c r="A41" s="703" t="s">
        <v>109</v>
      </c>
      <c r="B41" s="716">
        <f>'Qtr Electric Master'!H32</f>
        <v>53.347841225949971</v>
      </c>
      <c r="C41" s="717">
        <f>'Qtr Electric Master'!J32</f>
        <v>156.79884122594996</v>
      </c>
      <c r="D41" s="716">
        <f>'Qtr Electric Master'!I32</f>
        <v>549.08318388673001</v>
      </c>
      <c r="E41" s="706">
        <f t="shared" ref="E41:E45" si="3">C41/D41</f>
        <v>0.28556482119163912</v>
      </c>
    </row>
    <row r="42" spans="1:6" ht="15.75" thickBot="1">
      <c r="A42" s="703" t="s">
        <v>193</v>
      </c>
      <c r="B42" s="716">
        <f>'Qtr Electric Master'!H26</f>
        <v>1304.0376773670255</v>
      </c>
      <c r="C42" s="717">
        <f>'Qtr Electric Master'!J26</f>
        <v>4980.8145780523182</v>
      </c>
      <c r="D42" s="716">
        <f>'Qtr Electric Master'!I26</f>
        <v>6215.5238743390009</v>
      </c>
      <c r="E42" s="706">
        <f t="shared" si="3"/>
        <v>0.80135072742874958</v>
      </c>
    </row>
    <row r="43" spans="1:6" ht="15.75" thickBot="1">
      <c r="A43" s="718" t="s">
        <v>182</v>
      </c>
      <c r="B43" s="719">
        <f>SUM(B40:B42)</f>
        <v>2823.624494048971</v>
      </c>
      <c r="C43" s="719">
        <f t="shared" ref="C43:D43" si="4">SUM(C40:C42)</f>
        <v>9772.6994940489749</v>
      </c>
      <c r="D43" s="719">
        <f t="shared" si="4"/>
        <v>15071.96193597707</v>
      </c>
      <c r="E43" s="720">
        <f t="shared" si="3"/>
        <v>0.64840261245096098</v>
      </c>
    </row>
    <row r="44" spans="1:6" ht="15.75" thickBot="1">
      <c r="A44" s="721" t="s">
        <v>131</v>
      </c>
      <c r="B44" s="716">
        <f>'Qtr Electric Master'!H36</f>
        <v>537.71789000000001</v>
      </c>
      <c r="C44" s="716">
        <f>'Qtr Electric Master'!J36</f>
        <v>1873.4963499999999</v>
      </c>
      <c r="D44" s="716">
        <f>'Qtr Electric Master'!I36</f>
        <v>2142</v>
      </c>
      <c r="E44" s="722">
        <f t="shared" si="3"/>
        <v>0.87464815592903822</v>
      </c>
    </row>
    <row r="45" spans="1:6" ht="15.75" thickBot="1">
      <c r="A45" s="718" t="s">
        <v>184</v>
      </c>
      <c r="B45" s="719">
        <f>SUM(B43:B44)</f>
        <v>3361.3423840489709</v>
      </c>
      <c r="C45" s="719">
        <f t="shared" ref="C45:D45" si="5">SUM(C43:C44)</f>
        <v>11646.195844048974</v>
      </c>
      <c r="D45" s="719">
        <f t="shared" si="5"/>
        <v>17213.96193597707</v>
      </c>
      <c r="E45" s="720">
        <f t="shared" si="3"/>
        <v>0.67655522228781628</v>
      </c>
    </row>
    <row r="46" spans="1:6" ht="25.35" customHeight="1">
      <c r="A46" s="1121" t="s">
        <v>194</v>
      </c>
      <c r="B46" s="1122"/>
      <c r="C46" s="1122"/>
      <c r="D46" s="1122"/>
      <c r="E46" s="1122"/>
    </row>
    <row r="48" spans="1:6" ht="29.25" thickBot="1">
      <c r="A48" s="723" t="s">
        <v>195</v>
      </c>
      <c r="C48" s="441"/>
    </row>
    <row r="49" spans="1:7" ht="60.75" thickBot="1">
      <c r="A49" s="752" t="s">
        <v>196</v>
      </c>
      <c r="B49" s="753" t="s">
        <v>197</v>
      </c>
      <c r="C49" s="753" t="s">
        <v>198</v>
      </c>
      <c r="D49" s="753" t="s">
        <v>199</v>
      </c>
      <c r="E49" s="753" t="s">
        <v>200</v>
      </c>
    </row>
    <row r="50" spans="1:7" ht="15.75" thickBot="1">
      <c r="A50" s="703" t="s">
        <v>192</v>
      </c>
      <c r="B50" s="704">
        <f>'Qtr Electric Master'!L19</f>
        <v>8906.7657474001007</v>
      </c>
      <c r="C50" s="705">
        <f>'Qtr Electric Master'!N19</f>
        <v>20807.911578162002</v>
      </c>
      <c r="D50" s="704">
        <f>'Qtr Electric Master'!M19</f>
        <v>10226.59565503705</v>
      </c>
      <c r="E50" s="706">
        <f>C50/D50</f>
        <v>2.0346860558540989</v>
      </c>
    </row>
    <row r="51" spans="1:7" ht="15.75" thickBot="1">
      <c r="A51" s="703" t="s">
        <v>109</v>
      </c>
      <c r="B51" s="707">
        <f>'Qtr Electric Master'!L32</f>
        <v>0</v>
      </c>
      <c r="C51" s="714">
        <f>'Qtr Electric Master'!N32</f>
        <v>0</v>
      </c>
      <c r="D51" s="724">
        <f>'Qtr Electric Master'!M32</f>
        <v>968.3947875874469</v>
      </c>
      <c r="E51" s="706">
        <f t="shared" ref="E51:E53" si="6">C51/D51</f>
        <v>0</v>
      </c>
    </row>
    <row r="52" spans="1:7">
      <c r="A52" s="703" t="s">
        <v>111</v>
      </c>
      <c r="B52" s="704">
        <f>'Qtr Electric Master'!L26</f>
        <v>2384</v>
      </c>
      <c r="C52" s="704">
        <f>'Qtr Electric Master'!N26</f>
        <v>4927</v>
      </c>
      <c r="D52" s="704">
        <f>'Qtr Electric Master'!M26</f>
        <v>21821.521000000001</v>
      </c>
      <c r="E52" s="706">
        <f t="shared" si="6"/>
        <v>0.22578627768430989</v>
      </c>
      <c r="G52" s="405"/>
    </row>
    <row r="53" spans="1:7" ht="15.75" thickBot="1">
      <c r="A53" s="718" t="s">
        <v>182</v>
      </c>
      <c r="B53" s="710">
        <f>SUM(B50:B52)</f>
        <v>11290.765747400101</v>
      </c>
      <c r="C53" s="710">
        <f t="shared" ref="C53:D53" si="7">SUM(C50:C52)</f>
        <v>25734.911578162002</v>
      </c>
      <c r="D53" s="710">
        <f t="shared" si="7"/>
        <v>33016.511442624498</v>
      </c>
      <c r="E53" s="720">
        <f t="shared" si="6"/>
        <v>0.77945580722190078</v>
      </c>
    </row>
    <row r="54" spans="1:7" ht="15.75" thickBot="1">
      <c r="A54" s="721" t="s">
        <v>131</v>
      </c>
      <c r="B54" s="724">
        <f>'Qtr Electric Master'!L36</f>
        <v>116.48797500000001</v>
      </c>
      <c r="C54" s="724">
        <f>'Qtr Electric Master'!N36</f>
        <v>399.69624377299999</v>
      </c>
      <c r="D54" s="707" t="s">
        <v>100</v>
      </c>
      <c r="E54" s="707" t="s">
        <v>100</v>
      </c>
    </row>
    <row r="55" spans="1:7" ht="15.75" thickBot="1">
      <c r="A55" s="718" t="s">
        <v>184</v>
      </c>
      <c r="B55" s="710">
        <f>SUM(B53:B54)</f>
        <v>11407.253722400101</v>
      </c>
      <c r="C55" s="710">
        <f>SUM(C53:C54)</f>
        <v>26134.607821935002</v>
      </c>
      <c r="D55" s="710">
        <f>D53</f>
        <v>33016.511442624498</v>
      </c>
      <c r="E55" s="720">
        <f>C55/D55</f>
        <v>0.79156175743616208</v>
      </c>
    </row>
    <row r="56" spans="1:7" ht="30.6" customHeight="1">
      <c r="A56" s="1121" t="s">
        <v>201</v>
      </c>
      <c r="B56" s="1122"/>
      <c r="C56" s="1122"/>
      <c r="D56" s="1122"/>
      <c r="E56" s="1122"/>
    </row>
    <row r="58" spans="1:7" ht="29.25" thickBot="1">
      <c r="A58" s="723" t="s">
        <v>202</v>
      </c>
      <c r="B58" s="441"/>
      <c r="C58" s="441"/>
    </row>
    <row r="59" spans="1:7" ht="32.25" customHeight="1">
      <c r="A59" s="1118" t="s">
        <v>203</v>
      </c>
      <c r="B59" s="1118" t="s">
        <v>204</v>
      </c>
      <c r="C59" s="1118" t="s">
        <v>205</v>
      </c>
      <c r="D59" s="1118" t="s">
        <v>206</v>
      </c>
      <c r="E59" s="1118" t="s">
        <v>207</v>
      </c>
    </row>
    <row r="60" spans="1:7" ht="15.75" thickBot="1">
      <c r="A60" s="1119"/>
      <c r="B60" s="1119"/>
      <c r="C60" s="1119"/>
      <c r="D60" s="1119"/>
      <c r="E60" s="1119"/>
    </row>
    <row r="61" spans="1:7" ht="15.75" thickBot="1">
      <c r="A61" s="703" t="s">
        <v>208</v>
      </c>
      <c r="B61" s="725">
        <f>'Qtr Electric Master'!H11+'Qtr Electric Master'!H40</f>
        <v>74.227580000000003</v>
      </c>
      <c r="C61" s="726">
        <f>'Qtr Electric Master'!J11+'Qtr Electric Master'!J40</f>
        <v>856.70158000000004</v>
      </c>
      <c r="D61" s="725">
        <v>1750</v>
      </c>
      <c r="E61" s="727">
        <f>C61/D61</f>
        <v>0.48954375999999999</v>
      </c>
    </row>
    <row r="62" spans="1:7" ht="15.75" thickBot="1">
      <c r="A62" s="703" t="s">
        <v>209</v>
      </c>
      <c r="B62" s="725">
        <v>434.42408999999998</v>
      </c>
      <c r="C62" s="726">
        <v>1444.2340899999999</v>
      </c>
      <c r="D62" s="725">
        <v>592</v>
      </c>
      <c r="E62" s="727">
        <f t="shared" ref="E62:E69" si="8">C62/D62</f>
        <v>2.4395846114864863</v>
      </c>
    </row>
    <row r="63" spans="1:7" ht="18.75" thickBot="1">
      <c r="A63" s="703" t="s">
        <v>210</v>
      </c>
      <c r="B63" s="728">
        <v>-158.41723000000005</v>
      </c>
      <c r="C63" s="726">
        <v>594.59476999999993</v>
      </c>
      <c r="D63" s="725">
        <v>608</v>
      </c>
      <c r="E63" s="727">
        <f t="shared" si="8"/>
        <v>0.97795192434210509</v>
      </c>
    </row>
    <row r="64" spans="1:7" ht="15.75" thickBot="1">
      <c r="A64" s="703" t="s">
        <v>211</v>
      </c>
      <c r="B64" s="725">
        <v>1151.5431899999999</v>
      </c>
      <c r="C64" s="726">
        <v>4723.5431900000003</v>
      </c>
      <c r="D64" s="725">
        <v>2826</v>
      </c>
      <c r="E64" s="727">
        <f t="shared" si="8"/>
        <v>1.6714590198159944</v>
      </c>
    </row>
    <row r="65" spans="1:5" ht="15.75" thickBot="1">
      <c r="A65" s="703" t="s">
        <v>212</v>
      </c>
      <c r="B65" s="725">
        <v>1266.8800000000001</v>
      </c>
      <c r="C65" s="726">
        <v>2233.0500000000002</v>
      </c>
      <c r="D65" s="725">
        <v>8360</v>
      </c>
      <c r="E65" s="727">
        <f t="shared" si="8"/>
        <v>0.26711124401913877</v>
      </c>
    </row>
    <row r="66" spans="1:5" ht="15.75" thickBot="1">
      <c r="A66" s="703" t="s">
        <v>213</v>
      </c>
      <c r="B66" s="725"/>
      <c r="C66" s="726"/>
      <c r="D66" s="725">
        <v>1047</v>
      </c>
      <c r="E66" s="727">
        <f t="shared" si="8"/>
        <v>0</v>
      </c>
    </row>
    <row r="67" spans="1:5" ht="15.75" thickBot="1">
      <c r="A67" s="703" t="s">
        <v>214</v>
      </c>
      <c r="B67" s="725">
        <v>75.939709999999991</v>
      </c>
      <c r="C67" s="726">
        <v>101.93970999999999</v>
      </c>
      <c r="D67" s="725">
        <v>543</v>
      </c>
      <c r="E67" s="727">
        <f t="shared" si="8"/>
        <v>0.18773427255985264</v>
      </c>
    </row>
    <row r="68" spans="1:5" ht="15.75" thickBot="1">
      <c r="A68" s="703" t="s">
        <v>215</v>
      </c>
      <c r="B68" s="725"/>
      <c r="C68" s="726"/>
      <c r="D68" s="725">
        <v>295</v>
      </c>
      <c r="E68" s="727">
        <f t="shared" si="8"/>
        <v>0</v>
      </c>
    </row>
    <row r="69" spans="1:5" ht="15.75" thickBot="1">
      <c r="A69" s="718" t="s">
        <v>216</v>
      </c>
      <c r="B69" s="729">
        <f>SUM(B61:B68)</f>
        <v>2844.5973399999998</v>
      </c>
      <c r="C69" s="729">
        <f>SUM(C61:C68)</f>
        <v>9954.0633400000006</v>
      </c>
      <c r="D69" s="729">
        <f>SUM(D61:D68)</f>
        <v>16021</v>
      </c>
      <c r="E69" s="730">
        <f t="shared" si="8"/>
        <v>0.62131348480119841</v>
      </c>
    </row>
    <row r="70" spans="1:5" ht="63" customHeight="1">
      <c r="A70" s="1116" t="s">
        <v>217</v>
      </c>
      <c r="B70" s="1117"/>
      <c r="C70" s="1117"/>
      <c r="D70" s="1117"/>
      <c r="E70" s="1117"/>
    </row>
    <row r="71" spans="1:5">
      <c r="A71" s="446"/>
    </row>
    <row r="72" spans="1:5">
      <c r="B72" s="438"/>
    </row>
    <row r="73" spans="1:5">
      <c r="A73" s="446"/>
      <c r="B73" s="5"/>
    </row>
    <row r="74" spans="1:5">
      <c r="B74" s="5"/>
    </row>
    <row r="75" spans="1:5">
      <c r="B75" s="439"/>
    </row>
  </sheetData>
  <mergeCells count="14">
    <mergeCell ref="A17:H17"/>
    <mergeCell ref="A59:A60"/>
    <mergeCell ref="B59:B60"/>
    <mergeCell ref="E59:E60"/>
    <mergeCell ref="C59:C60"/>
    <mergeCell ref="D59:D60"/>
    <mergeCell ref="A36:E36"/>
    <mergeCell ref="A46:E46"/>
    <mergeCell ref="A56:E56"/>
    <mergeCell ref="A70:E70"/>
    <mergeCell ref="B28:B29"/>
    <mergeCell ref="C28:C29"/>
    <mergeCell ref="D28:D29"/>
    <mergeCell ref="E28:E2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C7F71-A7B4-4AD8-B0EA-DA79BD3BD263}">
  <sheetPr>
    <tabColor theme="9"/>
  </sheetPr>
  <dimension ref="A1:L75"/>
  <sheetViews>
    <sheetView topLeftCell="B2" workbookViewId="0">
      <selection activeCell="I35" sqref="I35"/>
    </sheetView>
  </sheetViews>
  <sheetFormatPr defaultRowHeight="15"/>
  <cols>
    <col min="1" max="1" width="36.7109375" customWidth="1"/>
    <col min="2" max="2" width="33.5703125" bestFit="1" customWidth="1"/>
    <col min="3" max="3" width="14.28515625" bestFit="1" customWidth="1"/>
    <col min="4" max="4" width="11.42578125" bestFit="1" customWidth="1"/>
    <col min="5" max="5" width="12.5703125" customWidth="1"/>
    <col min="6" max="6" width="8.5703125" bestFit="1" customWidth="1"/>
    <col min="7" max="7" width="9" customWidth="1"/>
    <col min="8" max="8" width="12.42578125" customWidth="1"/>
    <col min="9" max="9" width="10.28515625" bestFit="1" customWidth="1"/>
  </cols>
  <sheetData>
    <row r="1" spans="1:12" ht="21.75" thickBot="1">
      <c r="A1" s="1136" t="s">
        <v>218</v>
      </c>
      <c r="B1" s="1137"/>
      <c r="C1" s="1137"/>
      <c r="D1" s="1137"/>
      <c r="E1" s="1137"/>
      <c r="F1" s="1137"/>
      <c r="G1" s="1137"/>
      <c r="H1" s="1137"/>
      <c r="I1" s="1138"/>
    </row>
    <row r="2" spans="1:12" ht="15.75" thickBot="1"/>
    <row r="3" spans="1:12" ht="26.25" thickBot="1">
      <c r="A3" s="929" t="s">
        <v>219</v>
      </c>
      <c r="B3" s="930" t="s">
        <v>220</v>
      </c>
      <c r="C3" s="930" t="s">
        <v>221</v>
      </c>
      <c r="D3" s="930" t="s">
        <v>222</v>
      </c>
      <c r="E3" s="1139"/>
      <c r="F3" s="1140"/>
      <c r="G3" s="1140"/>
    </row>
    <row r="4" spans="1:12" ht="15.75" thickBot="1">
      <c r="A4" s="931" t="s">
        <v>223</v>
      </c>
      <c r="B4" s="932">
        <v>92577</v>
      </c>
      <c r="C4" s="933">
        <v>337530</v>
      </c>
      <c r="D4" s="934">
        <f>B4/(B4+C4)</f>
        <v>0.21524178867119112</v>
      </c>
      <c r="E4" s="1141"/>
      <c r="F4" s="1140"/>
      <c r="G4" s="1140"/>
    </row>
    <row r="5" spans="1:12" ht="15.75" thickBot="1">
      <c r="A5" s="931" t="s">
        <v>224</v>
      </c>
      <c r="B5" s="932">
        <v>15416</v>
      </c>
      <c r="C5" s="933">
        <v>40145</v>
      </c>
      <c r="D5" s="934">
        <f t="shared" ref="D5:D6" si="0">B5/(B5+C5)</f>
        <v>0.2774608088407336</v>
      </c>
      <c r="E5" s="1141"/>
      <c r="F5" s="1140"/>
      <c r="G5" s="1140"/>
    </row>
    <row r="6" spans="1:12" ht="15.75" thickBot="1">
      <c r="A6" s="931" t="s">
        <v>225</v>
      </c>
      <c r="B6" s="932">
        <v>2349373</v>
      </c>
      <c r="C6" s="933">
        <v>4674009</v>
      </c>
      <c r="D6" s="934">
        <f t="shared" si="0"/>
        <v>0.3345073641160341</v>
      </c>
      <c r="E6" s="1141"/>
      <c r="F6" s="1140"/>
      <c r="G6" s="1140"/>
      <c r="J6" s="405"/>
    </row>
    <row r="7" spans="1:12" ht="15.75" thickBot="1">
      <c r="A7" s="935"/>
      <c r="B7" s="935"/>
      <c r="C7" s="936"/>
      <c r="D7" s="937"/>
      <c r="E7" s="937"/>
      <c r="F7" s="937"/>
      <c r="G7" s="938"/>
      <c r="H7" s="938"/>
      <c r="J7" s="405"/>
    </row>
    <row r="8" spans="1:12" ht="39" thickBot="1">
      <c r="A8" s="984" t="s">
        <v>226</v>
      </c>
      <c r="B8" s="985" t="s">
        <v>227</v>
      </c>
      <c r="C8" s="985" t="s">
        <v>228</v>
      </c>
      <c r="D8" s="939" t="s">
        <v>229</v>
      </c>
      <c r="E8" s="939" t="s">
        <v>230</v>
      </c>
      <c r="F8" s="939" t="s">
        <v>222</v>
      </c>
      <c r="G8" s="939" t="s">
        <v>231</v>
      </c>
      <c r="H8" s="939" t="s">
        <v>232</v>
      </c>
      <c r="I8" s="940" t="s">
        <v>233</v>
      </c>
    </row>
    <row r="9" spans="1:12" ht="15.75" thickBot="1">
      <c r="A9" s="986" t="s">
        <v>7</v>
      </c>
      <c r="B9" s="987"/>
      <c r="C9" s="941"/>
      <c r="D9" s="942"/>
      <c r="E9" s="943"/>
      <c r="F9" s="943"/>
      <c r="G9" s="943"/>
      <c r="H9" s="943"/>
      <c r="I9" s="939"/>
      <c r="J9" s="405"/>
      <c r="L9" s="944"/>
    </row>
    <row r="10" spans="1:12" ht="15.75" thickBot="1">
      <c r="A10" s="1142" t="s">
        <v>33</v>
      </c>
      <c r="B10" s="979" t="s">
        <v>99</v>
      </c>
      <c r="C10" s="945" t="s">
        <v>234</v>
      </c>
      <c r="D10" s="946">
        <v>19</v>
      </c>
      <c r="E10" s="946">
        <v>212</v>
      </c>
      <c r="F10" s="934">
        <f>D10/(D10+E10)</f>
        <v>8.2251082251082255E-2</v>
      </c>
      <c r="G10" s="947">
        <v>46</v>
      </c>
      <c r="H10" s="947">
        <v>567</v>
      </c>
      <c r="I10" s="934">
        <f>G10/(G10+H10)</f>
        <v>7.5040783034257749E-2</v>
      </c>
    </row>
    <row r="11" spans="1:12" ht="15.75" thickBot="1">
      <c r="A11" s="1143"/>
      <c r="B11" s="979" t="s">
        <v>101</v>
      </c>
      <c r="C11" s="945" t="s">
        <v>234</v>
      </c>
      <c r="D11" s="946">
        <v>70</v>
      </c>
      <c r="E11" s="946">
        <v>571</v>
      </c>
      <c r="F11" s="934">
        <f>D11/(D11+E11)</f>
        <v>0.10920436817472699</v>
      </c>
      <c r="G11" s="947">
        <v>207</v>
      </c>
      <c r="H11" s="947">
        <v>1704</v>
      </c>
      <c r="I11" s="934">
        <f>G11/(G11+H11)</f>
        <v>0.10832025117739404</v>
      </c>
    </row>
    <row r="12" spans="1:12" ht="15.75" thickBot="1">
      <c r="A12" s="1143"/>
      <c r="B12" s="979" t="s">
        <v>103</v>
      </c>
      <c r="C12" s="945" t="s">
        <v>234</v>
      </c>
      <c r="D12" s="946">
        <v>63</v>
      </c>
      <c r="E12" s="946">
        <v>458</v>
      </c>
      <c r="F12" s="934">
        <f>D12/(D12+E12)</f>
        <v>0.12092130518234165</v>
      </c>
      <c r="G12" s="947">
        <v>109</v>
      </c>
      <c r="H12" s="947">
        <v>765</v>
      </c>
      <c r="I12" s="934">
        <f>G12/(G12+H12)</f>
        <v>0.12471395881006865</v>
      </c>
    </row>
    <row r="13" spans="1:12" ht="15.75" thickBot="1">
      <c r="A13" s="1143"/>
      <c r="B13" s="979" t="s">
        <v>105</v>
      </c>
      <c r="C13" s="945" t="s">
        <v>234</v>
      </c>
      <c r="D13" s="946">
        <v>68</v>
      </c>
      <c r="E13" s="946">
        <v>461</v>
      </c>
      <c r="F13" s="934">
        <f>D13/(D13+E13)</f>
        <v>0.12854442344045369</v>
      </c>
      <c r="G13" s="947">
        <v>94</v>
      </c>
      <c r="H13" s="947">
        <v>827</v>
      </c>
      <c r="I13" s="934">
        <f>G13/(G13+H13)</f>
        <v>0.10206297502714441</v>
      </c>
    </row>
    <row r="14" spans="1:12" ht="15.75" thickBot="1">
      <c r="A14" s="1143"/>
      <c r="B14" s="980" t="s">
        <v>107</v>
      </c>
      <c r="C14" s="945" t="s">
        <v>234</v>
      </c>
      <c r="D14" s="946">
        <v>0</v>
      </c>
      <c r="E14" s="946">
        <v>0</v>
      </c>
      <c r="F14" s="934">
        <v>0</v>
      </c>
      <c r="G14" s="947">
        <v>0</v>
      </c>
      <c r="H14" s="947">
        <v>0</v>
      </c>
      <c r="I14" s="948">
        <v>0</v>
      </c>
    </row>
    <row r="15" spans="1:12" ht="15.75" thickBot="1">
      <c r="A15" s="1144"/>
      <c r="B15" s="981" t="s">
        <v>110</v>
      </c>
      <c r="C15" s="945" t="s">
        <v>234</v>
      </c>
      <c r="D15" s="946" t="s">
        <v>235</v>
      </c>
      <c r="E15" s="946" t="s">
        <v>235</v>
      </c>
      <c r="F15" s="946" t="s">
        <v>235</v>
      </c>
      <c r="G15" s="947" t="s">
        <v>235</v>
      </c>
      <c r="H15" s="947" t="s">
        <v>235</v>
      </c>
      <c r="I15" s="947" t="s">
        <v>235</v>
      </c>
      <c r="J15" s="405"/>
    </row>
    <row r="16" spans="1:12" ht="15.75" thickBot="1">
      <c r="A16" s="1142" t="s">
        <v>34</v>
      </c>
      <c r="B16" s="979" t="s">
        <v>35</v>
      </c>
      <c r="C16" s="945" t="s">
        <v>234</v>
      </c>
      <c r="D16" s="946">
        <v>0</v>
      </c>
      <c r="E16" s="946">
        <v>1</v>
      </c>
      <c r="F16" s="934">
        <f t="shared" ref="F16:F17" si="1">D16/(D16+E16)</f>
        <v>0</v>
      </c>
      <c r="G16" s="947">
        <v>0</v>
      </c>
      <c r="H16" s="947">
        <v>10</v>
      </c>
      <c r="I16" s="934">
        <f t="shared" ref="I16:I28" si="2">G16/(G16+H16)</f>
        <v>0</v>
      </c>
      <c r="J16" s="405"/>
    </row>
    <row r="17" spans="1:11" ht="15.75" thickBot="1">
      <c r="A17" s="1143"/>
      <c r="B17" s="982" t="s">
        <v>236</v>
      </c>
      <c r="C17" s="945" t="s">
        <v>237</v>
      </c>
      <c r="D17" s="946">
        <v>730</v>
      </c>
      <c r="E17" s="946">
        <v>677</v>
      </c>
      <c r="F17" s="934">
        <f t="shared" si="1"/>
        <v>0.51883439943141441</v>
      </c>
      <c r="G17" s="947">
        <v>2037</v>
      </c>
      <c r="H17" s="947">
        <v>1938</v>
      </c>
      <c r="I17" s="934">
        <f t="shared" si="2"/>
        <v>0.51245283018867926</v>
      </c>
      <c r="J17" s="405"/>
    </row>
    <row r="18" spans="1:11" ht="15.75" thickBot="1">
      <c r="A18" s="1144"/>
      <c r="B18" s="979" t="s">
        <v>37</v>
      </c>
      <c r="C18" s="945" t="s">
        <v>237</v>
      </c>
      <c r="D18" s="946">
        <v>0</v>
      </c>
      <c r="E18" s="946">
        <v>0</v>
      </c>
      <c r="F18" s="934">
        <v>0</v>
      </c>
      <c r="G18" s="947">
        <v>0</v>
      </c>
      <c r="H18" s="947">
        <v>0</v>
      </c>
      <c r="I18" s="934">
        <v>0</v>
      </c>
    </row>
    <row r="19" spans="1:11" ht="15.75" thickBot="1">
      <c r="A19" s="988" t="s">
        <v>38</v>
      </c>
      <c r="B19" s="982" t="s">
        <v>39</v>
      </c>
      <c r="C19" s="945" t="s">
        <v>237</v>
      </c>
      <c r="D19" s="946">
        <v>0</v>
      </c>
      <c r="E19" s="946">
        <v>0</v>
      </c>
      <c r="F19" s="934">
        <v>0</v>
      </c>
      <c r="G19" s="947">
        <v>0</v>
      </c>
      <c r="H19" s="947">
        <v>0</v>
      </c>
      <c r="I19" s="934">
        <v>0</v>
      </c>
      <c r="J19" s="405"/>
    </row>
    <row r="20" spans="1:11" ht="15.75" thickBot="1">
      <c r="A20" s="989" t="s">
        <v>42</v>
      </c>
      <c r="B20" s="979" t="s">
        <v>43</v>
      </c>
      <c r="C20" s="945" t="s">
        <v>234</v>
      </c>
      <c r="D20" s="946">
        <v>0</v>
      </c>
      <c r="E20" s="946">
        <v>0</v>
      </c>
      <c r="F20" s="934">
        <v>0</v>
      </c>
      <c r="G20" s="947">
        <v>0</v>
      </c>
      <c r="H20" s="947">
        <v>0</v>
      </c>
      <c r="I20" s="934">
        <v>0</v>
      </c>
    </row>
    <row r="21" spans="1:11" ht="15.75" thickBot="1">
      <c r="A21" s="1142" t="s">
        <v>44</v>
      </c>
      <c r="B21" s="979" t="s">
        <v>45</v>
      </c>
      <c r="C21" s="945" t="s">
        <v>234</v>
      </c>
      <c r="D21" s="946">
        <v>16</v>
      </c>
      <c r="E21" s="946">
        <v>25</v>
      </c>
      <c r="F21" s="934">
        <v>35</v>
      </c>
      <c r="G21" s="947">
        <v>35</v>
      </c>
      <c r="H21" s="947">
        <v>56</v>
      </c>
      <c r="I21" s="934">
        <f t="shared" si="2"/>
        <v>0.38461538461538464</v>
      </c>
    </row>
    <row r="22" spans="1:11" ht="15.75" thickBot="1">
      <c r="A22" s="1143"/>
      <c r="B22" s="979" t="s">
        <v>46</v>
      </c>
      <c r="C22" s="945" t="s">
        <v>237</v>
      </c>
      <c r="D22" s="946">
        <v>0</v>
      </c>
      <c r="E22" s="946">
        <v>0</v>
      </c>
      <c r="F22" s="934">
        <v>0</v>
      </c>
      <c r="G22" s="947">
        <v>0</v>
      </c>
      <c r="H22" s="947">
        <v>0</v>
      </c>
      <c r="I22" s="934">
        <v>0</v>
      </c>
    </row>
    <row r="23" spans="1:11" ht="15.75" thickBot="1">
      <c r="A23" s="1144"/>
      <c r="B23" s="980" t="s">
        <v>47</v>
      </c>
      <c r="C23" s="945" t="s">
        <v>237</v>
      </c>
      <c r="D23" s="946">
        <v>0</v>
      </c>
      <c r="E23" s="946">
        <v>0</v>
      </c>
      <c r="F23" s="934">
        <v>0</v>
      </c>
      <c r="G23" s="947">
        <v>0</v>
      </c>
      <c r="H23" s="947">
        <v>0</v>
      </c>
      <c r="I23" s="934">
        <v>0</v>
      </c>
    </row>
    <row r="24" spans="1:11" ht="15.75" thickBot="1">
      <c r="A24" s="1134" t="s">
        <v>109</v>
      </c>
      <c r="B24" s="979" t="s">
        <v>128</v>
      </c>
      <c r="C24" s="945" t="s">
        <v>234</v>
      </c>
      <c r="D24" s="946">
        <v>0</v>
      </c>
      <c r="E24" s="946">
        <v>0</v>
      </c>
      <c r="F24" s="934">
        <v>0</v>
      </c>
      <c r="G24" s="947">
        <v>0</v>
      </c>
      <c r="H24" s="947">
        <v>0</v>
      </c>
      <c r="I24" s="934">
        <v>0</v>
      </c>
    </row>
    <row r="25" spans="1:11" ht="15.75" thickBot="1">
      <c r="A25" s="1135"/>
      <c r="B25" s="979" t="s">
        <v>43</v>
      </c>
      <c r="C25" s="945" t="s">
        <v>234</v>
      </c>
      <c r="D25" s="946">
        <v>0</v>
      </c>
      <c r="E25" s="946">
        <v>0</v>
      </c>
      <c r="F25" s="934">
        <v>0</v>
      </c>
      <c r="G25" s="947">
        <v>0</v>
      </c>
      <c r="H25" s="947">
        <v>0</v>
      </c>
      <c r="I25" s="934">
        <v>0</v>
      </c>
    </row>
    <row r="26" spans="1:11" ht="15.75" thickBot="1">
      <c r="A26" s="1135"/>
      <c r="B26" s="979" t="s">
        <v>45</v>
      </c>
      <c r="C26" s="945" t="s">
        <v>234</v>
      </c>
      <c r="D26" s="946">
        <v>0</v>
      </c>
      <c r="E26" s="946">
        <v>0</v>
      </c>
      <c r="F26" s="934">
        <v>0</v>
      </c>
      <c r="G26" s="947">
        <v>0</v>
      </c>
      <c r="H26" s="947">
        <v>0</v>
      </c>
      <c r="I26" s="934">
        <v>0</v>
      </c>
    </row>
    <row r="27" spans="1:11" ht="15.75" thickBot="1">
      <c r="A27" s="1145"/>
      <c r="B27" s="979" t="s">
        <v>47</v>
      </c>
      <c r="C27" s="945" t="s">
        <v>234</v>
      </c>
      <c r="D27" s="946">
        <v>0</v>
      </c>
      <c r="E27" s="946">
        <v>0</v>
      </c>
      <c r="F27" s="934">
        <v>0</v>
      </c>
      <c r="G27" s="947">
        <v>0</v>
      </c>
      <c r="H27" s="947">
        <v>0</v>
      </c>
      <c r="I27" s="934">
        <v>0</v>
      </c>
    </row>
    <row r="28" spans="1:11" ht="15.75" thickBot="1">
      <c r="A28" s="1123" t="s">
        <v>238</v>
      </c>
      <c r="B28" s="1124"/>
      <c r="C28" s="1125"/>
      <c r="D28" s="949">
        <f>SUMIF($C$10:$C$27, "Core", D10:D27)</f>
        <v>236</v>
      </c>
      <c r="E28" s="949">
        <f>SUMIF($C$10:$C$27, "Core", E10:E27)</f>
        <v>1728</v>
      </c>
      <c r="F28" s="950">
        <v>0</v>
      </c>
      <c r="G28" s="949">
        <f>SUMIF($C$10:$C$27, "Core", G10:G27)</f>
        <v>491</v>
      </c>
      <c r="H28" s="949">
        <f>SUMIF($C$10:$C$27, "Core", H10:H27)</f>
        <v>3929</v>
      </c>
      <c r="I28" s="950">
        <f t="shared" si="2"/>
        <v>0.11108597285067873</v>
      </c>
    </row>
    <row r="29" spans="1:11" ht="15.75" thickBot="1">
      <c r="A29" s="1123" t="s">
        <v>239</v>
      </c>
      <c r="B29" s="1124"/>
      <c r="C29" s="1125"/>
      <c r="D29" s="949">
        <f>SUMIF($C$10:$C$27, "Additional", D10:D27)</f>
        <v>730</v>
      </c>
      <c r="E29" s="949">
        <f>SUMIF($C$10:$C$27, "Additional", E10:E27)</f>
        <v>677</v>
      </c>
      <c r="F29" s="950">
        <v>0</v>
      </c>
      <c r="G29" s="949">
        <f>SUMIF($C$10:$C$27, "Additional", G10:G27)</f>
        <v>2037</v>
      </c>
      <c r="H29" s="949">
        <f>SUMIF($C$10:$C$27, "Additional", H10:H27)</f>
        <v>1938</v>
      </c>
      <c r="I29" s="950">
        <v>0</v>
      </c>
    </row>
    <row r="30" spans="1:11" ht="15.75" thickBot="1">
      <c r="A30" s="1123" t="s">
        <v>240</v>
      </c>
      <c r="B30" s="1124"/>
      <c r="C30" s="1125"/>
      <c r="D30" s="949">
        <f>SUM(D10:D27)</f>
        <v>966</v>
      </c>
      <c r="E30" s="949">
        <f>SUM(E10:E27)</f>
        <v>2405</v>
      </c>
      <c r="F30" s="950">
        <f>F28</f>
        <v>0</v>
      </c>
      <c r="G30" s="949">
        <f>SUM(G10:G27)</f>
        <v>2528</v>
      </c>
      <c r="H30" s="949">
        <f>SUM(H10:H27)</f>
        <v>5867</v>
      </c>
      <c r="I30" s="951">
        <f>I28</f>
        <v>0.11108597285067873</v>
      </c>
      <c r="K30" s="952"/>
    </row>
    <row r="31" spans="1:11" ht="15.75" thickBot="1">
      <c r="A31" s="986" t="s">
        <v>171</v>
      </c>
      <c r="B31" s="941"/>
      <c r="C31" s="941"/>
      <c r="D31" s="953"/>
      <c r="E31" s="954"/>
      <c r="F31" s="943"/>
      <c r="G31" s="954"/>
      <c r="H31" s="954"/>
      <c r="I31" s="943"/>
    </row>
    <row r="32" spans="1:11" ht="15.75" thickBot="1">
      <c r="A32" s="1129" t="s">
        <v>33</v>
      </c>
      <c r="B32" s="979" t="s">
        <v>99</v>
      </c>
      <c r="C32" s="945" t="s">
        <v>234</v>
      </c>
      <c r="D32" s="946">
        <v>11.0161111</v>
      </c>
      <c r="E32" s="946">
        <v>106.62979179999999</v>
      </c>
      <c r="F32" s="934">
        <f>D32/(D32+E32)</f>
        <v>9.3637864374790741E-2</v>
      </c>
      <c r="G32" s="947">
        <v>20.460631300000003</v>
      </c>
      <c r="H32" s="947">
        <v>254.07897209999996</v>
      </c>
      <c r="I32" s="934">
        <f>G32/(G32+H32)</f>
        <v>7.4527066574759993E-2</v>
      </c>
    </row>
    <row r="33" spans="1:9" ht="15.75" thickBot="1">
      <c r="A33" s="1130"/>
      <c r="B33" s="979" t="s">
        <v>101</v>
      </c>
      <c r="C33" s="945" t="s">
        <v>234</v>
      </c>
      <c r="D33" s="946">
        <v>9.8883851999999948</v>
      </c>
      <c r="E33" s="946">
        <v>80.143118499999787</v>
      </c>
      <c r="F33" s="934">
        <f>D33/(D33+E33)</f>
        <v>0.10983250077605912</v>
      </c>
      <c r="G33" s="947">
        <v>34.892418299999989</v>
      </c>
      <c r="H33" s="947">
        <v>249.25643899999966</v>
      </c>
      <c r="I33" s="934">
        <f>G33/(G33+H33)</f>
        <v>0.12279626471684577</v>
      </c>
    </row>
    <row r="34" spans="1:9" ht="15.75" thickBot="1">
      <c r="A34" s="1130"/>
      <c r="B34" s="979" t="s">
        <v>103</v>
      </c>
      <c r="C34" s="945" t="s">
        <v>234</v>
      </c>
      <c r="D34" s="946">
        <v>69.699999999999974</v>
      </c>
      <c r="E34" s="946">
        <v>493.7200000000019</v>
      </c>
      <c r="F34" s="934">
        <f>D34/(D34+E34)</f>
        <v>0.12370877853111309</v>
      </c>
      <c r="G34" s="947">
        <v>118.55099999999997</v>
      </c>
      <c r="H34" s="947">
        <v>828.05400000000191</v>
      </c>
      <c r="I34" s="934">
        <f>G34/(G34+H34)</f>
        <v>0.1252380876923318</v>
      </c>
    </row>
    <row r="35" spans="1:9" ht="15.75" thickBot="1">
      <c r="A35" s="1130"/>
      <c r="B35" s="979" t="s">
        <v>105</v>
      </c>
      <c r="C35" s="945" t="s">
        <v>234</v>
      </c>
      <c r="D35" s="946">
        <v>20.572276707500016</v>
      </c>
      <c r="E35" s="946">
        <v>120.70073312249973</v>
      </c>
      <c r="F35" s="934">
        <f>D35/(D35+E35)</f>
        <v>0.14562071504143342</v>
      </c>
      <c r="G35" s="947">
        <v>25.087145187500017</v>
      </c>
      <c r="H35" s="947">
        <v>168.26873681649977</v>
      </c>
      <c r="I35" s="934">
        <f>G35/(G35+H35)</f>
        <v>0.12974596338879962</v>
      </c>
    </row>
    <row r="36" spans="1:9" ht="15.75" thickBot="1">
      <c r="A36" s="1130"/>
      <c r="B36" s="980" t="s">
        <v>107</v>
      </c>
      <c r="C36" s="945" t="s">
        <v>234</v>
      </c>
      <c r="D36" s="946">
        <v>0</v>
      </c>
      <c r="E36" s="946">
        <v>0</v>
      </c>
      <c r="F36" s="934">
        <v>0</v>
      </c>
      <c r="G36" s="947">
        <v>0</v>
      </c>
      <c r="H36" s="947">
        <v>0</v>
      </c>
      <c r="I36" s="934">
        <v>0</v>
      </c>
    </row>
    <row r="37" spans="1:9" ht="15.75" thickBot="1">
      <c r="A37" s="1130"/>
      <c r="B37" s="981" t="s">
        <v>110</v>
      </c>
      <c r="C37" s="945" t="s">
        <v>234</v>
      </c>
      <c r="D37" s="946" t="s">
        <v>235</v>
      </c>
      <c r="E37" s="946" t="s">
        <v>235</v>
      </c>
      <c r="F37" s="946" t="s">
        <v>235</v>
      </c>
      <c r="G37" s="947" t="s">
        <v>235</v>
      </c>
      <c r="H37" s="947" t="s">
        <v>235</v>
      </c>
      <c r="I37" s="947" t="s">
        <v>235</v>
      </c>
    </row>
    <row r="38" spans="1:9" ht="15.75" thickBot="1">
      <c r="A38" s="1129" t="s">
        <v>34</v>
      </c>
      <c r="B38" s="979" t="s">
        <v>35</v>
      </c>
      <c r="C38" s="945" t="s">
        <v>234</v>
      </c>
      <c r="D38" s="946">
        <v>0</v>
      </c>
      <c r="E38" s="946">
        <v>0</v>
      </c>
      <c r="F38" s="934">
        <v>0</v>
      </c>
      <c r="G38" s="947">
        <v>0</v>
      </c>
      <c r="H38" s="947">
        <v>0.93853203621730064</v>
      </c>
      <c r="I38" s="934">
        <f t="shared" ref="I38:I50" si="3">G38/(G38+H38)</f>
        <v>0</v>
      </c>
    </row>
    <row r="39" spans="1:9" ht="15.75" thickBot="1">
      <c r="A39" s="1130"/>
      <c r="B39" s="982" t="s">
        <v>236</v>
      </c>
      <c r="C39" s="945" t="s">
        <v>237</v>
      </c>
      <c r="D39" s="946">
        <v>196.57374352099998</v>
      </c>
      <c r="E39" s="946">
        <v>216.23611432999991</v>
      </c>
      <c r="F39" s="934">
        <f t="shared" ref="F39:F43" si="4">D39/(D39+E39)</f>
        <v>0.47618471260429918</v>
      </c>
      <c r="G39" s="947">
        <v>2627.893279375905</v>
      </c>
      <c r="H39" s="947">
        <v>3005.8332771636024</v>
      </c>
      <c r="I39" s="934">
        <f t="shared" si="3"/>
        <v>0.46645737115613173</v>
      </c>
    </row>
    <row r="40" spans="1:9" ht="15.75" thickBot="1">
      <c r="A40" s="1130"/>
      <c r="B40" s="979" t="s">
        <v>37</v>
      </c>
      <c r="C40" s="945" t="s">
        <v>237</v>
      </c>
      <c r="D40" s="946">
        <v>0</v>
      </c>
      <c r="E40" s="946">
        <v>0</v>
      </c>
      <c r="F40" s="934">
        <v>0</v>
      </c>
      <c r="G40" s="947">
        <v>0</v>
      </c>
      <c r="H40" s="947">
        <v>0</v>
      </c>
      <c r="I40" s="934">
        <v>0</v>
      </c>
    </row>
    <row r="41" spans="1:9" ht="15.75" thickBot="1">
      <c r="A41" s="988" t="s">
        <v>38</v>
      </c>
      <c r="B41" s="982" t="s">
        <v>39</v>
      </c>
      <c r="C41" s="945" t="s">
        <v>237</v>
      </c>
      <c r="D41" s="946">
        <v>0</v>
      </c>
      <c r="E41" s="946">
        <v>0</v>
      </c>
      <c r="F41" s="934">
        <v>0</v>
      </c>
      <c r="G41" s="947">
        <v>0</v>
      </c>
      <c r="H41" s="947">
        <v>0</v>
      </c>
      <c r="I41" s="934">
        <v>0</v>
      </c>
    </row>
    <row r="42" spans="1:9" ht="15.75" thickBot="1">
      <c r="A42" s="989" t="s">
        <v>42</v>
      </c>
      <c r="B42" s="979" t="s">
        <v>43</v>
      </c>
      <c r="C42" s="945" t="s">
        <v>234</v>
      </c>
      <c r="D42" s="946">
        <v>0</v>
      </c>
      <c r="E42" s="946">
        <v>0</v>
      </c>
      <c r="F42" s="934">
        <v>0</v>
      </c>
      <c r="G42" s="947">
        <v>0</v>
      </c>
      <c r="H42" s="947">
        <v>0</v>
      </c>
      <c r="I42" s="934">
        <v>0</v>
      </c>
    </row>
    <row r="43" spans="1:9" ht="15.75" thickBot="1">
      <c r="A43" s="1131" t="s">
        <v>44</v>
      </c>
      <c r="B43" s="979" t="s">
        <v>45</v>
      </c>
      <c r="C43" s="945" t="s">
        <v>234</v>
      </c>
      <c r="D43" s="946">
        <v>1135.8</v>
      </c>
      <c r="E43" s="946">
        <v>1247.8</v>
      </c>
      <c r="F43" s="934">
        <f t="shared" si="4"/>
        <v>0.47650612518879004</v>
      </c>
      <c r="G43" s="947">
        <v>2544.1999999999998</v>
      </c>
      <c r="H43" s="947">
        <v>2382.4</v>
      </c>
      <c r="I43" s="934">
        <f t="shared" si="3"/>
        <v>0.51642106117809439</v>
      </c>
    </row>
    <row r="44" spans="1:9" ht="15.75" thickBot="1">
      <c r="A44" s="1132"/>
      <c r="B44" s="979" t="s">
        <v>46</v>
      </c>
      <c r="C44" s="945" t="s">
        <v>237</v>
      </c>
      <c r="D44" s="946">
        <v>0</v>
      </c>
      <c r="E44" s="946">
        <v>0</v>
      </c>
      <c r="F44" s="934">
        <v>0</v>
      </c>
      <c r="G44" s="947">
        <v>0</v>
      </c>
      <c r="H44" s="947">
        <v>0</v>
      </c>
      <c r="I44" s="934">
        <v>0</v>
      </c>
    </row>
    <row r="45" spans="1:9" ht="15.75" thickBot="1">
      <c r="A45" s="1133"/>
      <c r="B45" s="980" t="s">
        <v>47</v>
      </c>
      <c r="C45" s="945" t="s">
        <v>237</v>
      </c>
      <c r="D45" s="946">
        <v>0</v>
      </c>
      <c r="E45" s="946">
        <v>0</v>
      </c>
      <c r="F45" s="934">
        <v>0</v>
      </c>
      <c r="G45" s="947">
        <v>0</v>
      </c>
      <c r="H45" s="947">
        <v>0</v>
      </c>
      <c r="I45" s="934">
        <v>0</v>
      </c>
    </row>
    <row r="46" spans="1:9" ht="15.75" thickBot="1">
      <c r="A46" s="1134" t="s">
        <v>109</v>
      </c>
      <c r="B46" s="979" t="s">
        <v>128</v>
      </c>
      <c r="C46" s="945" t="s">
        <v>234</v>
      </c>
      <c r="D46" s="946">
        <v>0</v>
      </c>
      <c r="E46" s="946">
        <v>0</v>
      </c>
      <c r="F46" s="934">
        <v>0</v>
      </c>
      <c r="G46" s="947">
        <v>0</v>
      </c>
      <c r="H46" s="947">
        <v>0</v>
      </c>
      <c r="I46" s="934">
        <v>0</v>
      </c>
    </row>
    <row r="47" spans="1:9" ht="15.75" thickBot="1">
      <c r="A47" s="1135"/>
      <c r="B47" s="979" t="s">
        <v>43</v>
      </c>
      <c r="C47" s="945" t="s">
        <v>234</v>
      </c>
      <c r="D47" s="946">
        <v>0</v>
      </c>
      <c r="E47" s="946">
        <v>0</v>
      </c>
      <c r="F47" s="934">
        <v>0</v>
      </c>
      <c r="G47" s="947">
        <v>0</v>
      </c>
      <c r="H47" s="947">
        <v>0</v>
      </c>
      <c r="I47" s="934">
        <v>0</v>
      </c>
    </row>
    <row r="48" spans="1:9" ht="15.75" thickBot="1">
      <c r="A48" s="1135"/>
      <c r="B48" s="979" t="s">
        <v>45</v>
      </c>
      <c r="C48" s="945" t="s">
        <v>234</v>
      </c>
      <c r="D48" s="946">
        <v>0</v>
      </c>
      <c r="E48" s="946">
        <v>0</v>
      </c>
      <c r="F48" s="934">
        <v>0</v>
      </c>
      <c r="G48" s="947">
        <v>0</v>
      </c>
      <c r="H48" s="947">
        <v>0</v>
      </c>
      <c r="I48" s="934">
        <v>0</v>
      </c>
    </row>
    <row r="49" spans="1:9" ht="15.75" thickBot="1">
      <c r="A49" s="1135"/>
      <c r="B49" s="979" t="s">
        <v>47</v>
      </c>
      <c r="C49" s="945" t="s">
        <v>234</v>
      </c>
      <c r="D49" s="946">
        <v>0</v>
      </c>
      <c r="E49" s="946">
        <v>0</v>
      </c>
      <c r="F49" s="934">
        <v>0</v>
      </c>
      <c r="G49" s="947">
        <v>0</v>
      </c>
      <c r="H49" s="947">
        <v>0</v>
      </c>
      <c r="I49" s="934">
        <v>0</v>
      </c>
    </row>
    <row r="50" spans="1:9" ht="15.75" thickBot="1">
      <c r="A50" s="1123" t="s">
        <v>241</v>
      </c>
      <c r="B50" s="1128"/>
      <c r="C50" s="1125"/>
      <c r="D50" s="949">
        <f>SUMIF($C$10:$C$27, "Core", D32:D49)</f>
        <v>1246.9767730075</v>
      </c>
      <c r="E50" s="949">
        <f>SUMIF($C$10:$C$27, "Core", E32:E49)</f>
        <v>2048.9936434225015</v>
      </c>
      <c r="F50" s="950">
        <v>0</v>
      </c>
      <c r="G50" s="949">
        <f>SUMIF($C$10:$C$27, "Core", G32:G49)</f>
        <v>2743.1911947874996</v>
      </c>
      <c r="H50" s="949">
        <f>SUMIF($C$10:$C$27, "Core", H32:H49)</f>
        <v>3882.9966799527188</v>
      </c>
      <c r="I50" s="950">
        <f t="shared" si="3"/>
        <v>0.41399236584354276</v>
      </c>
    </row>
    <row r="51" spans="1:9" ht="15.75" thickBot="1">
      <c r="A51" s="1123" t="s">
        <v>242</v>
      </c>
      <c r="B51" s="1124"/>
      <c r="C51" s="1125"/>
      <c r="D51" s="949">
        <f>SUMIF($C$10:$C$27, "Additional", D32:D49)</f>
        <v>196.57374352099998</v>
      </c>
      <c r="E51" s="949">
        <f>SUMIF($C$10:$C$27, "Additional", E32:E49)</f>
        <v>216.23611432999991</v>
      </c>
      <c r="F51" s="950">
        <v>0</v>
      </c>
      <c r="G51" s="949">
        <f>SUMIF($C$10:$C$27, "Additional", G32:G49)</f>
        <v>2627.893279375905</v>
      </c>
      <c r="H51" s="949">
        <f>SUMIF($C$10:$C$27, "Additional", H32:H49)</f>
        <v>3005.8332771636024</v>
      </c>
      <c r="I51" s="950">
        <v>0</v>
      </c>
    </row>
    <row r="52" spans="1:9" ht="15.75" thickBot="1">
      <c r="A52" s="1123" t="s">
        <v>243</v>
      </c>
      <c r="B52" s="1124"/>
      <c r="C52" s="1125"/>
      <c r="D52" s="949">
        <f>SUM(D32:D49)</f>
        <v>1443.5505165284999</v>
      </c>
      <c r="E52" s="949">
        <f>SUM(E32:E49)</f>
        <v>2265.2297577525014</v>
      </c>
      <c r="F52" s="950">
        <f>F50</f>
        <v>0</v>
      </c>
      <c r="G52" s="949">
        <f>SUM(G32:G49)</f>
        <v>5371.0844741634046</v>
      </c>
      <c r="H52" s="949">
        <f>SUM(H32:H49)</f>
        <v>6888.8299571163207</v>
      </c>
      <c r="I52" s="950">
        <f>I50</f>
        <v>0.41399236584354276</v>
      </c>
    </row>
    <row r="53" spans="1:9" ht="15.75" thickBot="1">
      <c r="A53" s="986" t="s">
        <v>244</v>
      </c>
      <c r="B53" s="941"/>
      <c r="C53" s="941"/>
      <c r="D53" s="953"/>
      <c r="E53" s="954"/>
      <c r="F53" s="955">
        <f>F50</f>
        <v>0</v>
      </c>
      <c r="G53" s="954"/>
      <c r="H53" s="954"/>
      <c r="I53" s="943"/>
    </row>
    <row r="54" spans="1:9" ht="15.75" thickBot="1">
      <c r="A54" s="1129" t="s">
        <v>33</v>
      </c>
      <c r="B54" s="979" t="s">
        <v>99</v>
      </c>
      <c r="C54" s="945" t="s">
        <v>234</v>
      </c>
      <c r="D54" s="946">
        <v>174.24941349999997</v>
      </c>
      <c r="E54" s="946">
        <v>1677.9166921999995</v>
      </c>
      <c r="F54" s="934">
        <f>D54/(D54+E54)</f>
        <v>9.4078718406384473E-2</v>
      </c>
      <c r="G54" s="947">
        <v>318.98286689999998</v>
      </c>
      <c r="H54" s="947">
        <v>3951.5380122999986</v>
      </c>
      <c r="I54" s="934">
        <f>G54/(G54+H54)</f>
        <v>7.4694135896545569E-2</v>
      </c>
    </row>
    <row r="55" spans="1:9" ht="15.75" thickBot="1">
      <c r="A55" s="1130"/>
      <c r="B55" s="979" t="s">
        <v>101</v>
      </c>
      <c r="C55" s="945" t="s">
        <v>234</v>
      </c>
      <c r="D55" s="946">
        <v>108.45191069999998</v>
      </c>
      <c r="E55" s="946">
        <v>898.84424820000197</v>
      </c>
      <c r="F55" s="934">
        <f>D55/(D55+E55)</f>
        <v>0.10766635983049193</v>
      </c>
      <c r="G55" s="947">
        <v>370.87655869999992</v>
      </c>
      <c r="H55" s="947">
        <v>2747.3027313000057</v>
      </c>
      <c r="I55" s="934">
        <f>G55/(G55+H55)</f>
        <v>0.11894010068292105</v>
      </c>
    </row>
    <row r="56" spans="1:9" ht="15.75" thickBot="1">
      <c r="A56" s="1130"/>
      <c r="B56" s="979" t="s">
        <v>103</v>
      </c>
      <c r="C56" s="945" t="s">
        <v>234</v>
      </c>
      <c r="D56" s="946">
        <v>336.28200000000032</v>
      </c>
      <c r="E56" s="946">
        <v>2393.782999999999</v>
      </c>
      <c r="F56" s="934">
        <f>D56/(D56+E56)</f>
        <v>0.12317728698767261</v>
      </c>
      <c r="G56" s="947">
        <v>575.16100000000029</v>
      </c>
      <c r="H56" s="947">
        <v>4027.1940000000004</v>
      </c>
      <c r="I56" s="934">
        <f>G56/(G56+H56)</f>
        <v>0.12497102027114385</v>
      </c>
    </row>
    <row r="57" spans="1:9" ht="15.75" thickBot="1">
      <c r="A57" s="1130"/>
      <c r="B57" s="979" t="s">
        <v>105</v>
      </c>
      <c r="C57" s="945" t="s">
        <v>234</v>
      </c>
      <c r="D57" s="946">
        <v>272.32707561249987</v>
      </c>
      <c r="E57" s="946">
        <v>1513.4551568375014</v>
      </c>
      <c r="F57" s="934">
        <f>D57/(D57+E57)</f>
        <v>0.1524973597922302</v>
      </c>
      <c r="G57" s="947">
        <v>310.37862781249987</v>
      </c>
      <c r="H57" s="947">
        <v>1982.5731372475011</v>
      </c>
      <c r="I57" s="934">
        <f>G57/(G57+H57)</f>
        <v>0.13536203968266991</v>
      </c>
    </row>
    <row r="58" spans="1:9" ht="15.75" thickBot="1">
      <c r="A58" s="1130"/>
      <c r="B58" s="980" t="s">
        <v>107</v>
      </c>
      <c r="C58" s="945" t="s">
        <v>234</v>
      </c>
      <c r="D58" s="946">
        <v>0</v>
      </c>
      <c r="E58" s="946">
        <v>0</v>
      </c>
      <c r="F58" s="934">
        <v>0</v>
      </c>
      <c r="G58" s="947">
        <v>0</v>
      </c>
      <c r="H58" s="947">
        <v>0</v>
      </c>
      <c r="I58" s="934">
        <v>0</v>
      </c>
    </row>
    <row r="59" spans="1:9" ht="15.75" thickBot="1">
      <c r="A59" s="1130"/>
      <c r="B59" s="981" t="s">
        <v>110</v>
      </c>
      <c r="C59" s="945" t="s">
        <v>234</v>
      </c>
      <c r="D59" s="946" t="s">
        <v>235</v>
      </c>
      <c r="E59" s="946" t="s">
        <v>235</v>
      </c>
      <c r="F59" s="946" t="s">
        <v>235</v>
      </c>
      <c r="G59" s="947" t="s">
        <v>235</v>
      </c>
      <c r="H59" s="947" t="s">
        <v>235</v>
      </c>
      <c r="I59" s="934" t="s">
        <v>235</v>
      </c>
    </row>
    <row r="60" spans="1:9" ht="15.75" thickBot="1">
      <c r="A60" s="1129" t="s">
        <v>34</v>
      </c>
      <c r="B60" s="979" t="s">
        <v>35</v>
      </c>
      <c r="C60" s="945" t="s">
        <v>234</v>
      </c>
      <c r="D60" s="946">
        <v>0</v>
      </c>
      <c r="E60" s="946">
        <v>0</v>
      </c>
      <c r="F60" s="934">
        <v>0</v>
      </c>
      <c r="G60" s="947">
        <v>0</v>
      </c>
      <c r="H60" s="947">
        <v>157.58821849655399</v>
      </c>
      <c r="I60" s="934">
        <f t="shared" ref="I60:I61" si="5">G60/(G60+H60)</f>
        <v>0</v>
      </c>
    </row>
    <row r="61" spans="1:9" ht="15.75" thickBot="1">
      <c r="A61" s="1130"/>
      <c r="B61" s="983" t="s">
        <v>236</v>
      </c>
      <c r="C61" s="945" t="s">
        <v>237</v>
      </c>
      <c r="D61" s="946">
        <v>2627.893279375905</v>
      </c>
      <c r="E61" s="946">
        <v>3005.8332771636024</v>
      </c>
      <c r="F61" s="934">
        <f t="shared" ref="F61:F72" si="6">D61/(D61+E61)</f>
        <v>0.46645737115613173</v>
      </c>
      <c r="G61" s="947">
        <v>9432.5629504971221</v>
      </c>
      <c r="H61" s="947">
        <v>9512.501984220231</v>
      </c>
      <c r="I61" s="934">
        <f t="shared" si="5"/>
        <v>0.49789024123172526</v>
      </c>
    </row>
    <row r="62" spans="1:9" ht="15.75" thickBot="1">
      <c r="A62" s="1130"/>
      <c r="B62" s="979" t="s">
        <v>37</v>
      </c>
      <c r="C62" s="945" t="s">
        <v>237</v>
      </c>
      <c r="D62" s="946">
        <v>0</v>
      </c>
      <c r="E62" s="946">
        <v>0</v>
      </c>
      <c r="F62" s="934">
        <v>0</v>
      </c>
      <c r="G62" s="947">
        <v>0</v>
      </c>
      <c r="H62" s="947">
        <v>0</v>
      </c>
      <c r="I62" s="934">
        <v>0</v>
      </c>
    </row>
    <row r="63" spans="1:9" ht="15.75" thickBot="1">
      <c r="A63" s="988" t="s">
        <v>38</v>
      </c>
      <c r="B63" s="982" t="s">
        <v>39</v>
      </c>
      <c r="C63" s="945" t="s">
        <v>237</v>
      </c>
      <c r="D63" s="946">
        <v>0</v>
      </c>
      <c r="E63" s="946">
        <v>0</v>
      </c>
      <c r="F63" s="934">
        <v>0</v>
      </c>
      <c r="G63" s="947">
        <v>0</v>
      </c>
      <c r="H63" s="947">
        <v>0</v>
      </c>
      <c r="I63" s="934">
        <v>0</v>
      </c>
    </row>
    <row r="64" spans="1:9" ht="15.75" thickBot="1">
      <c r="A64" s="989" t="s">
        <v>42</v>
      </c>
      <c r="B64" s="979" t="s">
        <v>43</v>
      </c>
      <c r="C64" s="945" t="s">
        <v>234</v>
      </c>
      <c r="D64" s="946">
        <v>0</v>
      </c>
      <c r="E64" s="946">
        <v>0</v>
      </c>
      <c r="F64" s="934">
        <v>0</v>
      </c>
      <c r="G64" s="947">
        <v>0</v>
      </c>
      <c r="H64" s="947">
        <v>0</v>
      </c>
      <c r="I64" s="934">
        <v>0</v>
      </c>
    </row>
    <row r="65" spans="1:9" ht="15.75" thickBot="1">
      <c r="A65" s="1131" t="s">
        <v>44</v>
      </c>
      <c r="B65" s="979" t="s">
        <v>45</v>
      </c>
      <c r="C65" s="945" t="s">
        <v>234</v>
      </c>
      <c r="D65" s="946">
        <v>17028.8</v>
      </c>
      <c r="E65" s="946">
        <v>18388.2</v>
      </c>
      <c r="F65" s="934">
        <f t="shared" si="6"/>
        <v>0.48080865121269445</v>
      </c>
      <c r="G65" s="947">
        <v>37270.400000000001</v>
      </c>
      <c r="H65" s="947">
        <v>35206.800000000003</v>
      </c>
      <c r="I65" s="934">
        <f t="shared" ref="I65:I72" si="7">G65/(G65+H65)</f>
        <v>0.5142362011777496</v>
      </c>
    </row>
    <row r="66" spans="1:9" ht="15.75" thickBot="1">
      <c r="A66" s="1132"/>
      <c r="B66" s="979" t="s">
        <v>46</v>
      </c>
      <c r="C66" s="945" t="s">
        <v>237</v>
      </c>
      <c r="D66" s="946">
        <v>0</v>
      </c>
      <c r="E66" s="946">
        <v>0</v>
      </c>
      <c r="F66" s="934">
        <v>0</v>
      </c>
      <c r="G66" s="947">
        <v>0</v>
      </c>
      <c r="H66" s="947">
        <v>0</v>
      </c>
      <c r="I66" s="934">
        <v>0</v>
      </c>
    </row>
    <row r="67" spans="1:9" ht="15.75" thickBot="1">
      <c r="A67" s="1133"/>
      <c r="B67" s="980" t="s">
        <v>47</v>
      </c>
      <c r="C67" s="945" t="s">
        <v>237</v>
      </c>
      <c r="D67" s="946">
        <v>0</v>
      </c>
      <c r="E67" s="946">
        <v>0</v>
      </c>
      <c r="F67" s="934">
        <v>0</v>
      </c>
      <c r="G67" s="947">
        <v>0</v>
      </c>
      <c r="H67" s="947">
        <v>0</v>
      </c>
      <c r="I67" s="934">
        <v>0</v>
      </c>
    </row>
    <row r="68" spans="1:9" ht="15.75" thickBot="1">
      <c r="A68" s="1134" t="s">
        <v>109</v>
      </c>
      <c r="B68" s="979" t="s">
        <v>128</v>
      </c>
      <c r="C68" s="945" t="s">
        <v>234</v>
      </c>
      <c r="D68" s="946">
        <v>0</v>
      </c>
      <c r="E68" s="946">
        <v>0</v>
      </c>
      <c r="F68" s="934">
        <v>0</v>
      </c>
      <c r="G68" s="947">
        <v>0</v>
      </c>
      <c r="H68" s="947">
        <v>0</v>
      </c>
      <c r="I68" s="934">
        <v>0</v>
      </c>
    </row>
    <row r="69" spans="1:9" ht="15.75" thickBot="1">
      <c r="A69" s="1135"/>
      <c r="B69" s="979" t="s">
        <v>43</v>
      </c>
      <c r="C69" s="945" t="s">
        <v>234</v>
      </c>
      <c r="D69" s="946">
        <v>0</v>
      </c>
      <c r="E69" s="946">
        <v>0</v>
      </c>
      <c r="F69" s="934">
        <v>0</v>
      </c>
      <c r="G69" s="947">
        <v>0</v>
      </c>
      <c r="H69" s="947">
        <v>0</v>
      </c>
      <c r="I69" s="934">
        <v>0</v>
      </c>
    </row>
    <row r="70" spans="1:9" ht="15.75" thickBot="1">
      <c r="A70" s="1135"/>
      <c r="B70" s="979" t="s">
        <v>45</v>
      </c>
      <c r="C70" s="945" t="s">
        <v>234</v>
      </c>
      <c r="D70" s="946">
        <v>0</v>
      </c>
      <c r="E70" s="946">
        <v>0</v>
      </c>
      <c r="F70" s="934">
        <v>0</v>
      </c>
      <c r="G70" s="947">
        <v>0</v>
      </c>
      <c r="H70" s="947">
        <v>0</v>
      </c>
      <c r="I70" s="934">
        <v>0</v>
      </c>
    </row>
    <row r="71" spans="1:9" ht="15.75" thickBot="1">
      <c r="A71" s="1135"/>
      <c r="B71" s="979" t="s">
        <v>47</v>
      </c>
      <c r="C71" s="945" t="s">
        <v>234</v>
      </c>
      <c r="D71" s="946">
        <v>0</v>
      </c>
      <c r="E71" s="946">
        <v>0</v>
      </c>
      <c r="F71" s="934">
        <v>0</v>
      </c>
      <c r="G71" s="947">
        <v>0</v>
      </c>
      <c r="H71" s="947">
        <v>0</v>
      </c>
      <c r="I71" s="934">
        <v>0</v>
      </c>
    </row>
    <row r="72" spans="1:9" ht="15.75" thickBot="1">
      <c r="A72" s="1123" t="s">
        <v>245</v>
      </c>
      <c r="B72" s="1128"/>
      <c r="C72" s="1125"/>
      <c r="D72" s="949">
        <f>SUMIF($C$10:$C$27, "Core", D54:D71)</f>
        <v>17920.1103998125</v>
      </c>
      <c r="E72" s="949">
        <f>SUMIF($C$10:$C$27, "Core", E54:E71)</f>
        <v>24872.199097237502</v>
      </c>
      <c r="F72" s="950">
        <f t="shared" si="6"/>
        <v>0.41876941465493628</v>
      </c>
      <c r="G72" s="949">
        <f>SUMIF($C$10:$C$27, "Core", G54:G71)</f>
        <v>38845.799053412498</v>
      </c>
      <c r="H72" s="949">
        <f>SUMIF($C$10:$C$27, "Core", H54:H71)</f>
        <v>48072.996099344062</v>
      </c>
      <c r="I72" s="950">
        <f t="shared" si="7"/>
        <v>0.44692058817822367</v>
      </c>
    </row>
    <row r="73" spans="1:9" ht="15.75" thickBot="1">
      <c r="A73" s="1123" t="s">
        <v>246</v>
      </c>
      <c r="B73" s="1124"/>
      <c r="C73" s="1125"/>
      <c r="D73" s="949">
        <f>SUMIF($C$10:$C$27, "Additional", D54:D71)</f>
        <v>2627.893279375905</v>
      </c>
      <c r="E73" s="949">
        <f>SUMIF($C$10:$C$27, "Additional", E54:E71)</f>
        <v>3005.8332771636024</v>
      </c>
      <c r="F73" s="950">
        <v>0</v>
      </c>
      <c r="G73" s="949">
        <f>SUMIF($C$10:$C$27, "Additional", G54:G71)</f>
        <v>9432.5629504971221</v>
      </c>
      <c r="H73" s="949">
        <f>SUMIF($C$10:$C$27, "Additional", H54:H71)</f>
        <v>9512.501984220231</v>
      </c>
      <c r="I73" s="950">
        <v>0</v>
      </c>
    </row>
    <row r="74" spans="1:9" ht="15.75" thickBot="1">
      <c r="A74" s="1123" t="s">
        <v>247</v>
      </c>
      <c r="B74" s="1124"/>
      <c r="C74" s="1125"/>
      <c r="D74" s="949">
        <f>SUM(D54:D71)</f>
        <v>20548.003679188405</v>
      </c>
      <c r="E74" s="949">
        <f>SUM(E54:E71)</f>
        <v>27878.032374401104</v>
      </c>
      <c r="F74" s="950">
        <f>F72</f>
        <v>0.41876941465493628</v>
      </c>
      <c r="G74" s="949">
        <f>SUM(G54:G71)</f>
        <v>48278.362003909628</v>
      </c>
      <c r="H74" s="949">
        <f>SUM(H54:H71)</f>
        <v>57585.498083564293</v>
      </c>
      <c r="I74" s="950">
        <f>I72</f>
        <v>0.44692058817822367</v>
      </c>
    </row>
    <row r="75" spans="1:9" s="360" customFormat="1" ht="57.75" customHeight="1">
      <c r="A75" s="1126" t="s">
        <v>248</v>
      </c>
      <c r="B75" s="1127"/>
      <c r="C75" s="1127"/>
      <c r="D75" s="1127"/>
      <c r="E75" s="1127"/>
      <c r="F75" s="1127"/>
      <c r="G75" s="1127"/>
      <c r="H75" s="1127"/>
      <c r="I75" s="1127"/>
    </row>
  </sheetData>
  <mergeCells count="27">
    <mergeCell ref="A30:C30"/>
    <mergeCell ref="A1:I1"/>
    <mergeCell ref="E3:G3"/>
    <mergeCell ref="E4:G4"/>
    <mergeCell ref="E5:G5"/>
    <mergeCell ref="E6:G6"/>
    <mergeCell ref="A10:A15"/>
    <mergeCell ref="A16:A18"/>
    <mergeCell ref="A21:A23"/>
    <mergeCell ref="A24:A27"/>
    <mergeCell ref="A28:C28"/>
    <mergeCell ref="A29:C29"/>
    <mergeCell ref="A73:C73"/>
    <mergeCell ref="A74:C74"/>
    <mergeCell ref="A75:I75"/>
    <mergeCell ref="A72:C72"/>
    <mergeCell ref="A32:A37"/>
    <mergeCell ref="A38:A40"/>
    <mergeCell ref="A43:A45"/>
    <mergeCell ref="A46:A49"/>
    <mergeCell ref="A50:C50"/>
    <mergeCell ref="A51:C51"/>
    <mergeCell ref="A52:C52"/>
    <mergeCell ref="A54:A59"/>
    <mergeCell ref="A60:A62"/>
    <mergeCell ref="A65:A67"/>
    <mergeCell ref="A68:A7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3BA4-C666-4E65-BC19-1638FF5BBD01}">
  <sheetPr>
    <tabColor theme="4" tint="0.39997558519241921"/>
  </sheetPr>
  <dimension ref="A1:T13"/>
  <sheetViews>
    <sheetView workbookViewId="0">
      <selection activeCell="B17" sqref="B17"/>
    </sheetView>
  </sheetViews>
  <sheetFormatPr defaultRowHeight="15"/>
  <cols>
    <col min="1" max="1" width="4.85546875" customWidth="1"/>
    <col min="2" max="2" width="30.7109375" bestFit="1" customWidth="1"/>
    <col min="3" max="8" width="7.140625" customWidth="1"/>
    <col min="9" max="14" width="7.85546875" customWidth="1"/>
    <col min="15" max="15" width="14.85546875" customWidth="1"/>
    <col min="16" max="20" width="7.85546875" customWidth="1"/>
    <col min="21" max="21" width="30.7109375" bestFit="1" customWidth="1"/>
  </cols>
  <sheetData>
    <row r="1" spans="1:20">
      <c r="A1" s="360"/>
      <c r="B1" s="360"/>
      <c r="C1" s="360"/>
      <c r="D1" s="360"/>
      <c r="E1" s="360"/>
      <c r="F1" s="360"/>
      <c r="G1" s="360"/>
      <c r="H1" s="360"/>
      <c r="I1" s="360"/>
    </row>
    <row r="2" spans="1:20" ht="15.75">
      <c r="A2" s="360"/>
      <c r="B2" s="1147" t="s">
        <v>249</v>
      </c>
      <c r="C2" s="1147"/>
      <c r="D2" s="1147"/>
      <c r="E2" s="1147"/>
      <c r="F2" s="1147"/>
      <c r="G2" s="1147"/>
      <c r="H2" s="1147"/>
      <c r="I2" s="1147"/>
      <c r="J2" s="1147"/>
      <c r="K2" s="1147"/>
      <c r="L2" s="1147"/>
      <c r="M2" s="1147"/>
      <c r="N2" s="1147"/>
      <c r="O2" s="1016"/>
      <c r="P2" s="1016"/>
      <c r="Q2" s="1016"/>
      <c r="R2" s="1016"/>
      <c r="S2" s="1016"/>
      <c r="T2" s="1016"/>
    </row>
    <row r="3" spans="1:20">
      <c r="A3" s="360"/>
      <c r="B3" s="992"/>
      <c r="C3" s="1146" t="s">
        <v>250</v>
      </c>
      <c r="D3" s="1146"/>
      <c r="E3" s="1146"/>
      <c r="F3" s="1146"/>
      <c r="G3" s="1146"/>
      <c r="H3" s="1146"/>
      <c r="I3" s="1146" t="s">
        <v>251</v>
      </c>
      <c r="J3" s="1146"/>
      <c r="K3" s="1146"/>
      <c r="L3" s="1146"/>
      <c r="M3" s="1146"/>
      <c r="N3" s="1146"/>
    </row>
    <row r="4" spans="1:20">
      <c r="A4" s="360"/>
      <c r="B4" s="1015"/>
      <c r="C4" s="975" t="s">
        <v>252</v>
      </c>
      <c r="D4" s="976" t="s">
        <v>253</v>
      </c>
      <c r="E4" s="976" t="s">
        <v>254</v>
      </c>
      <c r="F4" s="977" t="s">
        <v>255</v>
      </c>
      <c r="G4" s="990" t="s">
        <v>256</v>
      </c>
      <c r="H4" s="990" t="s">
        <v>257</v>
      </c>
      <c r="I4" s="975" t="s">
        <v>252</v>
      </c>
      <c r="J4" s="976" t="s">
        <v>253</v>
      </c>
      <c r="K4" s="976" t="s">
        <v>254</v>
      </c>
      <c r="L4" s="977" t="s">
        <v>255</v>
      </c>
      <c r="M4" s="990" t="s">
        <v>256</v>
      </c>
      <c r="N4" s="991" t="s">
        <v>257</v>
      </c>
    </row>
    <row r="5" spans="1:20">
      <c r="B5" s="978" t="s">
        <v>53</v>
      </c>
      <c r="C5" s="978">
        <v>3.8</v>
      </c>
      <c r="D5" s="978">
        <v>5.5</v>
      </c>
      <c r="E5" s="978">
        <v>3.2</v>
      </c>
      <c r="F5" s="978">
        <v>1.5</v>
      </c>
      <c r="G5" s="978">
        <v>2.9</v>
      </c>
      <c r="H5" s="978">
        <v>7.4</v>
      </c>
      <c r="I5" s="1013">
        <f>'AP H - CostTest'!$G$49</f>
        <v>2.285043159517441</v>
      </c>
      <c r="J5" s="1013">
        <f>'AP H - CostTest'!$G$23</f>
        <v>8.2032847419263124</v>
      </c>
      <c r="K5" s="1013">
        <f>'AP H - CostTest'!$G$26</f>
        <v>0.98637837503576731</v>
      </c>
      <c r="L5" s="1014">
        <f>'AP H - CostTest'!$G$31</f>
        <v>0.24942845238377662</v>
      </c>
      <c r="M5" s="1014">
        <f>'AP H - CostTest'!$G$18</f>
        <v>0.8479883914825378</v>
      </c>
      <c r="N5" s="1014">
        <v>1.01569297647583</v>
      </c>
    </row>
    <row r="6" spans="1:20">
      <c r="B6" s="978" t="s">
        <v>111</v>
      </c>
      <c r="C6" s="978">
        <v>5.2</v>
      </c>
      <c r="D6" s="978">
        <v>6.5</v>
      </c>
      <c r="E6" s="978">
        <v>4.8</v>
      </c>
      <c r="F6" s="978">
        <v>2</v>
      </c>
      <c r="G6" s="978">
        <v>3.9</v>
      </c>
      <c r="H6" s="978">
        <v>11</v>
      </c>
      <c r="I6" s="1013">
        <f>'AP H - CostTest'!$D$49</f>
        <v>1.3053558739628566</v>
      </c>
      <c r="J6" s="1013">
        <f>'AP H - CostTest'!$D$23</f>
        <v>3.8039183004042512</v>
      </c>
      <c r="K6" s="1013">
        <f>'AP H - CostTest'!$D$26</f>
        <v>0.6870310655102162</v>
      </c>
      <c r="L6" s="1014">
        <f>'AP H - CostTest'!$D$31</f>
        <v>0.26101354461764914</v>
      </c>
      <c r="M6" s="1014">
        <f>'AP H - CostTest'!$D$18</f>
        <v>0.54968235386226594</v>
      </c>
      <c r="N6" s="1014">
        <v>0.68194573915091194</v>
      </c>
    </row>
    <row r="7" spans="1:20">
      <c r="B7" s="978" t="s">
        <v>179</v>
      </c>
      <c r="C7" s="978">
        <v>3.1</v>
      </c>
      <c r="D7" s="978">
        <v>5.5</v>
      </c>
      <c r="E7" s="978">
        <v>2.7</v>
      </c>
      <c r="F7" s="978">
        <v>1.1000000000000001</v>
      </c>
      <c r="G7" s="978">
        <v>2.4</v>
      </c>
      <c r="H7" s="978">
        <v>5.2</v>
      </c>
      <c r="I7" s="1013">
        <v>3.3430276024051202</v>
      </c>
      <c r="J7" s="1013">
        <v>15.222879798160401</v>
      </c>
      <c r="K7" s="1013">
        <v>1.2662724440875499</v>
      </c>
      <c r="L7" s="1014">
        <v>0.243935831733085</v>
      </c>
      <c r="M7" s="1014">
        <v>1.1701352149386199</v>
      </c>
      <c r="N7" s="1014">
        <v>1.37611348019465</v>
      </c>
    </row>
    <row r="8" spans="1:20">
      <c r="B8" s="978" t="s">
        <v>42</v>
      </c>
      <c r="C8" s="978">
        <v>2.6</v>
      </c>
      <c r="D8" s="978">
        <v>4.7</v>
      </c>
      <c r="E8" s="978">
        <v>1.7</v>
      </c>
      <c r="F8" s="978">
        <v>1</v>
      </c>
      <c r="G8" s="978">
        <v>1.9</v>
      </c>
      <c r="H8" s="978">
        <v>4.8</v>
      </c>
      <c r="I8" s="1013">
        <f>'AP H - CostTest'!$I$49</f>
        <v>0</v>
      </c>
      <c r="J8" s="1013">
        <f>'AP H - CostTest'!$I$23</f>
        <v>0</v>
      </c>
      <c r="K8" s="1013">
        <f>'AP H - CostTest'!$I$26</f>
        <v>0</v>
      </c>
      <c r="L8" s="1014">
        <f>'AP H - CostTest'!$I$31</f>
        <v>0</v>
      </c>
      <c r="M8" s="1014">
        <f>'AP H - CostTest'!$I$18</f>
        <v>0</v>
      </c>
      <c r="N8" s="1014">
        <v>0</v>
      </c>
    </row>
    <row r="9" spans="1:20">
      <c r="B9" s="978" t="s">
        <v>33</v>
      </c>
      <c r="C9" s="978">
        <v>4.5999999999999996</v>
      </c>
      <c r="D9" s="978">
        <v>10.199999999999999</v>
      </c>
      <c r="E9" s="978">
        <v>3.7</v>
      </c>
      <c r="F9" s="978">
        <v>1.2</v>
      </c>
      <c r="G9" s="978">
        <v>3.5</v>
      </c>
      <c r="H9" s="978">
        <v>7.5</v>
      </c>
      <c r="I9" s="1013">
        <f>'AP H - CostTest'!$H$49</f>
        <v>4.3776908628690645</v>
      </c>
      <c r="J9" s="1013">
        <f>'AP H - CostTest'!$H$23</f>
        <v>14.39901343597217</v>
      </c>
      <c r="K9" s="1013">
        <f>'AP H - CostTest'!$H$26</f>
        <v>1.7053001645518653</v>
      </c>
      <c r="L9" s="1014">
        <f>'AP H - CostTest'!$H$31</f>
        <v>0.25205303136027352</v>
      </c>
      <c r="M9" s="1014">
        <f>'AP H - CostTest'!$H$18</f>
        <v>1.5003459427272223</v>
      </c>
      <c r="N9" s="1014">
        <v>1.77582977007264</v>
      </c>
    </row>
    <row r="10" spans="1:20">
      <c r="B10" s="978" t="s">
        <v>44</v>
      </c>
      <c r="C10" s="1017">
        <v>7.3907289515709147</v>
      </c>
      <c r="D10" s="1017">
        <v>7.7471539987534408</v>
      </c>
      <c r="E10" s="1017">
        <v>10.376766467040156</v>
      </c>
      <c r="F10" s="1017">
        <v>2.7950720036997025</v>
      </c>
      <c r="G10" s="1018">
        <v>5.6959702145611315</v>
      </c>
      <c r="H10" s="1019">
        <v>16.28771657135146</v>
      </c>
      <c r="I10" s="1013">
        <f>'AP H - CostTest'!$J$49</f>
        <v>1.7034251452499201</v>
      </c>
      <c r="J10" s="1013">
        <f>'AP H - CostTest'!$J$23</f>
        <v>3.8039183004042512</v>
      </c>
      <c r="K10" s="1013">
        <f>'AP H - CostTest'!$J$26</f>
        <v>0.97049100876765504</v>
      </c>
      <c r="L10" s="1014">
        <f>'AP H - CostTest'!$J$31</f>
        <v>0.29359204868874139</v>
      </c>
      <c r="M10" s="1014">
        <f>'AP H - CostTest'!$J$18</f>
        <v>0.71730840772682014</v>
      </c>
      <c r="N10" s="1014">
        <v>0.88990561343178998</v>
      </c>
    </row>
    <row r="11" spans="1:20">
      <c r="B11" s="978" t="s">
        <v>34</v>
      </c>
      <c r="C11" s="1017">
        <v>1.6166741131827793</v>
      </c>
      <c r="D11" s="1021">
        <v>2.7428497342627178</v>
      </c>
      <c r="E11" s="1021">
        <v>1.2834301585087025</v>
      </c>
      <c r="F11" s="1021">
        <v>0.76940907816116932</v>
      </c>
      <c r="G11" s="1020">
        <v>1.1606292552553075</v>
      </c>
      <c r="H11" s="1021">
        <v>2.7258823624604727</v>
      </c>
      <c r="I11" s="1013">
        <f>'AP H - CostTest'!$K$49</f>
        <v>7.0457139718472062E-2</v>
      </c>
      <c r="J11" s="1013">
        <f>'AP H - CostTest'!$K$23</f>
        <v>1.8579073834007962</v>
      </c>
      <c r="K11" s="1013">
        <f>'AP H - CostTest'!$K$26</f>
        <v>2.1101947977855567E-2</v>
      </c>
      <c r="L11" s="1014">
        <f>'AP H - CostTest'!$K$31</f>
        <v>1.9552866217914074E-2</v>
      </c>
      <c r="M11" s="1014">
        <f>'AP H - CostTest'!$K$18</f>
        <v>2.056410875960166E-2</v>
      </c>
      <c r="N11" s="1014">
        <v>2.6577087435215099E-2</v>
      </c>
    </row>
    <row r="12" spans="1:20">
      <c r="B12" s="978" t="s">
        <v>50</v>
      </c>
      <c r="C12" s="978">
        <v>2.9</v>
      </c>
      <c r="D12" s="978">
        <v>4.8</v>
      </c>
      <c r="E12" s="978">
        <v>2.6</v>
      </c>
      <c r="F12" s="978">
        <v>1.1000000000000001</v>
      </c>
      <c r="G12" s="978">
        <v>2.6</v>
      </c>
      <c r="H12" s="978">
        <v>3.9</v>
      </c>
      <c r="I12" s="1013">
        <f>'AP H - CostTest'!L49</f>
        <v>6.2004282268377535</v>
      </c>
      <c r="J12" s="1013">
        <f>'AP H - CostTest'!$L$23</f>
        <v>25.420585637889175</v>
      </c>
      <c r="K12" s="1013">
        <f>'AP H - CostTest'!L26</f>
        <v>2.3197754126461825</v>
      </c>
      <c r="L12" s="1014">
        <f>'AP H - CostTest'!L31</f>
        <v>0.28335988295878328</v>
      </c>
      <c r="M12" s="1014">
        <f>'AP H - CostTest'!L18</f>
        <v>2.3197754126461825</v>
      </c>
      <c r="N12" s="1014">
        <v>2.6729582114031101</v>
      </c>
    </row>
    <row r="13" spans="1:20">
      <c r="B13" s="978" t="s">
        <v>109</v>
      </c>
      <c r="C13" s="978">
        <v>4.2</v>
      </c>
      <c r="D13" s="978">
        <v>6</v>
      </c>
      <c r="E13" s="978">
        <v>3.1</v>
      </c>
      <c r="F13" s="978">
        <v>1.2</v>
      </c>
      <c r="G13" s="978">
        <v>3.1</v>
      </c>
      <c r="H13" s="978">
        <v>6.9</v>
      </c>
      <c r="I13" s="1013">
        <v>0</v>
      </c>
      <c r="J13" s="1013">
        <v>0</v>
      </c>
      <c r="K13" s="1013">
        <v>0</v>
      </c>
      <c r="L13" s="1014">
        <v>0</v>
      </c>
      <c r="M13" s="1014">
        <v>0</v>
      </c>
      <c r="N13" s="1014">
        <v>0</v>
      </c>
    </row>
  </sheetData>
  <mergeCells count="3">
    <mergeCell ref="C3:H3"/>
    <mergeCell ref="B2:N2"/>
    <mergeCell ref="I3:N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22D-CB0C-414A-BE3D-0378FBD5D4A4}">
  <dimension ref="A1"/>
  <sheetViews>
    <sheetView workbookViewId="0"/>
  </sheetViews>
  <sheetFormatPr defaultRowHeight="1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E18F9-5357-4D9A-B73C-47C1D6101AD7}">
  <dimension ref="A1"/>
  <sheetViews>
    <sheetView workbookViewId="0"/>
  </sheetViews>
  <sheetFormatPr defaultColWidth="8.85546875" defaultRowHeight="1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640fdd7-e3e9-4b33-b4ff-9ab203a7e4a5">
      <UserInfo>
        <DisplayName>Rosenthal, Nicholas I:(PHI)</DisplayName>
        <AccountId>61</AccountId>
        <AccountType/>
      </UserInfo>
      <UserInfo>
        <DisplayName>Tate, Pamela:(PHI)</DisplayName>
        <AccountId>38</AccountId>
        <AccountType/>
      </UserInfo>
      <UserInfo>
        <DisplayName>Rountree, Candyce A:(PHI)</DisplayName>
        <AccountId>85</AccountId>
        <AccountType/>
      </UserInfo>
      <UserInfo>
        <DisplayName>Church-Guy, Christian E:(PHI)</DisplayName>
        <AccountId>32</AccountId>
        <AccountType/>
      </UserInfo>
      <UserInfo>
        <DisplayName>Jones, Sherri:(PHI)</DisplayName>
        <AccountId>101</AccountId>
        <AccountType/>
      </UserInfo>
      <UserInfo>
        <DisplayName>Hitchman, Elizabeth A:(PHI)</DisplayName>
        <AccountId>35</AccountId>
        <AccountType/>
      </UserInfo>
      <UserInfo>
        <DisplayName>Hopper, Aija:(PHI)</DisplayName>
        <AccountId>210</AccountId>
        <AccountType/>
      </UserInfo>
      <UserInfo>
        <DisplayName>Miles, Paul W:(PHI)</DisplayName>
        <AccountId>86</AccountId>
        <AccountType/>
      </UserInfo>
      <UserInfo>
        <DisplayName>Wynne, Vincent M:(PHI)</DisplayName>
        <AccountId>13</AccountId>
        <AccountType/>
      </UserInfo>
      <UserInfo>
        <DisplayName>Martin, Jeffrey J:(PHI)</DisplayName>
        <AccountId>17</AccountId>
        <AccountType/>
      </UserInfo>
      <UserInfo>
        <DisplayName>Sneeringer, David J:(PHI)</DisplayName>
        <AccountId>36</AccountId>
        <AccountType/>
      </UserInfo>
      <UserInfo>
        <DisplayName>Cohen, Joseph K:(PHI)</DisplayName>
        <AccountId>14</AccountId>
        <AccountType/>
      </UserInfo>
      <UserInfo>
        <DisplayName>Henderson, Kimberly L:(PHI)</DisplayName>
        <AccountId>57</AccountId>
        <AccountType/>
      </UserInfo>
      <UserInfo>
        <DisplayName>Tiwari, Amrita:(PHI)</DisplayName>
        <AccountId>137</AccountId>
        <AccountType/>
      </UserInfo>
      <UserInfo>
        <DisplayName>Yu, Jessica:(PHI)</DisplayName>
        <AccountId>53</AccountId>
        <AccountType/>
      </UserInfo>
      <UserInfo>
        <DisplayName>Yemenijian, Debra:(PHI)</DisplayName>
        <AccountId>96</AccountId>
        <AccountType/>
      </UserInfo>
      <UserInfo>
        <DisplayName>Shu, Priscilla:(PHI)</DisplayName>
        <AccountId>148</AccountId>
        <AccountType/>
      </UserInfo>
      <UserInfo>
        <DisplayName>Major, Lauri:(PHI)</DisplayName>
        <AccountId>84</AccountId>
        <AccountType/>
      </UserInfo>
      <UserInfo>
        <DisplayName>Roark, Jacqueline R:(PHI)</DisplayName>
        <AccountId>45</AccountId>
        <AccountType/>
      </UserInfo>
      <UserInfo>
        <DisplayName>Anastasopoulos, Kyriakos:(PHI)</DisplayName>
        <AccountId>67</AccountId>
        <AccountType/>
      </UserInfo>
      <UserInfo>
        <DisplayName>Bell, Imran:(PHI)</DisplayName>
        <AccountId>109</AccountId>
        <AccountType/>
      </UserInfo>
      <UserInfo>
        <DisplayName>Measamer, Christine E:(PHI)</DisplayName>
        <AccountId>56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5E26D29C6A204E8099981F1DB64922" ma:contentTypeVersion="4" ma:contentTypeDescription="Create a new document." ma:contentTypeScope="" ma:versionID="1c10a9e3d670c8bc454fa7d1a814e19f">
  <xsd:schema xmlns:xsd="http://www.w3.org/2001/XMLSchema" xmlns:xs="http://www.w3.org/2001/XMLSchema" xmlns:p="http://schemas.microsoft.com/office/2006/metadata/properties" xmlns:ns2="67f4faaa-98e4-4c64-b600-a96b0554d0cd" xmlns:ns3="1640fdd7-e3e9-4b33-b4ff-9ab203a7e4a5" targetNamespace="http://schemas.microsoft.com/office/2006/metadata/properties" ma:root="true" ma:fieldsID="556e726f8fb1d2979cd060d8637ab753" ns2:_="" ns3:_="">
    <xsd:import namespace="67f4faaa-98e4-4c64-b600-a96b0554d0cd"/>
    <xsd:import namespace="1640fdd7-e3e9-4b33-b4ff-9ab203a7e4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4faaa-98e4-4c64-b600-a96b0554d0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40fdd7-e3e9-4b33-b4ff-9ab203a7e4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file>

<file path=customXml/itemProps2.xml><?xml version="1.0" encoding="utf-8"?>
<ds:datastoreItem xmlns:ds="http://schemas.openxmlformats.org/officeDocument/2006/customXml" ds:itemID="{C693D677-CADE-4C8A-AC27-83DAE4ACC271}"/>
</file>

<file path=customXml/itemProps3.xml><?xml version="1.0" encoding="utf-8"?>
<ds:datastoreItem xmlns:ds="http://schemas.openxmlformats.org/officeDocument/2006/customXml" ds:itemID="{D3C1C89C-762F-44E2-A7B3-C59E51A842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Wang, Dustin [BPU]</cp:lastModifiedBy>
  <cp:revision/>
  <dcterms:created xsi:type="dcterms:W3CDTF">2021-03-17T19:24:16Z</dcterms:created>
  <dcterms:modified xsi:type="dcterms:W3CDTF">2022-11-03T16:47:06Z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0x010100165E26D29C6A204E8099981F1DB64922</vt:lpwstr>
  </property>
  <property fmtid="{D5CDD505-2E9C-101B-9397-08002B2CF9AE}" pid="3" name="SV_QUERY_LIST_4F35BF76-6C0D-4D9B-82B2-816C12CF3733">
    <vt:lpwstr>empty_477D106A-C0D6-4607-AEBD-E2C9D60EA279</vt:lpwstr>
  </property>
  <property fmtid="{D5CDD505-2E9C-101B-9397-08002B2CF9AE}" pid="4" name="MSIP_Label_c968b3d1-e05f-4796-9c23-acaf26d588cb_Enabled">
    <vt:lpwstr>true</vt:lpwstr>
  </property>
  <property fmtid="{D5CDD505-2E9C-101B-9397-08002B2CF9AE}" pid="5" name="MSIP_Label_c968b3d1-e05f-4796-9c23-acaf26d588cb_SetDate">
    <vt:lpwstr>2022-01-25T14:13:43Z</vt:lpwstr>
  </property>
  <property fmtid="{D5CDD505-2E9C-101B-9397-08002B2CF9AE}" pid="6" name="MSIP_Label_c968b3d1-e05f-4796-9c23-acaf26d588cb_Method">
    <vt:lpwstr>Standard</vt:lpwstr>
  </property>
  <property fmtid="{D5CDD505-2E9C-101B-9397-08002B2CF9AE}" pid="7" name="MSIP_Label_c968b3d1-e05f-4796-9c23-acaf26d588cb_Name">
    <vt:lpwstr>Company Confidential Information</vt:lpwstr>
  </property>
  <property fmtid="{D5CDD505-2E9C-101B-9397-08002B2CF9AE}" pid="8" name="MSIP_Label_c968b3d1-e05f-4796-9c23-acaf26d588cb_SiteId">
    <vt:lpwstr>600d01fc-055f-49c6-868f-3ecfcc791773</vt:lpwstr>
  </property>
  <property fmtid="{D5CDD505-2E9C-101B-9397-08002B2CF9AE}" pid="9" name="MSIP_Label_c968b3d1-e05f-4796-9c23-acaf26d588cb_ActionId">
    <vt:lpwstr>a86b1542-9f49-4e02-9f21-8be907b69305</vt:lpwstr>
  </property>
  <property fmtid="{D5CDD505-2E9C-101B-9397-08002B2CF9AE}" pid="10" name="MSIP_Label_c968b3d1-e05f-4796-9c23-acaf26d588cb_ContentBits">
    <vt:lpwstr>0</vt:lpwstr>
  </property>
  <property fmtid="{D5CDD505-2E9C-101B-9397-08002B2CF9AE}" pid="11" name="MediaServiceImageTags">
    <vt:lpwstr/>
  </property>
</Properties>
</file>