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4 2024/Final Version/"/>
    </mc:Choice>
  </mc:AlternateContent>
  <xr:revisionPtr revIDLastSave="0" documentId="13_ncr:20001_{BDD34F16-3BA4-4E13-A668-4319EA24142D}" xr6:coauthVersionLast="47" xr6:coauthVersionMax="47" xr10:uidLastSave="{00000000-0000-0000-0000-000000000000}"/>
  <bookViews>
    <workbookView xWindow="-110" yWindow="-110" windowWidth="19420" windowHeight="10420" tabRatio="599" xr2:uid="{00000000-000D-0000-FFFF-FFFF00000000}"/>
  </bookViews>
  <sheets>
    <sheet name="Qtr Electric Master" sheetId="27" r:id="rId1"/>
    <sheet name="Qtr Electric LMI" sheetId="29" r:id="rId2"/>
    <sheet name="Qtr Electric Business" sheetId="30" r:id="rId3"/>
  </sheets>
  <calcPr calcId="191028" iterateDelta="9.9999999999999995E-7"/>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0" l="1"/>
  <c r="F10" i="30"/>
  <c r="N17" i="27"/>
  <c r="J17" i="27"/>
  <c r="M37" i="27"/>
  <c r="F16" i="27" l="1"/>
  <c r="S16" i="27"/>
  <c r="G10" i="29" l="1"/>
  <c r="I14" i="29" l="1"/>
  <c r="E14" i="29" l="1"/>
  <c r="R16" i="27"/>
  <c r="O13" i="27"/>
  <c r="J23" i="27" l="1"/>
  <c r="J22" i="27"/>
  <c r="J21" i="27"/>
  <c r="J20" i="27"/>
  <c r="J16" i="27"/>
  <c r="G14" i="29" s="1"/>
  <c r="J15" i="27"/>
  <c r="J14" i="27"/>
  <c r="J13" i="27"/>
  <c r="J11" i="27"/>
  <c r="J9" i="27"/>
  <c r="J8" i="27"/>
  <c r="J7" i="27"/>
  <c r="J6" i="27"/>
  <c r="S24" i="27"/>
  <c r="R24" i="27"/>
  <c r="O10" i="30" l="1"/>
  <c r="O9" i="30"/>
  <c r="N10" i="30"/>
  <c r="N9" i="30"/>
  <c r="N8" i="30"/>
  <c r="G19" i="29"/>
  <c r="H12" i="27"/>
  <c r="D12" i="30" l="1"/>
  <c r="I16" i="27" l="1"/>
  <c r="E16" i="30" l="1"/>
  <c r="O16" i="30"/>
  <c r="N16" i="30"/>
  <c r="M16" i="30"/>
  <c r="L16" i="30"/>
  <c r="K16" i="30"/>
  <c r="J16" i="30"/>
  <c r="I16" i="30"/>
  <c r="H16" i="30"/>
  <c r="G16" i="30"/>
  <c r="F16" i="30"/>
  <c r="D16" i="30"/>
  <c r="M12" i="30"/>
  <c r="L12" i="30"/>
  <c r="O11" i="30"/>
  <c r="N11" i="30"/>
  <c r="H24" i="27" l="1"/>
  <c r="K16" i="27" l="1"/>
  <c r="O16" i="27"/>
  <c r="G16" i="27"/>
  <c r="G21" i="27"/>
  <c r="S12" i="27" l="1"/>
  <c r="N12" i="27"/>
  <c r="O12" i="27" s="1"/>
  <c r="P16" i="27" l="1"/>
  <c r="P29" i="27"/>
  <c r="P26" i="27"/>
  <c r="P28" i="27"/>
  <c r="P27" i="27"/>
  <c r="P21" i="27"/>
  <c r="P6" i="27"/>
  <c r="P10" i="27"/>
  <c r="P11" i="27"/>
  <c r="P7" i="27"/>
  <c r="P8" i="27"/>
  <c r="P9" i="27"/>
  <c r="P22" i="27"/>
  <c r="P15" i="27"/>
  <c r="P13" i="27"/>
  <c r="P23" i="27"/>
  <c r="P20" i="27"/>
  <c r="P14" i="27"/>
  <c r="H15" i="29"/>
  <c r="D15" i="29"/>
  <c r="J18" i="30"/>
  <c r="G12" i="30"/>
  <c r="G21" i="30" s="1"/>
  <c r="I23" i="29"/>
  <c r="H23" i="29"/>
  <c r="I19" i="29"/>
  <c r="H19" i="29"/>
  <c r="I15" i="29"/>
  <c r="F19" i="29"/>
  <c r="G15" i="29"/>
  <c r="F15" i="29"/>
  <c r="E15" i="29"/>
  <c r="I25" i="29"/>
  <c r="H25" i="29"/>
  <c r="O18" i="30" l="1"/>
  <c r="N18" i="30"/>
  <c r="M18" i="30"/>
  <c r="L18" i="30"/>
  <c r="K18" i="30"/>
  <c r="O15" i="30"/>
  <c r="N15" i="30"/>
  <c r="O14" i="30"/>
  <c r="N14" i="30"/>
  <c r="M20" i="30"/>
  <c r="L20" i="30"/>
  <c r="K12" i="30"/>
  <c r="K20" i="30" s="1"/>
  <c r="J12" i="30"/>
  <c r="J20" i="30" s="1"/>
  <c r="H12" i="30"/>
  <c r="H21" i="30" s="1"/>
  <c r="I12" i="30"/>
  <c r="I21" i="30" s="1"/>
  <c r="S17" i="27"/>
  <c r="O20" i="30" l="1"/>
  <c r="N12" i="30"/>
  <c r="N20" i="30" s="1"/>
  <c r="E24" i="27"/>
  <c r="D12" i="27" l="1"/>
  <c r="D17" i="27" s="1"/>
  <c r="G23" i="29" l="1"/>
  <c r="G25" i="29" s="1"/>
  <c r="F23" i="29"/>
  <c r="F25" i="29" s="1"/>
  <c r="E23" i="29"/>
  <c r="D23" i="29"/>
  <c r="E19" i="29"/>
  <c r="E25" i="29" s="1"/>
  <c r="D19" i="29"/>
  <c r="D25" i="29" s="1"/>
  <c r="S30" i="27"/>
  <c r="R30" i="27"/>
  <c r="Q30" i="27"/>
  <c r="N30" i="27"/>
  <c r="O30" i="27" s="1"/>
  <c r="L30" i="27"/>
  <c r="K30" i="27"/>
  <c r="F30" i="27"/>
  <c r="D30" i="27"/>
  <c r="Q24" i="27"/>
  <c r="N24" i="27"/>
  <c r="M24" i="27"/>
  <c r="L24" i="27"/>
  <c r="J24" i="27"/>
  <c r="I24" i="27"/>
  <c r="F24" i="27"/>
  <c r="D24" i="27"/>
  <c r="O23" i="27"/>
  <c r="K23" i="27"/>
  <c r="O22" i="27"/>
  <c r="K22" i="27"/>
  <c r="G22" i="27"/>
  <c r="O21" i="27"/>
  <c r="K21" i="27"/>
  <c r="O20" i="27"/>
  <c r="K20" i="27"/>
  <c r="G20" i="27"/>
  <c r="M17" i="27"/>
  <c r="I17" i="27"/>
  <c r="E17" i="27"/>
  <c r="O15" i="27"/>
  <c r="K15" i="27"/>
  <c r="G15" i="27"/>
  <c r="O14" i="27"/>
  <c r="K14" i="27"/>
  <c r="G14" i="27"/>
  <c r="K13" i="27"/>
  <c r="G13" i="27"/>
  <c r="R12" i="27"/>
  <c r="Q12" i="27"/>
  <c r="Q17" i="27" s="1"/>
  <c r="L12" i="27"/>
  <c r="P12" i="27" s="1"/>
  <c r="J12" i="27"/>
  <c r="H17" i="27"/>
  <c r="F12" i="27"/>
  <c r="G12" i="27" s="1"/>
  <c r="I37" i="27" l="1"/>
  <c r="H37" i="27"/>
  <c r="K12" i="27"/>
  <c r="L17" i="27"/>
  <c r="L37" i="27" s="1"/>
  <c r="Q37" i="27"/>
  <c r="S37" i="27"/>
  <c r="G30" i="27"/>
  <c r="G24" i="27"/>
  <c r="O24" i="27"/>
  <c r="R17" i="27"/>
  <c r="P24" i="27"/>
  <c r="P30" i="27"/>
  <c r="K24" i="27"/>
  <c r="F17" i="27"/>
  <c r="P17" i="27"/>
  <c r="K17" i="27" l="1"/>
  <c r="J37" i="27"/>
  <c r="K37" i="27" s="1"/>
  <c r="N37" i="27"/>
  <c r="O17" i="27"/>
  <c r="P37" i="27"/>
  <c r="G17" i="27"/>
  <c r="F12" i="30"/>
  <c r="F21" i="30" s="1"/>
  <c r="E12" i="30"/>
  <c r="E21" i="30" s="1"/>
  <c r="D21" i="30"/>
  <c r="K36" i="27" l="1"/>
  <c r="R37" i="27" l="1"/>
  <c r="D37" i="27" l="1"/>
  <c r="E37" i="27"/>
  <c r="F37" i="27"/>
  <c r="G37" i="27" l="1"/>
  <c r="O37" i="27"/>
</calcChain>
</file>

<file path=xl/sharedStrings.xml><?xml version="1.0" encoding="utf-8"?>
<sst xmlns="http://schemas.openxmlformats.org/spreadsheetml/2006/main" count="270" uniqueCount="108">
  <si>
    <t>Sub-Program</t>
  </si>
  <si>
    <t>YTD Reported Participation Number</t>
  </si>
  <si>
    <t>Efficient Products</t>
  </si>
  <si>
    <t>HVAC</t>
  </si>
  <si>
    <t>Appliance Rebates</t>
  </si>
  <si>
    <t>Appliance Recycling</t>
  </si>
  <si>
    <t>Online Marketplace</t>
  </si>
  <si>
    <t>Food Banks</t>
  </si>
  <si>
    <t>Others - Lighting</t>
  </si>
  <si>
    <t>Existing Homes</t>
  </si>
  <si>
    <t>HPwES</t>
  </si>
  <si>
    <t>Moderate Income Weatherization</t>
  </si>
  <si>
    <t>Home Energy Education &amp; Management</t>
  </si>
  <si>
    <t>Direct Install</t>
  </si>
  <si>
    <t>Energy Solutions for Business</t>
  </si>
  <si>
    <t>Prescriptive/Custom</t>
  </si>
  <si>
    <t>Energy Management</t>
  </si>
  <si>
    <t>Engineered Solutions</t>
  </si>
  <si>
    <t>Multi-Family</t>
  </si>
  <si>
    <t>Quarter</t>
  </si>
  <si>
    <t>N/A</t>
  </si>
  <si>
    <t>Portfolio Total</t>
  </si>
  <si>
    <t>C&amp;I Direct Install</t>
  </si>
  <si>
    <t>Other Programs</t>
  </si>
  <si>
    <t>For Period Ending PY24 Q4</t>
  </si>
  <si>
    <t xml:space="preserve"> </t>
  </si>
  <si>
    <t>Participation</t>
  </si>
  <si>
    <t>Actual Expenditures</t>
  </si>
  <si>
    <t>Ex Ante Energy Savings</t>
  </si>
  <si>
    <t>A</t>
  </si>
  <si>
    <t>B</t>
  </si>
  <si>
    <t>C</t>
  </si>
  <si>
    <t>D=C/B</t>
  </si>
  <si>
    <t>E</t>
  </si>
  <si>
    <t>F</t>
  </si>
  <si>
    <t>G</t>
  </si>
  <si>
    <t>H=G/F</t>
  </si>
  <si>
    <t>I</t>
  </si>
  <si>
    <t>J</t>
  </si>
  <si>
    <t>K</t>
  </si>
  <si>
    <t>L=K/J</t>
  </si>
  <si>
    <t>M</t>
  </si>
  <si>
    <t>N</t>
  </si>
  <si>
    <t>O</t>
  </si>
  <si>
    <t>P</t>
  </si>
  <si>
    <t>Annual Forecasted Participation Number</t>
  </si>
  <si>
    <t>YTD % of Annual Participants</t>
  </si>
  <si>
    <t>Quarter ($000)</t>
  </si>
  <si>
    <t>Annual Forecasted Program Costs ($000) 2</t>
  </si>
  <si>
    <t>YTD Reported Program Costs ($000)</t>
  </si>
  <si>
    <t>YTD % of Annual Budget</t>
  </si>
  <si>
    <t>Quarter Annual Retail Energy Savings (MWh)</t>
  </si>
  <si>
    <t>Annual Forecasted Retail Energy Savings (MWh)</t>
  </si>
  <si>
    <t>YTD Reported Annual Retail Energy Savings (MWh)</t>
  </si>
  <si>
    <t>YTD % of Annual Energy Savings</t>
  </si>
  <si>
    <t>Quarter  Annual Wholesale Energy Savings (MWh)</t>
  </si>
  <si>
    <t>YTD Retail Peak Demand Savings (MW)</t>
  </si>
  <si>
    <t>Quarter Lifetime Retail Energy Savings (MWh)</t>
  </si>
  <si>
    <t>YTD Lifetime Retail Energy Savings (MWh)</t>
  </si>
  <si>
    <t>Residential Programs</t>
  </si>
  <si>
    <r>
      <t>Sub Program or Category</t>
    </r>
    <r>
      <rPr>
        <b/>
        <vertAlign val="superscript"/>
        <sz val="11"/>
        <color theme="1"/>
        <rFont val="Calibri"/>
        <family val="2"/>
        <scheme val="minor"/>
      </rPr>
      <t>1</t>
    </r>
  </si>
  <si>
    <t>Efficient Products*</t>
  </si>
  <si>
    <t xml:space="preserve"> N/A </t>
  </si>
  <si>
    <t>LMI</t>
  </si>
  <si>
    <t>Subtotal Efficient Products</t>
  </si>
  <si>
    <t>Home Performance with Energy Star*</t>
  </si>
  <si>
    <r>
      <t>Quick Home Energy Check-Up</t>
    </r>
    <r>
      <rPr>
        <vertAlign val="superscript"/>
        <sz val="11"/>
        <rFont val="Calibri"/>
        <family val="2"/>
        <scheme val="minor"/>
      </rPr>
      <t>3</t>
    </r>
  </si>
  <si>
    <r>
      <t>Behavioral</t>
    </r>
    <r>
      <rPr>
        <vertAlign val="superscript"/>
        <sz val="11"/>
        <rFont val="Calibri"/>
        <family val="2"/>
        <scheme val="minor"/>
      </rPr>
      <t>3</t>
    </r>
  </si>
  <si>
    <t>Total Residential</t>
  </si>
  <si>
    <t>Business Programs</t>
  </si>
  <si>
    <t>Direct Install*</t>
  </si>
  <si>
    <r>
      <t>Prescriptive/Custom*</t>
    </r>
    <r>
      <rPr>
        <vertAlign val="superscript"/>
        <sz val="11"/>
        <color theme="1"/>
        <rFont val="Calibri"/>
        <family val="2"/>
        <scheme val="minor"/>
      </rPr>
      <t>4</t>
    </r>
  </si>
  <si>
    <t>Total Business</t>
  </si>
  <si>
    <t>Multi-Family*</t>
  </si>
  <si>
    <t>Prescriptive/Custom*</t>
  </si>
  <si>
    <t>Subtotal Multi-Family</t>
  </si>
  <si>
    <t>Home Optimization &amp; Peak Demand Reduction</t>
  </si>
  <si>
    <t>Total Other</t>
  </si>
  <si>
    <t>Supportive Costs Outside Portfolio</t>
  </si>
  <si>
    <r>
      <rPr>
        <vertAlign val="superscript"/>
        <sz val="10"/>
        <rFont val="Calibri"/>
        <family val="2"/>
        <scheme val="minor"/>
      </rPr>
      <t>1</t>
    </r>
    <r>
      <rPr>
        <sz val="10"/>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</si>
  <si>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0"/>
        <color rgb="FF000000"/>
        <rFont val="Calibri"/>
        <family val="2"/>
        <scheme val="minor"/>
      </rPr>
      <t>2</t>
    </r>
    <r>
      <rPr>
        <sz val="10"/>
        <color rgb="FF000000"/>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</si>
  <si>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0"/>
        <color theme="1"/>
        <rFont val="Calibri"/>
        <family val="2"/>
        <scheme val="minor"/>
      </rPr>
      <t>3</t>
    </r>
    <r>
      <rPr>
        <sz val="10"/>
        <color theme="1"/>
        <rFont val="Calibri"/>
        <family val="2"/>
        <scheme val="minor"/>
      </rPr>
      <t xml:space="preserve"> Quick Home Energy Check-Up Program costs in PY3 are supported by merger funding. For consistency with the Company's approved plan, the costs and particpation counts for projects funded this way are excluded from the table above. Savings from these programs is included in this report as permitted by the June 10th 
Board Order.</t>
    </r>
  </si>
  <si>
    <r>
      <rPr>
        <vertAlign val="superscript"/>
        <sz val="10"/>
        <rFont val="Calibri"/>
        <family val="2"/>
        <scheme val="minor"/>
      </rPr>
      <t>4</t>
    </r>
    <r>
      <rPr>
        <sz val="10"/>
        <rFont val="Calibri"/>
        <family val="2"/>
        <scheme val="minor"/>
      </rPr>
      <t xml:space="preserve"> The participant definition for the Prescriptive/Custom component of the Energy Solutions for Business program as agreed upon by the joint utilities represents the count of projects while the forecast established in ACE's filed plan represents the count of measures. </t>
    </r>
  </si>
  <si>
    <t>* Denotes a core EE program. Home Performance with Energy Star only includes non-LMI; the comparable program for LMI participants is Comfort Partners, which is jointly administered by the State and Utilities.</t>
  </si>
  <si>
    <t>Energy Efficiency and PDR Savings Summary</t>
  </si>
  <si>
    <t>Incentive Expenditures (Customer Rebates and Low/no-cost financing)</t>
  </si>
  <si>
    <t>D</t>
  </si>
  <si>
    <t>YTD Reported Incentive Costs ($000)</t>
  </si>
  <si>
    <t>YTD Reported Retail Energy Savings (MWh)</t>
  </si>
  <si>
    <t>Sub Program</t>
  </si>
  <si>
    <t>Non-LMI or Unverified</t>
  </si>
  <si>
    <t>Others</t>
  </si>
  <si>
    <r>
      <t>Home Performance with Energy Star</t>
    </r>
    <r>
      <rPr>
        <vertAlign val="superscript"/>
        <sz val="11"/>
        <rFont val="Calibri"/>
        <family val="2"/>
        <scheme val="minor"/>
      </rPr>
      <t>1,2</t>
    </r>
  </si>
  <si>
    <r>
      <t>Quick Home Energy Check-Up</t>
    </r>
    <r>
      <rPr>
        <vertAlign val="superscript"/>
        <sz val="11"/>
        <color theme="1"/>
        <rFont val="Calibri"/>
        <family val="2"/>
        <scheme val="minor"/>
      </rPr>
      <t>2</t>
    </r>
  </si>
  <si>
    <r>
      <t>Behavioral</t>
    </r>
    <r>
      <rPr>
        <vertAlign val="superscript"/>
        <sz val="11"/>
        <color theme="1"/>
        <rFont val="Calibri"/>
        <family val="2"/>
        <scheme val="minor"/>
      </rPr>
      <t>3</t>
    </r>
  </si>
  <si>
    <r>
      <t>Direct Installation/MF QHEC</t>
    </r>
    <r>
      <rPr>
        <vertAlign val="superscript"/>
        <sz val="11"/>
        <color theme="1"/>
        <rFont val="Calibri"/>
        <family val="2"/>
        <scheme val="minor"/>
      </rPr>
      <t>2</t>
    </r>
  </si>
  <si>
    <t>Total Multi-Family</t>
  </si>
  <si>
    <t>NONE</t>
  </si>
  <si>
    <r>
      <rPr>
        <vertAlign val="superscript"/>
        <sz val="11"/>
        <rFont val="Times New Roman"/>
        <family val="1"/>
      </rPr>
      <t>1</t>
    </r>
    <r>
      <rPr>
        <sz val="11"/>
        <rFont val="Times New Roman"/>
        <family val="1"/>
      </rPr>
      <t xml:space="preserve"> Income-qualified customers are directed to participate through the Comfort Partners or Moderate Income Weatherization programs.</t>
    </r>
  </si>
  <si>
    <r>
      <rPr>
        <vertAlign val="superscript"/>
        <sz val="11"/>
        <rFont val="Times New Roman"/>
        <family val="1"/>
      </rPr>
      <t>2</t>
    </r>
    <r>
      <rPr>
        <sz val="11"/>
        <rFont val="Times New Roman"/>
        <family val="1"/>
      </rPr>
      <t xml:space="preserve"> In previous quarters, only low-income customers included in LMI values. LMI values include low and moderate-income customers for PY2 Q3 filing.</t>
    </r>
  </si>
  <si>
    <r>
      <rPr>
        <vertAlign val="superscript"/>
        <sz val="11"/>
        <rFont val="Times New Roman"/>
        <family val="1"/>
      </rPr>
      <t xml:space="preserve">3 </t>
    </r>
    <r>
      <rPr>
        <sz val="11"/>
        <rFont val="Times New Roman"/>
        <family val="1"/>
      </rPr>
      <t>LMI assumption factor of 31.1% was used to calculate incentive costs.</t>
    </r>
  </si>
  <si>
    <t>H</t>
  </si>
  <si>
    <t>L</t>
  </si>
  <si>
    <t>Reported Lifetime Retail Energy Savings Current Quarter (MWh)</t>
  </si>
  <si>
    <t>Reported Lifetime Retail Energy Savings YTD (MWh)</t>
  </si>
  <si>
    <t>Reported Lifetime Wholesale Energy Savings Current Quarter (MWh)</t>
  </si>
  <si>
    <t>Small Commercial</t>
  </si>
  <si>
    <t>Large Commercial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</si>
</sst>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_);_(* \(#,##0.000\);_(* &quot;-&quot;??_);_(@_)"/>
    <numFmt numFmtId="168" formatCode="0.000%"/>
    <numFmt numFmtId="171" formatCode="0.000"/>
    <numFmt numFmtId="173" formatCode="#,##0.000"/>
    <numFmt numFmtId="174" formatCode="#,##0.000_);\(#,##0.000\)"/>
    <numFmt numFmtId="175" formatCode="_(* #,##0.00000_);_(* \(#,##0.00000\);_(* &quot;-&quot;??_);_(@_)"/>
    <numFmt numFmtId="176" formatCode="#,##0;;&quot;-&quot;"/>
    <numFmt numFmtId="177" formatCode="_([$$-409]* #,##0_);_([$$-409]* \(#,##0\);_([$$-409]* &quot;-&quot;_);_(@_)"/>
    <numFmt numFmtId="178" formatCode="_(* #,##0.00_);_(* \(#,##0.00\);_(*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b/>
      <sz val="11"/>
      <name val="Calibri"/>
      <family val="2"/>
      <scheme val="minor"/>
    </font>
    <font>
      <sz val="10"/>
      <name val="Arial"/>
      <family val="2"/>
    </font>
    <font>
      <sz val="11"/>
      <name val="Calibri"/>
      <family val="2"/>
      <scheme val="minor"/>
    </font>
    <font>
      <vertAlign val="superscript"/>
      <sz val="11"/>
      <name val="Calibri"/>
      <family val="2"/>
      <scheme val="minor"/>
    </font>
    <font>
      <b/>
      <vertAlign val="superscript"/>
      <sz val="11"/>
      <color theme="1"/>
      <name val="Calibri"/>
      <family val="2"/>
      <scheme val="minor"/>
    </font>
    <font>
      <sz val="11"/>
      <color rgb="FF000000"/>
      <name val="Calibri"/>
      <family val="2"/>
    </font>
    <font>
      <vertAlign val="superscript"/>
      <sz val="11"/>
      <color theme="1"/>
      <name val="Calibri"/>
      <family val="2"/>
      <scheme val="minor"/>
    </font>
    <font>
      <sz val="11"/>
      <color rgb="FF006100"/>
      <name val="Calibri"/>
      <family val="2"/>
      <scheme val="minor"/>
    </font>
    <font>
      <sz val="11"/>
      <color rgb="FF000000"/>
      <name val="Calibri"/>
      <family val="2"/>
      <scheme val="minor"/>
    </font>
    <font>
      <sz val="11"/>
      <name val="Calibri"/>
      <family val="2"/>
    </font>
    <font>
      <sz val="11"/>
      <color theme="1"/>
      <name val="Arial"/>
      <family val="2"/>
    </font>
    <font>
      <sz val="11"/>
      <color indexed="9"/>
      <name val="Times New Roman"/>
      <family val="1"/>
    </font>
    <font>
      <b/>
      <sz val="11"/>
      <color theme="1"/>
      <name val="Times New Roman"/>
      <family val="1"/>
    </font>
    <font>
      <sz val="11"/>
      <name val="Times New Roman"/>
      <family val="1"/>
    </font>
    <font>
      <vertAlign val="superscript"/>
      <sz val="11"/>
      <name val="Times New Roman"/>
      <family val="1"/>
    </font>
    <font>
      <b/>
      <sz val="11"/>
      <color rgb="FF000000"/>
      <name val="Calibri"/>
      <family val="2"/>
      <scheme val="minor"/>
    </font>
    <font>
      <sz val="11"/>
      <color rgb="FF7030A0"/>
      <name val="Calibri"/>
      <family val="2"/>
      <scheme val="minor"/>
    </font>
    <font>
      <sz val="8"/>
      <name val="Calibri"/>
      <family val="2"/>
      <scheme val="minor"/>
    </font>
    <font>
      <sz val="11"/>
      <color rgb="FF000000"/>
      <name val="Calibri"/>
      <family val="2"/>
    </font>
    <font>
      <sz val="10"/>
      <name val="Calibri"/>
      <family val="2"/>
      <scheme val="minor"/>
    </font>
    <font>
      <vertAlign val="superscript"/>
      <sz val="10"/>
      <name val="Calibri"/>
      <family val="2"/>
      <scheme val="minor"/>
    </font>
    <font>
      <sz val="10"/>
      <color rgb="FF000000"/>
      <name val="Calibri"/>
      <family val="2"/>
      <scheme val="minor"/>
    </font>
    <font>
      <vertAlign val="superscript"/>
      <sz val="10"/>
      <color rgb="FF000000"/>
      <name val="Calibri"/>
      <family val="2"/>
      <scheme val="minor"/>
    </font>
    <font>
      <sz val="10"/>
      <color theme="1"/>
      <name val="Calibri"/>
      <family val="2"/>
      <scheme val="minor"/>
    </font>
    <font>
      <vertAlign val="superscript"/>
      <sz val="10"/>
      <color theme="1"/>
      <name val="Calibri"/>
      <family val="2"/>
      <scheme val="minor"/>
    </font>
  </fonts>
  <fills count="18">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theme="9" tint="0.59999389629810485"/>
        <bgColor indexed="64"/>
      </patternFill>
    </fill>
    <fill>
      <patternFill patternType="solid">
        <fgColor rgb="FFFFF2CC"/>
        <bgColor rgb="FF000000"/>
      </patternFill>
    </fill>
    <fill>
      <patternFill patternType="solid">
        <fgColor rgb="FFFFC000"/>
        <bgColor indexed="64"/>
      </patternFill>
    </fill>
    <fill>
      <patternFill patternType="solid">
        <fgColor theme="8" tint="0.59999389629810485"/>
        <bgColor indexed="64"/>
      </patternFill>
    </fill>
    <fill>
      <patternFill patternType="solid">
        <fgColor rgb="FFFFF2CC"/>
        <bgColor indexed="64"/>
      </patternFill>
    </fill>
    <fill>
      <patternFill patternType="solid">
        <fgColor theme="4" tint="0.79995117038483843"/>
        <bgColor indexed="64"/>
      </patternFill>
    </fill>
    <fill>
      <patternFill patternType="solid">
        <fgColor rgb="FF934BC9"/>
        <bgColor indexed="64"/>
      </patternFill>
    </fill>
    <fill>
      <patternFill patternType="solid">
        <fgColor rgb="FF70AD47"/>
        <bgColor rgb="FF000000"/>
      </patternFill>
    </fill>
  </fills>
  <borders count="104">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rgb="FF000000"/>
      </left>
      <right/>
      <top style="medium">
        <color rgb="FF000000"/>
      </top>
      <bottom/>
      <diagonal/>
    </border>
    <border>
      <left/>
      <right style="medium">
        <color indexed="64"/>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indexed="64"/>
      </top>
      <bottom style="thin">
        <color indexed="64"/>
      </bottom>
      <diagonal/>
    </border>
    <border>
      <left style="medium">
        <color rgb="FF000000"/>
      </left>
      <right style="medium">
        <color indexed="64"/>
      </right>
      <top style="thin">
        <color indexed="64"/>
      </top>
      <bottom style="medium">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style="thin">
        <color indexed="64"/>
      </left>
      <right/>
      <top style="thin">
        <color rgb="FF000000"/>
      </top>
      <bottom style="medium">
        <color rgb="FF000000"/>
      </bottom>
      <diagonal/>
    </border>
    <border>
      <left/>
      <right/>
      <top/>
      <bottom style="medium">
        <color rgb="FF000000"/>
      </bottom>
      <diagonal/>
    </border>
    <border>
      <left style="thin">
        <color indexed="64"/>
      </left>
      <right/>
      <top/>
      <bottom/>
      <diagonal/>
    </border>
    <border>
      <left style="thin">
        <color indexed="64"/>
      </left>
      <right style="medium">
        <color indexed="64"/>
      </right>
      <top style="medium">
        <color indexed="64"/>
      </top>
      <bottom style="thin">
        <color rgb="FF000000"/>
      </bottom>
      <diagonal/>
    </border>
    <border>
      <left/>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medium">
        <color rgb="FF000000"/>
      </bottom>
      <diagonal/>
    </border>
    <border>
      <left/>
      <right style="thin">
        <color indexed="64"/>
      </right>
      <top/>
      <bottom style="medium">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medium">
        <color rgb="FF000000"/>
      </left>
      <right style="medium">
        <color indexed="64"/>
      </right>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15" fillId="9" borderId="0" applyNumberFormat="0" applyBorder="0" applyAlignment="0" applyProtection="0"/>
    <xf numFmtId="0" fontId="18" fillId="0" borderId="0"/>
    <xf numFmtId="0" fontId="9" fillId="0" borderId="0">
      <alignment vertical="top"/>
    </xf>
    <xf numFmtId="0" fontId="1" fillId="0" borderId="0"/>
  </cellStyleXfs>
  <cellXfs count="715">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3" borderId="10" xfId="0" applyFont="1" applyFill="1" applyBorder="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2" borderId="6" xfId="0" applyFill="1" applyBorder="1" applyAlignment="1">
      <alignment vertical="center" wrapText="1"/>
    </xf>
    <xf numFmtId="0" fontId="3" fillId="3" borderId="36" xfId="0" applyFont="1" applyFill="1" applyBorder="1"/>
    <xf numFmtId="0" fontId="7" fillId="2" borderId="4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7" fillId="6" borderId="8" xfId="0" applyFont="1" applyFill="1" applyBorder="1" applyAlignment="1">
      <alignment horizontal="center" vertical="center" wrapText="1"/>
    </xf>
    <xf numFmtId="164" fontId="7" fillId="6" borderId="12" xfId="1" applyNumberFormat="1" applyFont="1" applyFill="1" applyBorder="1" applyAlignment="1">
      <alignment horizontal="center" vertical="center" wrapText="1"/>
    </xf>
    <xf numFmtId="164" fontId="7" fillId="6" borderId="13" xfId="1" applyNumberFormat="1" applyFont="1" applyFill="1" applyBorder="1" applyAlignment="1">
      <alignment horizontal="center" vertical="center" wrapText="1"/>
    </xf>
    <xf numFmtId="0" fontId="6" fillId="6" borderId="41"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6" fillId="6" borderId="0" xfId="0" applyFont="1" applyFill="1" applyAlignment="1">
      <alignment horizontal="center" vertical="center" wrapText="1"/>
    </xf>
    <xf numFmtId="0" fontId="0" fillId="0" borderId="50"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58" xfId="0" applyFont="1" applyFill="1" applyBorder="1"/>
    <xf numFmtId="0" fontId="0" fillId="2" borderId="57" xfId="0" applyFill="1" applyBorder="1" applyAlignment="1">
      <alignment vertical="center" wrapText="1"/>
    </xf>
    <xf numFmtId="0" fontId="3" fillId="3" borderId="62" xfId="0" applyFont="1" applyFill="1" applyBorder="1"/>
    <xf numFmtId="0" fontId="0" fillId="2" borderId="33" xfId="0" applyFill="1" applyBorder="1" applyAlignment="1">
      <alignment vertical="center" wrapText="1"/>
    </xf>
    <xf numFmtId="0" fontId="6" fillId="6" borderId="5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3" fillId="3" borderId="58" xfId="0" applyFont="1" applyFill="1" applyBorder="1" applyAlignment="1">
      <alignment horizontal="center" vertical="center"/>
    </xf>
    <xf numFmtId="0" fontId="7" fillId="2" borderId="38" xfId="0" applyFont="1" applyFill="1" applyBorder="1" applyAlignment="1">
      <alignment horizontal="center" vertical="center" wrapText="1"/>
    </xf>
    <xf numFmtId="0" fontId="3" fillId="3" borderId="44" xfId="0" applyFont="1" applyFill="1" applyBorder="1"/>
    <xf numFmtId="0" fontId="0" fillId="2" borderId="34" xfId="0" applyFill="1" applyBorder="1" applyAlignment="1">
      <alignment vertical="center" wrapText="1"/>
    </xf>
    <xf numFmtId="0" fontId="0" fillId="2" borderId="65" xfId="0" applyFill="1" applyBorder="1" applyAlignment="1">
      <alignment vertical="center" wrapText="1"/>
    </xf>
    <xf numFmtId="0" fontId="7" fillId="6" borderId="21"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4" borderId="56" xfId="0" applyFill="1" applyBorder="1" applyAlignment="1">
      <alignment horizontal="left" vertical="center" wrapText="1"/>
    </xf>
    <xf numFmtId="0" fontId="0" fillId="4" borderId="41" xfId="0" applyFill="1" applyBorder="1" applyAlignment="1">
      <alignment horizontal="left" vertical="center" wrapText="1"/>
    </xf>
    <xf numFmtId="0" fontId="3" fillId="3" borderId="58"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6" fillId="6" borderId="55" xfId="0" applyFont="1" applyFill="1" applyBorder="1" applyAlignment="1">
      <alignment horizontal="center" vertical="center" wrapText="1"/>
    </xf>
    <xf numFmtId="0" fontId="6" fillId="6" borderId="53" xfId="0" applyFont="1" applyFill="1" applyBorder="1" applyAlignment="1">
      <alignment horizontal="center" vertical="center" wrapText="1"/>
    </xf>
    <xf numFmtId="0" fontId="0" fillId="0" borderId="21" xfId="0" applyBorder="1"/>
    <xf numFmtId="0" fontId="0" fillId="0" borderId="38" xfId="0" applyBorder="1"/>
    <xf numFmtId="165" fontId="3" fillId="3" borderId="39" xfId="0" applyNumberFormat="1" applyFont="1" applyFill="1" applyBorder="1" applyAlignment="1">
      <alignment horizontal="center"/>
    </xf>
    <xf numFmtId="165" fontId="0" fillId="2" borderId="24" xfId="0" applyNumberFormat="1" applyFill="1" applyBorder="1" applyAlignment="1">
      <alignment horizontal="center" vertical="center" wrapText="1"/>
    </xf>
    <xf numFmtId="165" fontId="0" fillId="2" borderId="8" xfId="0" applyNumberFormat="1" applyFill="1" applyBorder="1" applyAlignment="1">
      <alignment horizontal="center" vertical="center" wrapText="1"/>
    </xf>
    <xf numFmtId="165" fontId="3" fillId="3" borderId="30" xfId="0" applyNumberFormat="1" applyFont="1" applyFill="1" applyBorder="1" applyAlignment="1">
      <alignment horizontal="center"/>
    </xf>
    <xf numFmtId="165" fontId="0" fillId="2" borderId="49" xfId="0" applyNumberFormat="1" applyFill="1" applyBorder="1" applyAlignment="1">
      <alignment horizontal="center" vertical="center" wrapText="1"/>
    </xf>
    <xf numFmtId="166" fontId="0" fillId="2" borderId="9" xfId="3" applyNumberFormat="1" applyFont="1" applyFill="1" applyBorder="1" applyAlignment="1">
      <alignment horizontal="center" vertical="center" wrapText="1"/>
    </xf>
    <xf numFmtId="166" fontId="3" fillId="3" borderId="68" xfId="3" applyNumberFormat="1" applyFont="1" applyFill="1" applyBorder="1" applyAlignment="1">
      <alignment horizontal="center"/>
    </xf>
    <xf numFmtId="166" fontId="3" fillId="3" borderId="40" xfId="3" applyNumberFormat="1" applyFont="1" applyFill="1" applyBorder="1" applyAlignment="1">
      <alignment horizontal="center"/>
    </xf>
    <xf numFmtId="166" fontId="0" fillId="2" borderId="60" xfId="3" applyNumberFormat="1" applyFont="1" applyFill="1" applyBorder="1" applyAlignment="1">
      <alignment horizontal="center" vertical="center" wrapText="1"/>
    </xf>
    <xf numFmtId="166" fontId="3" fillId="3" borderId="11" xfId="3" applyNumberFormat="1" applyFont="1" applyFill="1" applyBorder="1" applyAlignment="1">
      <alignment horizontal="center"/>
    </xf>
    <xf numFmtId="166" fontId="0" fillId="2" borderId="7" xfId="3" applyNumberFormat="1" applyFont="1" applyFill="1" applyBorder="1" applyAlignment="1">
      <alignment horizontal="center" vertical="center" wrapText="1"/>
    </xf>
    <xf numFmtId="166" fontId="0" fillId="0" borderId="8" xfId="3" applyNumberFormat="1" applyFont="1" applyFill="1" applyBorder="1" applyAlignment="1">
      <alignment horizontal="center"/>
    </xf>
    <xf numFmtId="166" fontId="0" fillId="0" borderId="18" xfId="3" applyNumberFormat="1" applyFont="1" applyFill="1" applyBorder="1" applyAlignment="1">
      <alignment horizontal="center"/>
    </xf>
    <xf numFmtId="166" fontId="3" fillId="3" borderId="39" xfId="3" applyNumberFormat="1" applyFont="1" applyFill="1" applyBorder="1" applyAlignment="1">
      <alignment horizontal="center"/>
    </xf>
    <xf numFmtId="166" fontId="0" fillId="2" borderId="8" xfId="3" applyNumberFormat="1" applyFont="1" applyFill="1" applyBorder="1" applyAlignment="1">
      <alignment horizontal="center" vertical="center" wrapText="1"/>
    </xf>
    <xf numFmtId="166" fontId="3" fillId="3" borderId="30" xfId="3" applyNumberFormat="1" applyFont="1" applyFill="1" applyBorder="1" applyAlignment="1">
      <alignment horizontal="center"/>
    </xf>
    <xf numFmtId="166" fontId="13" fillId="0" borderId="13" xfId="3" applyNumberFormat="1" applyFont="1" applyFill="1" applyBorder="1" applyAlignment="1">
      <alignment horizontal="center"/>
    </xf>
    <xf numFmtId="166" fontId="0" fillId="2" borderId="49" xfId="3" applyNumberFormat="1" applyFont="1" applyFill="1" applyBorder="1" applyAlignment="1">
      <alignment horizontal="center" vertical="center" wrapText="1"/>
    </xf>
    <xf numFmtId="166" fontId="3" fillId="3" borderId="13" xfId="3" applyNumberFormat="1" applyFont="1" applyFill="1" applyBorder="1" applyAlignment="1">
      <alignment horizontal="center"/>
    </xf>
    <xf numFmtId="166" fontId="3" fillId="5" borderId="39" xfId="3" applyNumberFormat="1" applyFont="1" applyFill="1" applyBorder="1" applyAlignment="1">
      <alignment horizontal="center"/>
    </xf>
    <xf numFmtId="164" fontId="3" fillId="3" borderId="39" xfId="1" applyNumberFormat="1" applyFont="1" applyFill="1" applyBorder="1" applyAlignment="1">
      <alignment horizontal="center"/>
    </xf>
    <xf numFmtId="164" fontId="0" fillId="2" borderId="57" xfId="1" applyNumberFormat="1" applyFont="1" applyFill="1" applyBorder="1" applyAlignment="1">
      <alignment horizontal="center" vertical="center" wrapText="1"/>
    </xf>
    <xf numFmtId="164" fontId="0" fillId="2" borderId="8" xfId="1" applyNumberFormat="1" applyFont="1" applyFill="1" applyBorder="1" applyAlignment="1">
      <alignment horizontal="center" vertical="center" wrapText="1"/>
    </xf>
    <xf numFmtId="164" fontId="3" fillId="3" borderId="62" xfId="1" applyNumberFormat="1" applyFont="1" applyFill="1" applyBorder="1" applyAlignment="1">
      <alignment horizontal="center"/>
    </xf>
    <xf numFmtId="164" fontId="3" fillId="3" borderId="30" xfId="1" applyNumberFormat="1" applyFont="1" applyFill="1" applyBorder="1" applyAlignment="1">
      <alignment horizontal="center"/>
    </xf>
    <xf numFmtId="164" fontId="3" fillId="3" borderId="36" xfId="1" applyNumberFormat="1" applyFont="1" applyFill="1" applyBorder="1" applyAlignment="1">
      <alignment horizontal="center"/>
    </xf>
    <xf numFmtId="164" fontId="0" fillId="2" borderId="33" xfId="1" applyNumberFormat="1" applyFont="1" applyFill="1" applyBorder="1" applyAlignment="1">
      <alignment horizontal="center" vertical="center" wrapText="1"/>
    </xf>
    <xf numFmtId="164" fontId="0" fillId="2" borderId="49" xfId="1" applyNumberFormat="1" applyFont="1" applyFill="1" applyBorder="1" applyAlignment="1">
      <alignment horizontal="center" vertical="center" wrapText="1"/>
    </xf>
    <xf numFmtId="164" fontId="3" fillId="3" borderId="10" xfId="1" applyNumberFormat="1" applyFont="1" applyFill="1" applyBorder="1" applyAlignment="1">
      <alignment horizontal="center"/>
    </xf>
    <xf numFmtId="164" fontId="3" fillId="3" borderId="13" xfId="1" applyNumberFormat="1" applyFont="1" applyFill="1" applyBorder="1" applyAlignment="1">
      <alignment horizontal="center"/>
    </xf>
    <xf numFmtId="164" fontId="0" fillId="2" borderId="6" xfId="1" applyNumberFormat="1" applyFont="1" applyFill="1" applyBorder="1" applyAlignment="1">
      <alignment horizontal="center" vertical="center" wrapText="1"/>
    </xf>
    <xf numFmtId="164" fontId="3" fillId="5" borderId="36" xfId="1" applyNumberFormat="1" applyFont="1" applyFill="1" applyBorder="1" applyAlignment="1">
      <alignment horizontal="center"/>
    </xf>
    <xf numFmtId="164" fontId="3" fillId="5" borderId="39" xfId="1" applyNumberFormat="1" applyFont="1" applyFill="1" applyBorder="1" applyAlignment="1">
      <alignment horizontal="center"/>
    </xf>
    <xf numFmtId="164" fontId="0" fillId="0" borderId="8" xfId="1" applyNumberFormat="1" applyFont="1" applyFill="1" applyBorder="1" applyAlignment="1">
      <alignment horizontal="center" vertical="center"/>
    </xf>
    <xf numFmtId="166" fontId="0" fillId="0" borderId="7" xfId="3" applyNumberFormat="1" applyFont="1" applyFill="1" applyBorder="1" applyAlignment="1">
      <alignment horizontal="center" vertical="center"/>
    </xf>
    <xf numFmtId="164" fontId="0" fillId="0" borderId="18" xfId="1" applyNumberFormat="1" applyFont="1" applyFill="1" applyBorder="1" applyAlignment="1">
      <alignment horizontal="center" vertical="center"/>
    </xf>
    <xf numFmtId="166" fontId="0" fillId="0" borderId="19" xfId="3" applyNumberFormat="1" applyFont="1" applyFill="1" applyBorder="1" applyAlignment="1">
      <alignment horizontal="center" vertical="center"/>
    </xf>
    <xf numFmtId="0" fontId="0" fillId="0" borderId="47" xfId="0" applyBorder="1" applyAlignment="1">
      <alignment horizontal="left" vertical="center" wrapText="1"/>
    </xf>
    <xf numFmtId="0" fontId="3" fillId="3" borderId="50" xfId="0" applyFont="1" applyFill="1" applyBorder="1"/>
    <xf numFmtId="164" fontId="3" fillId="3" borderId="22" xfId="1" applyNumberFormat="1" applyFont="1" applyFill="1" applyBorder="1" applyAlignment="1">
      <alignment horizontal="center"/>
    </xf>
    <xf numFmtId="164" fontId="3" fillId="3" borderId="70"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18" xfId="1" applyNumberFormat="1" applyFont="1" applyFill="1" applyBorder="1" applyAlignment="1">
      <alignment horizontal="center"/>
    </xf>
    <xf numFmtId="164" fontId="0" fillId="2" borderId="61" xfId="1" applyNumberFormat="1" applyFont="1" applyFill="1" applyBorder="1" applyAlignment="1">
      <alignment horizontal="center" vertical="center" wrapText="1"/>
    </xf>
    <xf numFmtId="164" fontId="3" fillId="3" borderId="56" xfId="1" applyNumberFormat="1" applyFont="1" applyFill="1" applyBorder="1" applyAlignment="1">
      <alignment horizontal="center"/>
    </xf>
    <xf numFmtId="164" fontId="13" fillId="0" borderId="18" xfId="1" applyNumberFormat="1" applyFont="1" applyFill="1" applyBorder="1" applyAlignment="1">
      <alignment horizontal="center"/>
    </xf>
    <xf numFmtId="164" fontId="13" fillId="0" borderId="13" xfId="1" applyNumberFormat="1" applyFont="1" applyFill="1" applyBorder="1" applyAlignment="1">
      <alignment horizontal="center"/>
    </xf>
    <xf numFmtId="164" fontId="3" fillId="3" borderId="44" xfId="1" applyNumberFormat="1" applyFont="1" applyFill="1" applyBorder="1" applyAlignment="1">
      <alignment horizontal="center"/>
    </xf>
    <xf numFmtId="165" fontId="3" fillId="3" borderId="36" xfId="2" applyNumberFormat="1" applyFont="1" applyFill="1" applyBorder="1" applyAlignment="1">
      <alignment horizontal="center"/>
    </xf>
    <xf numFmtId="164" fontId="8" fillId="7" borderId="13" xfId="1" applyNumberFormat="1" applyFont="1" applyFill="1" applyBorder="1" applyAlignment="1">
      <alignment horizontal="center"/>
    </xf>
    <xf numFmtId="164" fontId="13" fillId="0" borderId="24" xfId="1" applyNumberFormat="1" applyFont="1" applyFill="1" applyBorder="1" applyAlignment="1">
      <alignment horizontal="center"/>
    </xf>
    <xf numFmtId="164" fontId="13" fillId="0" borderId="22" xfId="1" applyNumberFormat="1" applyFont="1" applyFill="1" applyBorder="1" applyAlignment="1">
      <alignment horizontal="center"/>
    </xf>
    <xf numFmtId="1" fontId="0" fillId="0" borderId="0" xfId="0" applyNumberFormat="1"/>
    <xf numFmtId="164" fontId="10" fillId="0" borderId="18" xfId="1" applyNumberFormat="1" applyFont="1" applyFill="1" applyBorder="1" applyAlignment="1">
      <alignment horizontal="center"/>
    </xf>
    <xf numFmtId="164" fontId="0" fillId="0" borderId="22" xfId="1" applyNumberFormat="1" applyFont="1" applyFill="1" applyBorder="1" applyAlignment="1">
      <alignment horizontal="center" vertical="center"/>
    </xf>
    <xf numFmtId="164" fontId="3" fillId="3" borderId="40" xfId="1" applyNumberFormat="1" applyFont="1" applyFill="1" applyBorder="1" applyAlignment="1">
      <alignment horizontal="center"/>
    </xf>
    <xf numFmtId="0" fontId="3" fillId="3" borderId="36" xfId="0" applyFont="1" applyFill="1" applyBorder="1" applyAlignment="1">
      <alignment horizontal="center"/>
    </xf>
    <xf numFmtId="0" fontId="3" fillId="3" borderId="40" xfId="0" applyFont="1" applyFill="1" applyBorder="1" applyAlignment="1">
      <alignment horizontal="center"/>
    </xf>
    <xf numFmtId="0" fontId="15" fillId="0" borderId="0" xfId="5" applyFill="1"/>
    <xf numFmtId="165" fontId="0" fillId="0" borderId="24" xfId="2" applyNumberFormat="1" applyFont="1" applyFill="1" applyBorder="1" applyAlignment="1">
      <alignment horizontal="center" vertical="center"/>
    </xf>
    <xf numFmtId="165" fontId="0" fillId="2" borderId="22" xfId="0" applyNumberFormat="1" applyFill="1" applyBorder="1" applyAlignment="1">
      <alignment horizontal="center" vertical="center" wrapText="1"/>
    </xf>
    <xf numFmtId="165" fontId="0" fillId="0" borderId="49" xfId="2" applyNumberFormat="1" applyFont="1" applyFill="1" applyBorder="1" applyAlignment="1">
      <alignment horizontal="center" vertical="center"/>
    </xf>
    <xf numFmtId="165" fontId="0" fillId="0" borderId="18" xfId="2" applyNumberFormat="1" applyFont="1" applyFill="1" applyBorder="1" applyAlignment="1">
      <alignment horizontal="center" vertical="center"/>
    </xf>
    <xf numFmtId="164" fontId="0" fillId="0" borderId="24" xfId="1" applyNumberFormat="1" applyFont="1" applyFill="1" applyBorder="1" applyAlignment="1">
      <alignment horizontal="center" vertical="center"/>
    </xf>
    <xf numFmtId="166" fontId="0" fillId="0" borderId="41" xfId="3" applyNumberFormat="1" applyFont="1" applyFill="1" applyBorder="1" applyAlignment="1">
      <alignment horizontal="center" vertical="center"/>
    </xf>
    <xf numFmtId="166" fontId="0" fillId="0" borderId="27" xfId="3" applyNumberFormat="1" applyFont="1" applyFill="1" applyBorder="1" applyAlignment="1">
      <alignment horizontal="center" vertical="center"/>
    </xf>
    <xf numFmtId="166" fontId="0" fillId="0" borderId="18" xfId="3" applyNumberFormat="1" applyFont="1" applyFill="1" applyBorder="1" applyAlignment="1">
      <alignment horizontal="center" vertical="center"/>
    </xf>
    <xf numFmtId="165" fontId="3" fillId="3" borderId="40" xfId="2" applyNumberFormat="1" applyFont="1" applyFill="1" applyBorder="1" applyAlignment="1">
      <alignment horizontal="center"/>
    </xf>
    <xf numFmtId="165" fontId="3" fillId="3" borderId="10" xfId="2" applyNumberFormat="1" applyFont="1" applyFill="1" applyBorder="1" applyAlignment="1">
      <alignment horizontal="center"/>
    </xf>
    <xf numFmtId="165" fontId="3" fillId="3" borderId="11" xfId="2" applyNumberFormat="1" applyFont="1" applyFill="1" applyBorder="1" applyAlignment="1">
      <alignment horizontal="center"/>
    </xf>
    <xf numFmtId="164" fontId="0" fillId="2" borderId="23" xfId="1" applyNumberFormat="1" applyFont="1" applyFill="1" applyBorder="1" applyAlignment="1">
      <alignment horizontal="center" vertical="center" wrapText="1"/>
    </xf>
    <xf numFmtId="164" fontId="0" fillId="2" borderId="24" xfId="1" applyNumberFormat="1" applyFont="1" applyFill="1" applyBorder="1" applyAlignment="1">
      <alignment horizontal="center" vertical="center" wrapText="1"/>
    </xf>
    <xf numFmtId="166" fontId="0" fillId="2" borderId="24" xfId="3" applyNumberFormat="1" applyFont="1" applyFill="1" applyBorder="1" applyAlignment="1">
      <alignment horizontal="center" vertical="center" wrapText="1"/>
    </xf>
    <xf numFmtId="166" fontId="13" fillId="0" borderId="69" xfId="3" applyNumberFormat="1" applyFont="1" applyFill="1" applyBorder="1" applyAlignment="1">
      <alignment horizontal="center"/>
    </xf>
    <xf numFmtId="166" fontId="13" fillId="0" borderId="27" xfId="3" applyNumberFormat="1" applyFont="1" applyFill="1" applyBorder="1" applyAlignment="1">
      <alignment horizontal="center"/>
    </xf>
    <xf numFmtId="164" fontId="13" fillId="0" borderId="71" xfId="1" applyNumberFormat="1" applyFont="1" applyFill="1" applyBorder="1" applyAlignment="1">
      <alignment horizontal="center"/>
    </xf>
    <xf numFmtId="166" fontId="13" fillId="0" borderId="72" xfId="3" applyNumberFormat="1" applyFont="1" applyFill="1" applyBorder="1" applyAlignment="1">
      <alignment horizontal="center"/>
    </xf>
    <xf numFmtId="166" fontId="13" fillId="0" borderId="59" xfId="3" applyNumberFormat="1" applyFont="1" applyFill="1" applyBorder="1" applyAlignment="1">
      <alignment horizontal="center"/>
    </xf>
    <xf numFmtId="164" fontId="3" fillId="7" borderId="36" xfId="1" applyNumberFormat="1" applyFont="1" applyFill="1" applyBorder="1" applyAlignment="1">
      <alignment horizontal="center" vertical="center"/>
    </xf>
    <xf numFmtId="164" fontId="3" fillId="7" borderId="39" xfId="1" applyNumberFormat="1" applyFont="1" applyFill="1" applyBorder="1" applyAlignment="1">
      <alignment horizontal="center" vertical="center"/>
    </xf>
    <xf numFmtId="165" fontId="3" fillId="7" borderId="22" xfId="2" applyNumberFormat="1" applyFont="1" applyFill="1" applyBorder="1" applyAlignment="1">
      <alignment horizontal="center" vertical="center"/>
    </xf>
    <xf numFmtId="166" fontId="3" fillId="7" borderId="4" xfId="3" applyNumberFormat="1" applyFont="1" applyFill="1" applyBorder="1" applyAlignment="1">
      <alignment horizontal="center" vertical="center"/>
    </xf>
    <xf numFmtId="166" fontId="10" fillId="0" borderId="19" xfId="3" applyNumberFormat="1" applyFont="1" applyFill="1" applyBorder="1" applyAlignment="1">
      <alignment horizontal="center" vertical="center"/>
    </xf>
    <xf numFmtId="165" fontId="10" fillId="0" borderId="18" xfId="2" applyNumberFormat="1" applyFont="1" applyFill="1" applyBorder="1" applyAlignment="1">
      <alignment horizontal="center" vertical="center"/>
    </xf>
    <xf numFmtId="164" fontId="10" fillId="0" borderId="30" xfId="1" applyNumberFormat="1" applyFont="1" applyFill="1" applyBorder="1" applyAlignment="1">
      <alignment horizontal="center" vertical="center"/>
    </xf>
    <xf numFmtId="166" fontId="10" fillId="0" borderId="31" xfId="3" applyNumberFormat="1" applyFont="1" applyFill="1" applyBorder="1" applyAlignment="1">
      <alignment horizontal="center" vertical="center"/>
    </xf>
    <xf numFmtId="165" fontId="10" fillId="0" borderId="30" xfId="2" applyNumberFormat="1" applyFont="1" applyFill="1" applyBorder="1" applyAlignment="1">
      <alignment horizontal="center" vertical="center"/>
    </xf>
    <xf numFmtId="166" fontId="0" fillId="0" borderId="56" xfId="3" applyNumberFormat="1" applyFont="1" applyFill="1" applyBorder="1" applyAlignment="1">
      <alignment horizontal="center" vertical="center"/>
    </xf>
    <xf numFmtId="164" fontId="0" fillId="0" borderId="30" xfId="1" applyNumberFormat="1" applyFont="1" applyFill="1" applyBorder="1" applyAlignment="1">
      <alignment horizontal="center" vertical="center"/>
    </xf>
    <xf numFmtId="166" fontId="3" fillId="3" borderId="44" xfId="3" applyNumberFormat="1" applyFont="1" applyFill="1" applyBorder="1" applyAlignment="1">
      <alignment horizontal="center"/>
    </xf>
    <xf numFmtId="166" fontId="0" fillId="2" borderId="72" xfId="3" applyNumberFormat="1" applyFont="1" applyFill="1" applyBorder="1" applyAlignment="1">
      <alignment horizontal="center" vertical="center" wrapText="1"/>
    </xf>
    <xf numFmtId="164" fontId="0" fillId="2" borderId="9" xfId="1" applyNumberFormat="1" applyFont="1" applyFill="1" applyBorder="1" applyAlignment="1">
      <alignment horizontal="center" vertical="center" wrapText="1"/>
    </xf>
    <xf numFmtId="166" fontId="3" fillId="3" borderId="56" xfId="3" applyNumberFormat="1" applyFont="1" applyFill="1" applyBorder="1" applyAlignment="1">
      <alignment horizontal="center"/>
    </xf>
    <xf numFmtId="164" fontId="3" fillId="3" borderId="68" xfId="1" applyNumberFormat="1" applyFont="1" applyFill="1" applyBorder="1" applyAlignment="1">
      <alignment horizontal="center"/>
    </xf>
    <xf numFmtId="166" fontId="0" fillId="0" borderId="64" xfId="3" applyNumberFormat="1" applyFont="1" applyFill="1" applyBorder="1" applyAlignment="1">
      <alignment horizontal="center" vertical="center"/>
    </xf>
    <xf numFmtId="165" fontId="0" fillId="0" borderId="22" xfId="2" applyNumberFormat="1" applyFont="1" applyFill="1" applyBorder="1" applyAlignment="1">
      <alignment horizontal="center" vertical="center"/>
    </xf>
    <xf numFmtId="166" fontId="0" fillId="0" borderId="38" xfId="3" applyNumberFormat="1" applyFont="1" applyFill="1" applyBorder="1" applyAlignment="1">
      <alignment horizontal="center" vertical="center"/>
    </xf>
    <xf numFmtId="166" fontId="0" fillId="0" borderId="66" xfId="3" applyNumberFormat="1" applyFont="1" applyFill="1" applyBorder="1" applyAlignment="1">
      <alignment horizontal="center" vertical="center"/>
    </xf>
    <xf numFmtId="166" fontId="0" fillId="0" borderId="35" xfId="3" applyNumberFormat="1" applyFont="1" applyFill="1" applyBorder="1" applyAlignment="1">
      <alignment horizontal="center" vertical="center"/>
    </xf>
    <xf numFmtId="164" fontId="0" fillId="0" borderId="13" xfId="1" applyNumberFormat="1" applyFont="1" applyFill="1" applyBorder="1" applyAlignment="1">
      <alignment horizontal="center" vertical="center"/>
    </xf>
    <xf numFmtId="166" fontId="0" fillId="0" borderId="37" xfId="3" applyNumberFormat="1" applyFont="1" applyFill="1" applyBorder="1" applyAlignment="1">
      <alignment horizontal="center" vertical="center"/>
    </xf>
    <xf numFmtId="165" fontId="0" fillId="0" borderId="13" xfId="2" applyNumberFormat="1" applyFont="1" applyFill="1" applyBorder="1" applyAlignment="1">
      <alignment horizontal="center" vertical="center"/>
    </xf>
    <xf numFmtId="166" fontId="0" fillId="2" borderId="65" xfId="3" applyNumberFormat="1" applyFont="1" applyFill="1" applyBorder="1" applyAlignment="1">
      <alignment horizontal="center" vertical="center" wrapText="1"/>
    </xf>
    <xf numFmtId="166" fontId="0" fillId="0" borderId="34" xfId="3" applyNumberFormat="1" applyFont="1" applyFill="1" applyBorder="1" applyAlignment="1">
      <alignment horizontal="center" vertical="center"/>
    </xf>
    <xf numFmtId="166" fontId="0" fillId="2" borderId="38" xfId="3" applyNumberFormat="1" applyFont="1" applyFill="1" applyBorder="1" applyAlignment="1">
      <alignment horizontal="center" vertical="center" wrapText="1"/>
    </xf>
    <xf numFmtId="166" fontId="3" fillId="3" borderId="22" xfId="3" applyNumberFormat="1" applyFont="1" applyFill="1" applyBorder="1" applyAlignment="1">
      <alignment horizontal="center"/>
    </xf>
    <xf numFmtId="0" fontId="0" fillId="0" borderId="55" xfId="0" applyBorder="1"/>
    <xf numFmtId="0" fontId="0" fillId="0" borderId="28" xfId="0" applyBorder="1"/>
    <xf numFmtId="164" fontId="0" fillId="2" borderId="1" xfId="1" applyNumberFormat="1" applyFont="1" applyFill="1" applyBorder="1" applyAlignment="1">
      <alignment horizontal="center" vertical="center" wrapText="1"/>
    </xf>
    <xf numFmtId="164" fontId="3" fillId="3" borderId="75" xfId="1" applyNumberFormat="1" applyFont="1" applyFill="1" applyBorder="1" applyAlignment="1">
      <alignment horizontal="center"/>
    </xf>
    <xf numFmtId="164" fontId="3" fillId="5" borderId="59" xfId="1" applyNumberFormat="1" applyFont="1" applyFill="1" applyBorder="1" applyAlignment="1">
      <alignment horizontal="center"/>
    </xf>
    <xf numFmtId="0" fontId="7" fillId="6" borderId="34" xfId="0" applyFont="1" applyFill="1" applyBorder="1" applyAlignment="1">
      <alignment horizontal="center" vertical="center" wrapText="1"/>
    </xf>
    <xf numFmtId="164" fontId="7" fillId="6" borderId="37" xfId="1" applyNumberFormat="1" applyFont="1" applyFill="1" applyBorder="1" applyAlignment="1">
      <alignment horizontal="center" vertical="center" wrapText="1"/>
    </xf>
    <xf numFmtId="166" fontId="0" fillId="2" borderId="34" xfId="3" applyNumberFormat="1" applyFont="1" applyFill="1" applyBorder="1" applyAlignment="1">
      <alignment horizontal="center" vertical="center" wrapText="1"/>
    </xf>
    <xf numFmtId="166" fontId="3" fillId="3" borderId="38" xfId="3" applyNumberFormat="1" applyFont="1" applyFill="1" applyBorder="1" applyAlignment="1">
      <alignment horizontal="center"/>
    </xf>
    <xf numFmtId="164" fontId="7" fillId="2" borderId="7"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43" fontId="7" fillId="2" borderId="11" xfId="1" applyFont="1" applyFill="1" applyBorder="1" applyAlignment="1">
      <alignment horizontal="center" vertical="center" wrapText="1"/>
    </xf>
    <xf numFmtId="164" fontId="0" fillId="2" borderId="69" xfId="1" applyNumberFormat="1" applyFont="1" applyFill="1" applyBorder="1" applyAlignment="1">
      <alignment horizontal="center" vertical="center" wrapText="1"/>
    </xf>
    <xf numFmtId="164" fontId="3" fillId="3" borderId="10" xfId="1" applyNumberFormat="1" applyFont="1" applyFill="1" applyBorder="1" applyAlignment="1">
      <alignment horizontal="center" vertical="center"/>
    </xf>
    <xf numFmtId="0" fontId="3" fillId="3" borderId="2" xfId="0" applyFont="1" applyFill="1" applyBorder="1"/>
    <xf numFmtId="164" fontId="3" fillId="3" borderId="64" xfId="1" applyNumberFormat="1" applyFont="1" applyFill="1" applyBorder="1" applyAlignment="1">
      <alignment horizontal="center" vertical="center"/>
    </xf>
    <xf numFmtId="164" fontId="3" fillId="3" borderId="21" xfId="1" applyNumberFormat="1" applyFont="1" applyFill="1" applyBorder="1" applyAlignment="1">
      <alignment horizontal="center" vertical="center"/>
    </xf>
    <xf numFmtId="0" fontId="6" fillId="6" borderId="74"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7" fillId="2" borderId="7" xfId="0" applyFont="1" applyFill="1" applyBorder="1" applyAlignment="1">
      <alignment horizontal="center" vertical="center" wrapText="1"/>
    </xf>
    <xf numFmtId="3" fontId="0" fillId="0" borderId="0" xfId="0" applyNumberFormat="1"/>
    <xf numFmtId="164" fontId="0" fillId="0" borderId="0" xfId="0" applyNumberFormat="1"/>
    <xf numFmtId="0" fontId="0" fillId="4" borderId="0" xfId="0" applyFill="1"/>
    <xf numFmtId="0" fontId="19" fillId="2" borderId="21"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20" fillId="3" borderId="58" xfId="0" applyFont="1" applyFill="1" applyBorder="1" applyAlignment="1">
      <alignment horizontal="center" vertical="center" wrapText="1"/>
    </xf>
    <xf numFmtId="0" fontId="20" fillId="3" borderId="60" xfId="0" applyFont="1" applyFill="1" applyBorder="1" applyAlignment="1">
      <alignment horizontal="center" vertical="center" wrapText="1"/>
    </xf>
    <xf numFmtId="0" fontId="3" fillId="3" borderId="1" xfId="0" applyFont="1" applyFill="1" applyBorder="1"/>
    <xf numFmtId="0" fontId="0" fillId="0" borderId="9" xfId="0" applyBorder="1" applyAlignment="1">
      <alignment horizontal="left" vertical="center" wrapText="1"/>
    </xf>
    <xf numFmtId="0" fontId="0" fillId="0" borderId="28" xfId="0" applyBorder="1" applyAlignment="1">
      <alignment vertical="center" wrapText="1"/>
    </xf>
    <xf numFmtId="0" fontId="0" fillId="0" borderId="69" xfId="0" applyBorder="1" applyAlignment="1">
      <alignment horizontal="left" vertical="center" wrapText="1"/>
    </xf>
    <xf numFmtId="0" fontId="0" fillId="0" borderId="28" xfId="0" applyBorder="1" applyAlignment="1">
      <alignment horizontal="left" vertical="center" wrapText="1"/>
    </xf>
    <xf numFmtId="0" fontId="3" fillId="3" borderId="3" xfId="0" applyFont="1" applyFill="1" applyBorder="1"/>
    <xf numFmtId="0" fontId="0" fillId="2" borderId="54" xfId="0" applyFill="1" applyBorder="1" applyAlignment="1">
      <alignment vertical="center" wrapText="1"/>
    </xf>
    <xf numFmtId="0" fontId="0" fillId="2" borderId="42" xfId="0" applyFill="1" applyBorder="1" applyAlignment="1">
      <alignment vertical="center" wrapText="1"/>
    </xf>
    <xf numFmtId="0" fontId="3" fillId="3" borderId="12" xfId="0" applyFont="1" applyFill="1" applyBorder="1"/>
    <xf numFmtId="0" fontId="21" fillId="0" borderId="0" xfId="0" applyFont="1"/>
    <xf numFmtId="0" fontId="23" fillId="11" borderId="18" xfId="0" applyFont="1" applyFill="1" applyBorder="1" applyAlignment="1">
      <alignment horizontal="center" vertical="center"/>
    </xf>
    <xf numFmtId="0" fontId="23" fillId="11" borderId="18" xfId="0" applyFont="1" applyFill="1" applyBorder="1" applyAlignment="1">
      <alignment horizontal="center" vertical="center" wrapText="1"/>
    </xf>
    <xf numFmtId="0" fontId="24" fillId="0" borderId="18" xfId="0" applyFont="1" applyBorder="1"/>
    <xf numFmtId="10" fontId="16" fillId="0" borderId="18" xfId="0" applyNumberFormat="1" applyFont="1" applyBorder="1" applyAlignment="1">
      <alignment horizontal="center"/>
    </xf>
    <xf numFmtId="167" fontId="0" fillId="0" borderId="0" xfId="1" applyNumberFormat="1" applyFont="1"/>
    <xf numFmtId="0" fontId="0" fillId="0" borderId="79" xfId="0" applyBorder="1" applyAlignment="1">
      <alignment vertical="center" wrapText="1"/>
    </xf>
    <xf numFmtId="0" fontId="3" fillId="3" borderId="21" xfId="0" applyFont="1" applyFill="1" applyBorder="1"/>
    <xf numFmtId="0" fontId="3" fillId="3" borderId="38" xfId="0" applyFont="1" applyFill="1" applyBorder="1"/>
    <xf numFmtId="165" fontId="3" fillId="3" borderId="21" xfId="2" applyNumberFormat="1" applyFont="1" applyFill="1" applyBorder="1" applyAlignment="1">
      <alignment horizontal="center"/>
    </xf>
    <xf numFmtId="165" fontId="3" fillId="3" borderId="64" xfId="2" applyNumberFormat="1" applyFont="1" applyFill="1" applyBorder="1" applyAlignment="1">
      <alignment horizontal="center"/>
    </xf>
    <xf numFmtId="0" fontId="20" fillId="3" borderId="1"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20" fillId="3" borderId="65" xfId="0" applyFont="1" applyFill="1" applyBorder="1" applyAlignment="1">
      <alignment horizontal="center" vertical="center" wrapText="1"/>
    </xf>
    <xf numFmtId="165" fontId="3" fillId="3" borderId="21" xfId="2" applyNumberFormat="1" applyFont="1" applyFill="1" applyBorder="1"/>
    <xf numFmtId="165" fontId="3" fillId="3" borderId="64" xfId="2" applyNumberFormat="1" applyFont="1" applyFill="1" applyBorder="1"/>
    <xf numFmtId="164" fontId="3" fillId="3" borderId="38" xfId="1" applyNumberFormat="1" applyFont="1" applyFill="1" applyBorder="1" applyAlignment="1"/>
    <xf numFmtId="164" fontId="3" fillId="5" borderId="21" xfId="1" applyNumberFormat="1" applyFont="1" applyFill="1" applyBorder="1" applyAlignment="1"/>
    <xf numFmtId="164" fontId="3" fillId="5" borderId="64" xfId="1" applyNumberFormat="1" applyFont="1" applyFill="1" applyBorder="1" applyAlignment="1"/>
    <xf numFmtId="164" fontId="3" fillId="3" borderId="21" xfId="1" applyNumberFormat="1" applyFont="1" applyFill="1" applyBorder="1" applyAlignment="1">
      <alignment horizontal="center"/>
    </xf>
    <xf numFmtId="164" fontId="3" fillId="3" borderId="64" xfId="1" applyNumberFormat="1" applyFont="1" applyFill="1" applyBorder="1" applyAlignment="1">
      <alignment horizontal="center"/>
    </xf>
    <xf numFmtId="0" fontId="3" fillId="3" borderId="63" xfId="0" applyFont="1" applyFill="1" applyBorder="1"/>
    <xf numFmtId="0" fontId="0" fillId="4" borderId="56" xfId="0" applyFill="1" applyBorder="1" applyAlignment="1">
      <alignment horizontal="left" vertical="center"/>
    </xf>
    <xf numFmtId="0" fontId="23" fillId="14" borderId="18" xfId="0" applyFont="1" applyFill="1" applyBorder="1" applyAlignment="1">
      <alignment horizontal="center" vertical="center"/>
    </xf>
    <xf numFmtId="0" fontId="23" fillId="14" borderId="18" xfId="0" applyFont="1" applyFill="1" applyBorder="1" applyAlignment="1">
      <alignment horizontal="center" vertical="center" wrapText="1"/>
    </xf>
    <xf numFmtId="167" fontId="0" fillId="0" borderId="18" xfId="1" applyNumberFormat="1" applyFont="1" applyBorder="1"/>
    <xf numFmtId="0" fontId="6" fillId="6" borderId="80" xfId="0" applyFont="1" applyFill="1" applyBorder="1" applyAlignment="1">
      <alignment horizontal="center" vertical="center" wrapText="1"/>
    </xf>
    <xf numFmtId="0" fontId="6" fillId="6" borderId="81" xfId="0" applyFont="1" applyFill="1" applyBorder="1" applyAlignment="1">
      <alignment horizontal="center" vertical="center" wrapText="1"/>
    </xf>
    <xf numFmtId="0" fontId="6" fillId="6" borderId="83" xfId="0" applyFont="1" applyFill="1" applyBorder="1" applyAlignment="1">
      <alignment horizontal="center" vertical="center" wrapText="1"/>
    </xf>
    <xf numFmtId="0" fontId="6" fillId="6" borderId="84" xfId="0" applyFont="1" applyFill="1" applyBorder="1" applyAlignment="1">
      <alignment horizontal="center" vertical="center" wrapText="1"/>
    </xf>
    <xf numFmtId="0" fontId="3" fillId="3" borderId="85" xfId="0" applyFont="1" applyFill="1" applyBorder="1"/>
    <xf numFmtId="0" fontId="3" fillId="3" borderId="87" xfId="0" applyFont="1" applyFill="1" applyBorder="1"/>
    <xf numFmtId="0" fontId="0" fillId="2" borderId="88" xfId="0" applyFill="1" applyBorder="1" applyAlignment="1">
      <alignment vertical="center" wrapText="1"/>
    </xf>
    <xf numFmtId="0" fontId="3" fillId="3" borderId="89" xfId="0" applyFont="1" applyFill="1" applyBorder="1"/>
    <xf numFmtId="0" fontId="3" fillId="3" borderId="90" xfId="0" applyFont="1" applyFill="1" applyBorder="1"/>
    <xf numFmtId="164" fontId="3" fillId="3" borderId="91" xfId="1" applyNumberFormat="1" applyFont="1" applyFill="1" applyBorder="1" applyAlignment="1"/>
    <xf numFmtId="166" fontId="13" fillId="0" borderId="22" xfId="3" applyNumberFormat="1" applyFont="1" applyFill="1" applyBorder="1" applyAlignment="1">
      <alignment horizontal="center" vertical="center"/>
    </xf>
    <xf numFmtId="166" fontId="13" fillId="0" borderId="24" xfId="3" applyNumberFormat="1" applyFont="1" applyFill="1" applyBorder="1" applyAlignment="1">
      <alignment horizontal="center" vertical="center"/>
    </xf>
    <xf numFmtId="166" fontId="13" fillId="0" borderId="18" xfId="3" applyNumberFormat="1" applyFont="1" applyFill="1" applyBorder="1" applyAlignment="1">
      <alignment horizontal="center" vertical="center"/>
    </xf>
    <xf numFmtId="166" fontId="0" fillId="0" borderId="8" xfId="3" applyNumberFormat="1" applyFont="1" applyFill="1" applyBorder="1" applyAlignment="1">
      <alignment horizontal="center" vertical="center"/>
    </xf>
    <xf numFmtId="164" fontId="17" fillId="0" borderId="32" xfId="1" applyNumberFormat="1" applyFont="1" applyFill="1" applyBorder="1" applyAlignment="1">
      <alignment horizontal="center" vertical="center"/>
    </xf>
    <xf numFmtId="166" fontId="0" fillId="0" borderId="30" xfId="3" applyNumberFormat="1" applyFont="1" applyFill="1" applyBorder="1" applyAlignment="1">
      <alignment horizontal="center" vertical="center"/>
    </xf>
    <xf numFmtId="0" fontId="7" fillId="2" borderId="71"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166" fontId="3" fillId="7" borderId="39" xfId="3" applyNumberFormat="1" applyFont="1" applyFill="1" applyBorder="1" applyAlignment="1">
      <alignment horizontal="center" vertical="center"/>
    </xf>
    <xf numFmtId="164" fontId="8" fillId="7" borderId="39" xfId="1" applyNumberFormat="1" applyFont="1" applyFill="1" applyBorder="1" applyAlignment="1">
      <alignment horizontal="center" vertical="center"/>
    </xf>
    <xf numFmtId="164" fontId="8" fillId="7" borderId="40" xfId="1" applyNumberFormat="1" applyFont="1" applyFill="1" applyBorder="1" applyAlignment="1">
      <alignment horizontal="center" vertical="center"/>
    </xf>
    <xf numFmtId="166" fontId="13" fillId="0" borderId="43" xfId="3" applyNumberFormat="1" applyFont="1" applyFill="1" applyBorder="1" applyAlignment="1">
      <alignment horizontal="center"/>
    </xf>
    <xf numFmtId="0" fontId="3" fillId="3" borderId="22" xfId="1" applyNumberFormat="1" applyFont="1" applyFill="1" applyBorder="1" applyAlignment="1">
      <alignment horizontal="center"/>
    </xf>
    <xf numFmtId="0" fontId="3" fillId="3" borderId="64" xfId="1" applyNumberFormat="1" applyFont="1" applyFill="1" applyBorder="1" applyAlignment="1">
      <alignment horizontal="center"/>
    </xf>
    <xf numFmtId="167" fontId="8" fillId="7" borderId="40" xfId="1" applyNumberFormat="1" applyFont="1" applyFill="1" applyBorder="1" applyAlignment="1">
      <alignment horizontal="center" vertical="center"/>
    </xf>
    <xf numFmtId="167" fontId="3" fillId="3" borderId="40" xfId="1" applyNumberFormat="1" applyFont="1" applyFill="1" applyBorder="1" applyAlignment="1">
      <alignment horizontal="center"/>
    </xf>
    <xf numFmtId="167" fontId="0" fillId="2" borderId="9" xfId="1" applyNumberFormat="1" applyFont="1" applyFill="1" applyBorder="1" applyAlignment="1">
      <alignment horizontal="center" vertical="center" wrapText="1"/>
    </xf>
    <xf numFmtId="167" fontId="3" fillId="3" borderId="68" xfId="1" applyNumberFormat="1" applyFont="1" applyFill="1" applyBorder="1" applyAlignment="1">
      <alignment horizontal="center"/>
    </xf>
    <xf numFmtId="167" fontId="0" fillId="2" borderId="1" xfId="1" applyNumberFormat="1" applyFont="1" applyFill="1" applyBorder="1" applyAlignment="1">
      <alignment horizontal="center" vertical="center" wrapText="1"/>
    </xf>
    <xf numFmtId="167" fontId="8" fillId="7" borderId="75" xfId="1" applyNumberFormat="1" applyFont="1" applyFill="1" applyBorder="1" applyAlignment="1">
      <alignment horizontal="center"/>
    </xf>
    <xf numFmtId="167" fontId="3" fillId="3" borderId="3" xfId="1" applyNumberFormat="1" applyFont="1" applyFill="1" applyBorder="1" applyAlignment="1">
      <alignment horizontal="center"/>
    </xf>
    <xf numFmtId="167" fontId="0" fillId="0" borderId="9" xfId="1" applyNumberFormat="1" applyFont="1" applyFill="1" applyBorder="1" applyAlignment="1">
      <alignment horizontal="center"/>
    </xf>
    <xf numFmtId="167" fontId="0" fillId="2" borderId="69" xfId="1" applyNumberFormat="1" applyFont="1" applyFill="1" applyBorder="1" applyAlignment="1">
      <alignment horizontal="center" vertical="center" wrapText="1"/>
    </xf>
    <xf numFmtId="167" fontId="3" fillId="5" borderId="59" xfId="1" applyNumberFormat="1" applyFont="1" applyFill="1" applyBorder="1" applyAlignment="1">
      <alignment horizontal="center"/>
    </xf>
    <xf numFmtId="164" fontId="13" fillId="0" borderId="6" xfId="1" applyNumberFormat="1" applyFont="1" applyFill="1" applyBorder="1" applyAlignment="1">
      <alignment horizontal="center"/>
    </xf>
    <xf numFmtId="167" fontId="13" fillId="0" borderId="5" xfId="1" applyNumberFormat="1" applyFont="1" applyFill="1" applyBorder="1" applyAlignment="1">
      <alignment horizontal="center"/>
    </xf>
    <xf numFmtId="164" fontId="13" fillId="0" borderId="23" xfId="1" applyNumberFormat="1" applyFont="1" applyFill="1" applyBorder="1" applyAlignment="1">
      <alignment horizontal="center"/>
    </xf>
    <xf numFmtId="167" fontId="13" fillId="0" borderId="52" xfId="1" applyNumberFormat="1" applyFont="1" applyFill="1" applyBorder="1" applyAlignment="1">
      <alignment horizontal="center"/>
    </xf>
    <xf numFmtId="164" fontId="13" fillId="0" borderId="36" xfId="1" applyNumberFormat="1" applyFont="1" applyFill="1" applyBorder="1" applyAlignment="1">
      <alignment horizontal="center"/>
    </xf>
    <xf numFmtId="167" fontId="13" fillId="0" borderId="48" xfId="1" applyNumberFormat="1" applyFont="1" applyFill="1" applyBorder="1" applyAlignment="1">
      <alignment horizontal="center"/>
    </xf>
    <xf numFmtId="167" fontId="0" fillId="0" borderId="9" xfId="1" applyNumberFormat="1" applyFont="1" applyFill="1" applyBorder="1" applyAlignment="1">
      <alignment horizontal="center" vertical="center"/>
    </xf>
    <xf numFmtId="167" fontId="0" fillId="0" borderId="28" xfId="1" applyNumberFormat="1" applyFont="1" applyFill="1" applyBorder="1" applyAlignment="1">
      <alignment horizontal="center" vertical="center"/>
    </xf>
    <xf numFmtId="167" fontId="0" fillId="0" borderId="68" xfId="1" applyNumberFormat="1" applyFont="1" applyFill="1" applyBorder="1" applyAlignment="1">
      <alignment horizontal="center" vertical="center"/>
    </xf>
    <xf numFmtId="167" fontId="13" fillId="0" borderId="3" xfId="1" applyNumberFormat="1" applyFont="1" applyFill="1" applyBorder="1" applyAlignment="1">
      <alignment horizontal="center"/>
    </xf>
    <xf numFmtId="164" fontId="16" fillId="0" borderId="24" xfId="1" applyNumberFormat="1" applyFont="1" applyFill="1" applyBorder="1" applyAlignment="1">
      <alignment horizontal="center"/>
    </xf>
    <xf numFmtId="167" fontId="16" fillId="0" borderId="69" xfId="1" applyNumberFormat="1" applyFont="1" applyFill="1" applyBorder="1" applyAlignment="1">
      <alignment horizontal="center"/>
    </xf>
    <xf numFmtId="167" fontId="13" fillId="0" borderId="28" xfId="1" applyNumberFormat="1" applyFont="1" applyFill="1" applyBorder="1" applyAlignment="1">
      <alignment horizontal="center"/>
    </xf>
    <xf numFmtId="167" fontId="13" fillId="0" borderId="75" xfId="1" applyNumberFormat="1" applyFont="1" applyFill="1" applyBorder="1" applyAlignment="1">
      <alignment horizontal="center"/>
    </xf>
    <xf numFmtId="167" fontId="0" fillId="0" borderId="28" xfId="1" applyNumberFormat="1" applyFont="1" applyFill="1" applyBorder="1" applyAlignment="1">
      <alignment horizontal="center"/>
    </xf>
    <xf numFmtId="164" fontId="3" fillId="3" borderId="38" xfId="1" applyNumberFormat="1" applyFont="1" applyFill="1" applyBorder="1" applyAlignment="1">
      <alignment horizontal="center"/>
    </xf>
    <xf numFmtId="0" fontId="1" fillId="2" borderId="33" xfId="0" applyFont="1" applyFill="1" applyBorder="1" applyAlignment="1">
      <alignment vertical="center" wrapText="1"/>
    </xf>
    <xf numFmtId="0" fontId="1" fillId="2" borderId="60" xfId="0" applyFont="1" applyFill="1" applyBorder="1" applyAlignment="1">
      <alignment vertical="center" wrapText="1"/>
    </xf>
    <xf numFmtId="165" fontId="1" fillId="2" borderId="33" xfId="2" applyNumberFormat="1" applyFont="1" applyFill="1" applyBorder="1" applyAlignment="1">
      <alignment vertical="center" wrapText="1"/>
    </xf>
    <xf numFmtId="165" fontId="1" fillId="2" borderId="60" xfId="2" applyNumberFormat="1" applyFont="1" applyFill="1" applyBorder="1" applyAlignment="1">
      <alignment vertical="center" wrapText="1"/>
    </xf>
    <xf numFmtId="164" fontId="1" fillId="2" borderId="33" xfId="1" applyNumberFormat="1" applyFont="1" applyFill="1" applyBorder="1" applyAlignment="1">
      <alignment vertical="center" wrapText="1"/>
    </xf>
    <xf numFmtId="164" fontId="1" fillId="2" borderId="65" xfId="1" applyNumberFormat="1" applyFont="1" applyFill="1" applyBorder="1" applyAlignment="1">
      <alignment vertical="center" wrapText="1"/>
    </xf>
    <xf numFmtId="164" fontId="1" fillId="2" borderId="60" xfId="1" applyNumberFormat="1" applyFont="1" applyFill="1" applyBorder="1" applyAlignment="1">
      <alignment vertical="center" wrapText="1"/>
    </xf>
    <xf numFmtId="164" fontId="1" fillId="0" borderId="6" xfId="1" applyNumberFormat="1" applyFont="1" applyBorder="1" applyAlignment="1">
      <alignment horizontal="center" vertical="center"/>
    </xf>
    <xf numFmtId="164" fontId="1" fillId="0" borderId="34" xfId="1" applyNumberFormat="1" applyFont="1" applyBorder="1" applyAlignment="1">
      <alignment horizontal="center" vertical="center"/>
    </xf>
    <xf numFmtId="165" fontId="1" fillId="0" borderId="6" xfId="2" applyNumberFormat="1" applyFont="1" applyBorder="1" applyAlignment="1">
      <alignment horizontal="center" vertical="center"/>
    </xf>
    <xf numFmtId="165" fontId="1" fillId="0" borderId="7" xfId="2" applyNumberFormat="1" applyFont="1" applyBorder="1" applyAlignment="1">
      <alignment horizontal="center" vertical="center"/>
    </xf>
    <xf numFmtId="164" fontId="1" fillId="0" borderId="29" xfId="1" applyNumberFormat="1" applyFont="1" applyBorder="1" applyAlignment="1">
      <alignment horizontal="center" vertical="center"/>
    </xf>
    <xf numFmtId="164" fontId="1" fillId="0" borderId="78" xfId="1" applyNumberFormat="1" applyFont="1" applyBorder="1" applyAlignment="1">
      <alignment horizontal="center" vertical="center"/>
    </xf>
    <xf numFmtId="165" fontId="1" fillId="0" borderId="29" xfId="2" applyNumberFormat="1" applyFont="1" applyBorder="1" applyAlignment="1">
      <alignment horizontal="center" vertical="center"/>
    </xf>
    <xf numFmtId="165" fontId="1" fillId="0" borderId="31" xfId="2" applyNumberFormat="1" applyFont="1" applyBorder="1" applyAlignment="1">
      <alignment horizontal="center" vertical="center"/>
    </xf>
    <xf numFmtId="0" fontId="1" fillId="0" borderId="21" xfId="0" applyFont="1" applyBorder="1" applyAlignment="1">
      <alignment horizontal="center"/>
    </xf>
    <xf numFmtId="0" fontId="1" fillId="0" borderId="64" xfId="0" applyFont="1" applyBorder="1" applyAlignment="1">
      <alignment horizontal="center"/>
    </xf>
    <xf numFmtId="165" fontId="1" fillId="0" borderId="21" xfId="2" applyNumberFormat="1" applyFont="1" applyBorder="1" applyAlignment="1">
      <alignment horizontal="center"/>
    </xf>
    <xf numFmtId="165" fontId="1" fillId="0" borderId="64" xfId="2" applyNumberFormat="1" applyFont="1" applyBorder="1" applyAlignment="1">
      <alignment horizontal="center"/>
    </xf>
    <xf numFmtId="164" fontId="3" fillId="5" borderId="36" xfId="1" applyNumberFormat="1" applyFont="1" applyFill="1" applyBorder="1" applyAlignment="1"/>
    <xf numFmtId="164" fontId="3" fillId="5" borderId="44" xfId="1" applyNumberFormat="1" applyFont="1" applyFill="1" applyBorder="1" applyAlignment="1"/>
    <xf numFmtId="164" fontId="3" fillId="5" borderId="40" xfId="1" applyNumberFormat="1" applyFont="1" applyFill="1" applyBorder="1" applyAlignment="1"/>
    <xf numFmtId="37" fontId="13" fillId="0" borderId="76" xfId="0" applyNumberFormat="1" applyFont="1" applyBorder="1" applyAlignment="1">
      <alignment vertical="center"/>
    </xf>
    <xf numFmtId="167" fontId="13" fillId="0" borderId="3" xfId="0" applyNumberFormat="1" applyFont="1" applyBorder="1" applyAlignment="1">
      <alignment vertical="center"/>
    </xf>
    <xf numFmtId="175" fontId="0" fillId="0" borderId="0" xfId="0" applyNumberFormat="1"/>
    <xf numFmtId="9" fontId="3" fillId="0" borderId="0" xfId="1" applyNumberFormat="1" applyFont="1"/>
    <xf numFmtId="9" fontId="0" fillId="0" borderId="0" xfId="3" applyFont="1"/>
    <xf numFmtId="0" fontId="6" fillId="6" borderId="41" xfId="0" quotePrefix="1" applyFont="1" applyFill="1" applyBorder="1" applyAlignment="1">
      <alignment horizontal="center" vertical="center" wrapText="1"/>
    </xf>
    <xf numFmtId="0" fontId="3" fillId="3" borderId="93" xfId="0" applyFont="1" applyFill="1" applyBorder="1" applyAlignment="1">
      <alignment horizontal="center" vertical="center" wrapText="1"/>
    </xf>
    <xf numFmtId="176" fontId="1" fillId="0" borderId="64" xfId="0" applyNumberFormat="1" applyFont="1" applyBorder="1" applyAlignment="1">
      <alignment horizontal="center" vertical="center"/>
    </xf>
    <xf numFmtId="164" fontId="3" fillId="3" borderId="21" xfId="0" applyNumberFormat="1" applyFont="1" applyFill="1" applyBorder="1"/>
    <xf numFmtId="176" fontId="3" fillId="3" borderId="21" xfId="1" applyNumberFormat="1" applyFont="1" applyFill="1" applyBorder="1" applyAlignment="1">
      <alignment horizontal="center"/>
    </xf>
    <xf numFmtId="176" fontId="3" fillId="3" borderId="38" xfId="1" applyNumberFormat="1" applyFont="1" applyFill="1" applyBorder="1" applyAlignment="1">
      <alignment horizontal="center"/>
    </xf>
    <xf numFmtId="176" fontId="3" fillId="3" borderId="64" xfId="1" applyNumberFormat="1" applyFont="1" applyFill="1" applyBorder="1" applyAlignment="1">
      <alignment horizontal="center"/>
    </xf>
    <xf numFmtId="176" fontId="1" fillId="2" borderId="33" xfId="0" applyNumberFormat="1" applyFont="1" applyFill="1" applyBorder="1" applyAlignment="1">
      <alignment vertical="center" wrapText="1"/>
    </xf>
    <xf numFmtId="176" fontId="1" fillId="2" borderId="60" xfId="0" applyNumberFormat="1" applyFont="1" applyFill="1" applyBorder="1" applyAlignment="1">
      <alignment vertical="center" wrapText="1"/>
    </xf>
    <xf numFmtId="176" fontId="1" fillId="2" borderId="33" xfId="1" applyNumberFormat="1" applyFont="1" applyFill="1" applyBorder="1" applyAlignment="1">
      <alignment vertical="center" wrapText="1"/>
    </xf>
    <xf numFmtId="176" fontId="1" fillId="2" borderId="65" xfId="1" applyNumberFormat="1" applyFont="1" applyFill="1" applyBorder="1" applyAlignment="1">
      <alignment vertical="center" wrapText="1"/>
    </xf>
    <xf numFmtId="176" fontId="1" fillId="2" borderId="60" xfId="1" applyNumberFormat="1" applyFont="1" applyFill="1" applyBorder="1" applyAlignment="1">
      <alignment vertical="center" wrapText="1"/>
    </xf>
    <xf numFmtId="176" fontId="1" fillId="0" borderId="6" xfId="1" applyNumberFormat="1" applyFont="1" applyBorder="1" applyAlignment="1">
      <alignment horizontal="center" vertical="center"/>
    </xf>
    <xf numFmtId="176" fontId="1" fillId="0" borderId="34" xfId="1" applyNumberFormat="1" applyFont="1" applyBorder="1" applyAlignment="1">
      <alignment horizontal="center" vertical="center"/>
    </xf>
    <xf numFmtId="176" fontId="1" fillId="0" borderId="7" xfId="1" applyNumberFormat="1" applyFont="1" applyBorder="1" applyAlignment="1">
      <alignment horizontal="center" vertical="center"/>
    </xf>
    <xf numFmtId="176" fontId="1" fillId="0" borderId="20" xfId="1" applyNumberFormat="1" applyFont="1" applyFill="1" applyBorder="1" applyAlignment="1">
      <alignment horizontal="center" vertical="center"/>
    </xf>
    <xf numFmtId="176" fontId="1" fillId="0" borderId="19" xfId="1" applyNumberFormat="1" applyFont="1" applyFill="1" applyBorder="1" applyAlignment="1">
      <alignment horizontal="center" vertical="center"/>
    </xf>
    <xf numFmtId="176" fontId="1" fillId="0" borderId="29" xfId="1" applyNumberFormat="1" applyFont="1" applyBorder="1" applyAlignment="1">
      <alignment horizontal="center" vertical="center"/>
    </xf>
    <xf numFmtId="176" fontId="1" fillId="0" borderId="78" xfId="1" applyNumberFormat="1" applyFont="1" applyBorder="1" applyAlignment="1">
      <alignment horizontal="center" vertical="center"/>
    </xf>
    <xf numFmtId="176" fontId="1" fillId="0" borderId="31" xfId="1" applyNumberFormat="1" applyFont="1" applyBorder="1" applyAlignment="1">
      <alignment horizontal="center" vertical="center"/>
    </xf>
    <xf numFmtId="176" fontId="1" fillId="0" borderId="29" xfId="1" applyNumberFormat="1" applyFont="1" applyFill="1" applyBorder="1" applyAlignment="1">
      <alignment horizontal="center" vertical="center"/>
    </xf>
    <xf numFmtId="176" fontId="1" fillId="0" borderId="31" xfId="1" applyNumberFormat="1" applyFont="1" applyFill="1" applyBorder="1" applyAlignment="1">
      <alignment horizontal="center" vertical="center"/>
    </xf>
    <xf numFmtId="176" fontId="1" fillId="0" borderId="21" xfId="0" applyNumberFormat="1" applyFont="1" applyBorder="1" applyAlignment="1">
      <alignment horizontal="center"/>
    </xf>
    <xf numFmtId="176" fontId="1" fillId="0" borderId="64" xfId="1" applyNumberFormat="1" applyFont="1" applyFill="1" applyBorder="1" applyAlignment="1">
      <alignment horizontal="center"/>
    </xf>
    <xf numFmtId="176" fontId="1" fillId="0" borderId="21" xfId="1" applyNumberFormat="1" applyFont="1" applyBorder="1" applyAlignment="1">
      <alignment horizontal="center"/>
    </xf>
    <xf numFmtId="176" fontId="1" fillId="0" borderId="38" xfId="1" applyNumberFormat="1" applyFont="1" applyFill="1" applyBorder="1" applyAlignment="1">
      <alignment horizontal="center"/>
    </xf>
    <xf numFmtId="176" fontId="3" fillId="3" borderId="36" xfId="0" applyNumberFormat="1" applyFont="1" applyFill="1" applyBorder="1" applyAlignment="1">
      <alignment horizontal="center"/>
    </xf>
    <xf numFmtId="176" fontId="3" fillId="3" borderId="40" xfId="1" applyNumberFormat="1" applyFont="1" applyFill="1" applyBorder="1" applyAlignment="1">
      <alignment horizontal="center"/>
    </xf>
    <xf numFmtId="176" fontId="3" fillId="3" borderId="36" xfId="1" applyNumberFormat="1" applyFont="1" applyFill="1" applyBorder="1" applyAlignment="1">
      <alignment horizontal="center"/>
    </xf>
    <xf numFmtId="176" fontId="3" fillId="3" borderId="44" xfId="1" applyNumberFormat="1" applyFont="1" applyFill="1" applyBorder="1" applyAlignment="1">
      <alignment horizontal="center"/>
    </xf>
    <xf numFmtId="176" fontId="3" fillId="3" borderId="21" xfId="1" applyNumberFormat="1" applyFont="1" applyFill="1" applyBorder="1" applyAlignment="1">
      <alignment horizontal="right"/>
    </xf>
    <xf numFmtId="176" fontId="3" fillId="3" borderId="38" xfId="1" applyNumberFormat="1" applyFont="1" applyFill="1" applyBorder="1" applyAlignment="1">
      <alignment horizontal="right"/>
    </xf>
    <xf numFmtId="176" fontId="3" fillId="3" borderId="64" xfId="1" applyNumberFormat="1" applyFont="1" applyFill="1" applyBorder="1" applyAlignment="1">
      <alignment horizontal="right"/>
    </xf>
    <xf numFmtId="176" fontId="3" fillId="3" borderId="21" xfId="0" applyNumberFormat="1" applyFont="1" applyFill="1" applyBorder="1" applyAlignment="1">
      <alignment horizontal="center"/>
    </xf>
    <xf numFmtId="165" fontId="3" fillId="3" borderId="22" xfId="0" applyNumberFormat="1" applyFont="1" applyFill="1" applyBorder="1" applyAlignment="1">
      <alignment horizontal="center"/>
    </xf>
    <xf numFmtId="0" fontId="2" fillId="4" borderId="0" xfId="0" applyFont="1" applyFill="1"/>
    <xf numFmtId="44" fontId="2" fillId="4" borderId="0" xfId="0" applyNumberFormat="1" applyFont="1" applyFill="1"/>
    <xf numFmtId="164" fontId="2" fillId="4" borderId="0" xfId="0" applyNumberFormat="1" applyFont="1" applyFill="1"/>
    <xf numFmtId="168" fontId="2" fillId="4" borderId="0" xfId="3" applyNumberFormat="1" applyFont="1" applyFill="1" applyBorder="1"/>
    <xf numFmtId="164" fontId="2" fillId="4" borderId="0" xfId="1" applyNumberFormat="1" applyFont="1" applyFill="1" applyBorder="1"/>
    <xf numFmtId="164" fontId="0" fillId="4" borderId="0" xfId="1" applyNumberFormat="1" applyFont="1" applyFill="1" applyBorder="1"/>
    <xf numFmtId="43" fontId="0" fillId="4" borderId="0" xfId="1" applyFont="1" applyFill="1" applyBorder="1"/>
    <xf numFmtId="164" fontId="13" fillId="0" borderId="8" xfId="1" applyNumberFormat="1" applyFont="1" applyFill="1" applyBorder="1" applyAlignment="1">
      <alignment horizontal="center"/>
    </xf>
    <xf numFmtId="171" fontId="13" fillId="10" borderId="42" xfId="1" applyNumberFormat="1" applyFont="1" applyFill="1" applyBorder="1" applyAlignment="1">
      <alignment horizontal="right"/>
    </xf>
    <xf numFmtId="0" fontId="0" fillId="0" borderId="45" xfId="0" applyBorder="1" applyAlignment="1">
      <alignment horizontal="left" vertical="center" wrapText="1"/>
    </xf>
    <xf numFmtId="171" fontId="13" fillId="10" borderId="71" xfId="1" applyNumberFormat="1" applyFont="1" applyFill="1" applyBorder="1" applyAlignment="1">
      <alignment horizontal="right"/>
    </xf>
    <xf numFmtId="171" fontId="13" fillId="16" borderId="71" xfId="1" applyNumberFormat="1" applyFont="1" applyFill="1" applyBorder="1" applyAlignment="1">
      <alignment horizontal="right" wrapText="1"/>
    </xf>
    <xf numFmtId="0" fontId="0" fillId="0" borderId="26" xfId="0" applyBorder="1" applyAlignment="1">
      <alignment vertical="center" wrapText="1"/>
    </xf>
    <xf numFmtId="171" fontId="13" fillId="10" borderId="70" xfId="1" applyNumberFormat="1" applyFont="1" applyFill="1" applyBorder="1" applyAlignment="1">
      <alignment horizontal="right"/>
    </xf>
    <xf numFmtId="0" fontId="3" fillId="8" borderId="45" xfId="0" applyFont="1" applyFill="1" applyBorder="1" applyAlignment="1">
      <alignment vertical="center"/>
    </xf>
    <xf numFmtId="0" fontId="10" fillId="0" borderId="2" xfId="0" applyFont="1" applyBorder="1" applyAlignment="1">
      <alignment horizontal="left" vertical="center" wrapText="1"/>
    </xf>
    <xf numFmtId="0" fontId="3" fillId="3" borderId="53" xfId="0" applyFont="1" applyFill="1" applyBorder="1"/>
    <xf numFmtId="0" fontId="3" fillId="3" borderId="48" xfId="0" applyFont="1" applyFill="1" applyBorder="1"/>
    <xf numFmtId="164" fontId="3" fillId="3" borderId="53" xfId="1" applyNumberFormat="1" applyFont="1" applyFill="1" applyBorder="1" applyAlignment="1">
      <alignment horizontal="center"/>
    </xf>
    <xf numFmtId="165" fontId="3" fillId="3" borderId="39" xfId="2" applyNumberFormat="1" applyFont="1" applyFill="1" applyBorder="1" applyAlignment="1">
      <alignment horizontal="center"/>
    </xf>
    <xf numFmtId="164" fontId="3" fillId="3" borderId="43" xfId="1" applyNumberFormat="1" applyFont="1" applyFill="1" applyBorder="1" applyAlignment="1">
      <alignment horizontal="center"/>
    </xf>
    <xf numFmtId="0" fontId="0" fillId="0" borderId="67" xfId="0" applyBorder="1" applyAlignment="1">
      <alignment vertical="center" wrapText="1"/>
    </xf>
    <xf numFmtId="164" fontId="3" fillId="7" borderId="10" xfId="1" applyNumberFormat="1" applyFont="1" applyFill="1" applyBorder="1" applyAlignment="1">
      <alignment horizontal="center" vertical="center"/>
    </xf>
    <xf numFmtId="164" fontId="3" fillId="7" borderId="13" xfId="1" applyNumberFormat="1" applyFont="1" applyFill="1" applyBorder="1" applyAlignment="1">
      <alignment horizontal="center" vertical="center"/>
    </xf>
    <xf numFmtId="166" fontId="3" fillId="7" borderId="11" xfId="3" applyNumberFormat="1" applyFont="1" applyFill="1" applyBorder="1" applyAlignment="1">
      <alignment horizontal="center" vertical="center"/>
    </xf>
    <xf numFmtId="165" fontId="3" fillId="7" borderId="0" xfId="2" applyNumberFormat="1" applyFont="1" applyFill="1" applyBorder="1" applyAlignment="1">
      <alignment horizontal="center" vertical="center"/>
    </xf>
    <xf numFmtId="165" fontId="3" fillId="7" borderId="30" xfId="2" applyNumberFormat="1" applyFont="1" applyFill="1" applyBorder="1" applyAlignment="1">
      <alignment horizontal="center" vertical="center"/>
    </xf>
    <xf numFmtId="166" fontId="3" fillId="7" borderId="0" xfId="3" applyNumberFormat="1" applyFont="1" applyFill="1" applyBorder="1" applyAlignment="1">
      <alignment horizontal="center" vertical="center"/>
    </xf>
    <xf numFmtId="166" fontId="3" fillId="7" borderId="39" xfId="3" applyNumberFormat="1" applyFont="1" applyFill="1" applyBorder="1" applyAlignment="1">
      <alignment horizontal="center"/>
    </xf>
    <xf numFmtId="165" fontId="3" fillId="3" borderId="22" xfId="1" applyNumberFormat="1" applyFont="1" applyFill="1" applyBorder="1" applyAlignment="1">
      <alignment horizontal="center"/>
    </xf>
    <xf numFmtId="164" fontId="8" fillId="8" borderId="75" xfId="1" applyNumberFormat="1" applyFont="1" applyFill="1" applyBorder="1" applyAlignment="1">
      <alignment horizontal="center"/>
    </xf>
    <xf numFmtId="164" fontId="3" fillId="3" borderId="53" xfId="0" applyNumberFormat="1" applyFont="1" applyFill="1" applyBorder="1" applyAlignment="1">
      <alignment horizontal="center" vertical="center"/>
    </xf>
    <xf numFmtId="164" fontId="3" fillId="3" borderId="36" xfId="0" applyNumberFormat="1" applyFont="1" applyFill="1" applyBorder="1" applyAlignment="1">
      <alignment horizontal="center" vertical="center"/>
    </xf>
    <xf numFmtId="178" fontId="0" fillId="0" borderId="0" xfId="0" applyNumberFormat="1"/>
    <xf numFmtId="165" fontId="0" fillId="0" borderId="4" xfId="2" applyNumberFormat="1" applyFont="1" applyFill="1" applyBorder="1" applyAlignment="1">
      <alignment horizontal="center" vertical="center"/>
    </xf>
    <xf numFmtId="164" fontId="13" fillId="0" borderId="66" xfId="1" applyNumberFormat="1" applyFont="1" applyFill="1" applyBorder="1" applyAlignment="1">
      <alignment horizontal="center"/>
    </xf>
    <xf numFmtId="176" fontId="13" fillId="0" borderId="21" xfId="0" applyNumberFormat="1" applyFont="1" applyBorder="1"/>
    <xf numFmtId="176" fontId="13" fillId="0" borderId="23" xfId="0" applyNumberFormat="1" applyFont="1" applyBorder="1"/>
    <xf numFmtId="176" fontId="16" fillId="0" borderId="7" xfId="0" applyNumberFormat="1" applyFont="1" applyBorder="1"/>
    <xf numFmtId="176" fontId="13" fillId="0" borderId="20" xfId="0" applyNumberFormat="1" applyFont="1" applyBorder="1" applyAlignment="1">
      <alignment horizontal="right"/>
    </xf>
    <xf numFmtId="176" fontId="13" fillId="0" borderId="69" xfId="0" applyNumberFormat="1" applyFont="1" applyBorder="1"/>
    <xf numFmtId="176" fontId="1" fillId="0" borderId="10" xfId="1" applyNumberFormat="1" applyFont="1" applyFill="1" applyBorder="1" applyAlignment="1">
      <alignment horizontal="center" vertical="center"/>
    </xf>
    <xf numFmtId="176" fontId="1" fillId="0" borderId="11" xfId="1" applyNumberFormat="1" applyFont="1" applyFill="1" applyBorder="1" applyAlignment="1">
      <alignment horizontal="center" vertical="center"/>
    </xf>
    <xf numFmtId="164" fontId="17" fillId="0" borderId="20" xfId="1" applyNumberFormat="1" applyFont="1" applyFill="1" applyBorder="1" applyAlignment="1">
      <alignment horizontal="center" vertical="center"/>
    </xf>
    <xf numFmtId="164" fontId="10" fillId="0" borderId="29" xfId="1" applyNumberFormat="1" applyFont="1" applyFill="1" applyBorder="1" applyAlignment="1">
      <alignment horizontal="center" vertical="center"/>
    </xf>
    <xf numFmtId="164" fontId="0" fillId="0" borderId="21" xfId="1" applyNumberFormat="1" applyFont="1" applyFill="1" applyBorder="1" applyAlignment="1">
      <alignment horizontal="center" vertical="center"/>
    </xf>
    <xf numFmtId="164" fontId="16" fillId="0" borderId="23" xfId="1" applyNumberFormat="1" applyFont="1" applyFill="1" applyBorder="1" applyAlignment="1">
      <alignment horizontal="center" vertical="center"/>
    </xf>
    <xf numFmtId="164" fontId="16" fillId="0" borderId="24" xfId="1" applyNumberFormat="1" applyFont="1" applyFill="1" applyBorder="1" applyAlignment="1">
      <alignment horizontal="center" vertical="center"/>
    </xf>
    <xf numFmtId="164" fontId="0" fillId="0" borderId="20" xfId="1" applyNumberFormat="1" applyFont="1" applyFill="1" applyBorder="1" applyAlignment="1">
      <alignment horizontal="center" vertical="center"/>
    </xf>
    <xf numFmtId="164" fontId="0" fillId="0" borderId="10" xfId="1" applyNumberFormat="1" applyFont="1" applyFill="1" applyBorder="1" applyAlignment="1">
      <alignment horizontal="center" vertical="center"/>
    </xf>
    <xf numFmtId="165" fontId="0" fillId="0" borderId="42" xfId="0" applyNumberFormat="1" applyBorder="1" applyAlignment="1">
      <alignment horizontal="center" vertical="center"/>
    </xf>
    <xf numFmtId="165" fontId="0" fillId="0" borderId="8" xfId="0" applyNumberFormat="1" applyBorder="1" applyAlignment="1">
      <alignment horizontal="center" vertical="center"/>
    </xf>
    <xf numFmtId="165" fontId="0" fillId="0" borderId="8" xfId="2" applyNumberFormat="1" applyFont="1" applyFill="1" applyBorder="1" applyAlignment="1">
      <alignment horizontal="center" vertical="center"/>
    </xf>
    <xf numFmtId="165" fontId="0" fillId="0" borderId="32" xfId="0" applyNumberFormat="1" applyBorder="1" applyAlignment="1">
      <alignment horizontal="center" vertical="center"/>
    </xf>
    <xf numFmtId="165" fontId="0" fillId="0" borderId="18" xfId="0" applyNumberFormat="1" applyBorder="1" applyAlignment="1">
      <alignment horizontal="center" vertical="center"/>
    </xf>
    <xf numFmtId="165" fontId="3" fillId="0" borderId="22" xfId="1" applyNumberFormat="1" applyFont="1" applyFill="1" applyBorder="1" applyAlignment="1">
      <alignment horizontal="center"/>
    </xf>
    <xf numFmtId="164" fontId="0" fillId="0" borderId="6" xfId="1" applyNumberFormat="1" applyFont="1" applyFill="1" applyBorder="1" applyAlignment="1">
      <alignment horizontal="center" vertical="center"/>
    </xf>
    <xf numFmtId="165" fontId="0" fillId="0" borderId="41" xfId="2" applyNumberFormat="1" applyFont="1" applyFill="1" applyBorder="1" applyAlignment="1">
      <alignment horizontal="center" vertical="center"/>
    </xf>
    <xf numFmtId="165" fontId="10" fillId="0" borderId="27" xfId="2" applyNumberFormat="1" applyFont="1" applyFill="1" applyBorder="1" applyAlignment="1">
      <alignment horizontal="center" vertical="center"/>
    </xf>
    <xf numFmtId="164" fontId="0" fillId="0" borderId="58" xfId="1" applyNumberFormat="1" applyFont="1" applyFill="1" applyBorder="1" applyAlignment="1">
      <alignment horizontal="center" vertical="center"/>
    </xf>
    <xf numFmtId="164" fontId="0" fillId="0" borderId="26" xfId="1" applyNumberFormat="1" applyFont="1" applyFill="1" applyBorder="1" applyAlignment="1">
      <alignment horizontal="center" vertical="center"/>
    </xf>
    <xf numFmtId="164" fontId="0" fillId="0" borderId="62" xfId="1" applyNumberFormat="1" applyFont="1" applyFill="1" applyBorder="1" applyAlignment="1">
      <alignment horizontal="center" vertical="center"/>
    </xf>
    <xf numFmtId="165" fontId="13" fillId="0" borderId="72" xfId="2" applyNumberFormat="1" applyFont="1" applyFill="1" applyBorder="1" applyAlignment="1">
      <alignment horizontal="center"/>
    </xf>
    <xf numFmtId="165" fontId="13" fillId="0" borderId="73" xfId="0" applyNumberFormat="1" applyFont="1" applyBorder="1" applyAlignment="1">
      <alignment horizontal="center"/>
    </xf>
    <xf numFmtId="165" fontId="13" fillId="0" borderId="27" xfId="0" applyNumberFormat="1" applyFont="1" applyBorder="1" applyAlignment="1">
      <alignment horizontal="center"/>
    </xf>
    <xf numFmtId="165" fontId="13" fillId="0" borderId="18" xfId="0" applyNumberFormat="1" applyFont="1" applyBorder="1" applyAlignment="1">
      <alignment horizontal="center"/>
    </xf>
    <xf numFmtId="165" fontId="13" fillId="0" borderId="32" xfId="0" applyNumberFormat="1" applyFont="1" applyBorder="1" applyAlignment="1">
      <alignment horizontal="center"/>
    </xf>
    <xf numFmtId="165" fontId="13" fillId="0" borderId="72" xfId="0" applyNumberFormat="1" applyFont="1" applyBorder="1" applyAlignment="1">
      <alignment horizontal="center"/>
    </xf>
    <xf numFmtId="165" fontId="13" fillId="0" borderId="24" xfId="0" applyNumberFormat="1" applyFont="1" applyBorder="1" applyAlignment="1">
      <alignment horizontal="center"/>
    </xf>
    <xf numFmtId="165" fontId="13" fillId="0" borderId="71" xfId="0" applyNumberFormat="1" applyFont="1" applyBorder="1" applyAlignment="1">
      <alignment horizontal="center"/>
    </xf>
    <xf numFmtId="165" fontId="13" fillId="0" borderId="16" xfId="0" applyNumberFormat="1" applyFont="1" applyBorder="1" applyAlignment="1">
      <alignment horizontal="center"/>
    </xf>
    <xf numFmtId="164" fontId="0" fillId="0" borderId="9" xfId="1" applyNumberFormat="1" applyFont="1" applyFill="1" applyBorder="1" applyAlignment="1">
      <alignment horizontal="center" vertical="center"/>
    </xf>
    <xf numFmtId="164" fontId="0" fillId="0" borderId="28" xfId="1" applyNumberFormat="1" applyFont="1" applyFill="1" applyBorder="1" applyAlignment="1">
      <alignment horizontal="center" vertical="center"/>
    </xf>
    <xf numFmtId="164" fontId="0" fillId="0" borderId="68" xfId="1" applyNumberFormat="1" applyFont="1" applyFill="1" applyBorder="1" applyAlignment="1">
      <alignment horizontal="center" vertical="center"/>
    </xf>
    <xf numFmtId="164" fontId="13" fillId="0" borderId="3" xfId="1" applyNumberFormat="1" applyFont="1" applyFill="1" applyBorder="1" applyAlignment="1">
      <alignment horizontal="center"/>
    </xf>
    <xf numFmtId="164" fontId="16" fillId="0" borderId="69" xfId="1" applyNumberFormat="1" applyFont="1" applyFill="1" applyBorder="1" applyAlignment="1">
      <alignment horizontal="center"/>
    </xf>
    <xf numFmtId="164" fontId="13" fillId="0" borderId="28" xfId="1" applyNumberFormat="1" applyFont="1" applyFill="1" applyBorder="1" applyAlignment="1">
      <alignment horizontal="center"/>
    </xf>
    <xf numFmtId="164" fontId="13" fillId="0" borderId="75" xfId="1" applyNumberFormat="1" applyFont="1" applyFill="1" applyBorder="1" applyAlignment="1">
      <alignment horizontal="center"/>
    </xf>
    <xf numFmtId="164" fontId="0" fillId="0" borderId="28" xfId="1" applyNumberFormat="1" applyFont="1" applyFill="1" applyBorder="1" applyAlignment="1">
      <alignment horizontal="center"/>
    </xf>
    <xf numFmtId="164" fontId="0" fillId="0" borderId="58" xfId="0" applyNumberFormat="1" applyBorder="1" applyAlignment="1">
      <alignment horizontal="center" vertical="center"/>
    </xf>
    <xf numFmtId="0" fontId="13" fillId="0" borderId="26" xfId="0" applyFont="1" applyBorder="1"/>
    <xf numFmtId="164" fontId="0" fillId="0" borderId="33" xfId="0" applyNumberFormat="1" applyBorder="1" applyAlignment="1">
      <alignment horizontal="center" vertical="center"/>
    </xf>
    <xf numFmtId="164" fontId="0" fillId="0" borderId="60" xfId="0" applyNumberFormat="1" applyBorder="1" applyAlignment="1">
      <alignment horizontal="center" vertical="center"/>
    </xf>
    <xf numFmtId="164" fontId="0" fillId="0" borderId="29" xfId="0" applyNumberFormat="1" applyBorder="1" applyAlignment="1">
      <alignment horizontal="center" vertical="center"/>
    </xf>
    <xf numFmtId="164" fontId="0" fillId="0" borderId="31" xfId="0" applyNumberFormat="1" applyBorder="1" applyAlignment="1">
      <alignment horizontal="center" vertical="center"/>
    </xf>
    <xf numFmtId="0" fontId="13" fillId="0" borderId="21" xfId="0" applyFont="1" applyBorder="1"/>
    <xf numFmtId="0" fontId="1" fillId="0" borderId="64" xfId="0" applyFont="1" applyBorder="1" applyAlignment="1">
      <alignment horizontal="center" vertical="center"/>
    </xf>
    <xf numFmtId="165" fontId="13" fillId="0" borderId="21" xfId="2" applyNumberFormat="1" applyFont="1" applyFill="1" applyBorder="1"/>
    <xf numFmtId="165" fontId="1" fillId="0" borderId="3" xfId="2" applyNumberFormat="1" applyFont="1" applyFill="1" applyBorder="1" applyAlignment="1">
      <alignment horizontal="center" vertical="center"/>
    </xf>
    <xf numFmtId="0" fontId="13" fillId="0" borderId="23" xfId="0" applyFont="1" applyBorder="1"/>
    <xf numFmtId="0" fontId="26" fillId="0" borderId="6" xfId="2" applyNumberFormat="1" applyFont="1" applyFill="1" applyBorder="1"/>
    <xf numFmtId="165" fontId="13" fillId="0" borderId="6" xfId="2" applyNumberFormat="1" applyFont="1" applyFill="1" applyBorder="1"/>
    <xf numFmtId="165" fontId="13" fillId="0" borderId="9" xfId="2" applyNumberFormat="1" applyFont="1" applyFill="1" applyBorder="1"/>
    <xf numFmtId="176" fontId="26" fillId="0" borderId="69" xfId="0" applyNumberFormat="1" applyFont="1" applyBorder="1"/>
    <xf numFmtId="176" fontId="13" fillId="0" borderId="9" xfId="0" applyNumberFormat="1" applyFont="1" applyBorder="1"/>
    <xf numFmtId="176" fontId="13" fillId="0" borderId="71" xfId="0" applyNumberFormat="1" applyFont="1" applyBorder="1"/>
    <xf numFmtId="0" fontId="13" fillId="0" borderId="25" xfId="0" applyFont="1" applyBorder="1"/>
    <xf numFmtId="177" fontId="13" fillId="0" borderId="71" xfId="2" applyNumberFormat="1" applyFont="1" applyFill="1" applyBorder="1"/>
    <xf numFmtId="165" fontId="13" fillId="0" borderId="69" xfId="2" applyNumberFormat="1" applyFont="1" applyFill="1" applyBorder="1"/>
    <xf numFmtId="176" fontId="13" fillId="0" borderId="71" xfId="1" applyNumberFormat="1" applyFont="1" applyFill="1" applyBorder="1" applyAlignment="1">
      <alignment horizontal="right"/>
    </xf>
    <xf numFmtId="176" fontId="13" fillId="0" borderId="71" xfId="1" applyNumberFormat="1" applyFont="1" applyFill="1" applyBorder="1"/>
    <xf numFmtId="176" fontId="13" fillId="0" borderId="71" xfId="0" applyNumberFormat="1" applyFont="1" applyBorder="1" applyAlignment="1">
      <alignment horizontal="right"/>
    </xf>
    <xf numFmtId="0" fontId="13" fillId="0" borderId="36" xfId="0" applyFont="1" applyBorder="1"/>
    <xf numFmtId="0" fontId="13" fillId="0" borderId="40" xfId="0" applyFont="1" applyBorder="1"/>
    <xf numFmtId="165" fontId="13" fillId="0" borderId="73" xfId="2" applyNumberFormat="1" applyFont="1" applyFill="1" applyBorder="1"/>
    <xf numFmtId="165" fontId="13" fillId="0" borderId="74" xfId="2" applyNumberFormat="1" applyFont="1" applyFill="1" applyBorder="1"/>
    <xf numFmtId="176" fontId="13" fillId="0" borderId="70" xfId="0" applyNumberFormat="1" applyFont="1" applyBorder="1" applyAlignment="1">
      <alignment horizontal="center"/>
    </xf>
    <xf numFmtId="176" fontId="13" fillId="0" borderId="59" xfId="0" applyNumberFormat="1" applyFont="1" applyBorder="1" applyAlignment="1">
      <alignment horizontal="center"/>
    </xf>
    <xf numFmtId="176" fontId="13" fillId="0" borderId="70" xfId="1" applyNumberFormat="1" applyFont="1" applyFill="1" applyBorder="1" applyAlignment="1">
      <alignment horizontal="center"/>
    </xf>
    <xf numFmtId="176" fontId="13" fillId="0" borderId="59" xfId="1" applyNumberFormat="1" applyFont="1" applyFill="1" applyBorder="1" applyAlignment="1">
      <alignment horizontal="center"/>
    </xf>
    <xf numFmtId="0" fontId="27" fillId="4" borderId="0" xfId="0" applyFont="1" applyFill="1"/>
    <xf numFmtId="0" fontId="29" fillId="4" borderId="0" xfId="0" applyFont="1" applyFill="1"/>
    <xf numFmtId="0" fontId="31" fillId="4" borderId="0" xfId="0" applyFont="1" applyFill="1"/>
    <xf numFmtId="0" fontId="0" fillId="0" borderId="58" xfId="0" applyBorder="1" applyAlignment="1">
      <alignment horizontal="left" vertical="center" wrapText="1"/>
    </xf>
    <xf numFmtId="0" fontId="0" fillId="0" borderId="55" xfId="0" applyBorder="1" applyAlignment="1">
      <alignment horizontal="left" vertical="center" wrapText="1"/>
    </xf>
    <xf numFmtId="0" fontId="0" fillId="0" borderId="57" xfId="0" applyBorder="1" applyAlignment="1">
      <alignment horizontal="left" vertical="center" wrapText="1"/>
    </xf>
    <xf numFmtId="0" fontId="0" fillId="0" borderId="26" xfId="0" applyBorder="1" applyAlignment="1">
      <alignment horizontal="left" vertical="center" wrapText="1"/>
    </xf>
    <xf numFmtId="0" fontId="0" fillId="0" borderId="62" xfId="0" applyBorder="1" applyAlignment="1">
      <alignment horizontal="left" vertical="center" wrapText="1"/>
    </xf>
    <xf numFmtId="3" fontId="17" fillId="0" borderId="76" xfId="0" applyNumberFormat="1" applyFont="1" applyBorder="1" applyAlignment="1">
      <alignment vertical="center"/>
    </xf>
    <xf numFmtId="3" fontId="17" fillId="0" borderId="21" xfId="0" applyNumberFormat="1" applyFont="1" applyBorder="1" applyAlignment="1">
      <alignment vertical="center"/>
    </xf>
    <xf numFmtId="166" fontId="10" fillId="0" borderId="64" xfId="3" applyNumberFormat="1" applyFont="1" applyBorder="1" applyAlignment="1">
      <alignment horizontal="center" vertical="center"/>
    </xf>
    <xf numFmtId="165" fontId="17" fillId="0" borderId="22" xfId="0" applyNumberFormat="1" applyFont="1" applyBorder="1" applyAlignment="1">
      <alignment vertical="center"/>
    </xf>
    <xf numFmtId="166" fontId="0" fillId="0" borderId="4" xfId="3" applyNumberFormat="1" applyFont="1" applyBorder="1" applyAlignment="1">
      <alignment horizontal="center" vertical="center"/>
    </xf>
    <xf numFmtId="37" fontId="13" fillId="0" borderId="2" xfId="0" applyNumberFormat="1" applyFont="1" applyBorder="1" applyAlignment="1">
      <alignment vertical="center"/>
    </xf>
    <xf numFmtId="166" fontId="0" fillId="0" borderId="22" xfId="3" applyNumberFormat="1" applyFont="1" applyBorder="1" applyAlignment="1">
      <alignment horizontal="center" vertical="center"/>
    </xf>
    <xf numFmtId="164" fontId="3" fillId="5" borderId="70" xfId="1" applyNumberFormat="1" applyFont="1" applyFill="1" applyBorder="1" applyAlignment="1">
      <alignment horizontal="center"/>
    </xf>
    <xf numFmtId="0" fontId="7" fillId="2" borderId="9" xfId="0" applyFont="1" applyFill="1" applyBorder="1" applyAlignment="1">
      <alignment horizontal="center" vertical="center" wrapText="1"/>
    </xf>
    <xf numFmtId="164" fontId="7" fillId="2" borderId="75" xfId="1" applyNumberFormat="1" applyFont="1" applyFill="1" applyBorder="1" applyAlignment="1">
      <alignment horizontal="center" vertical="center" wrapText="1"/>
    </xf>
    <xf numFmtId="164" fontId="13" fillId="0" borderId="69" xfId="1" applyNumberFormat="1" applyFont="1" applyFill="1" applyBorder="1" applyAlignment="1">
      <alignment horizontal="center"/>
    </xf>
    <xf numFmtId="164" fontId="13" fillId="0" borderId="59" xfId="1" applyNumberFormat="1" applyFont="1" applyFill="1" applyBorder="1" applyAlignment="1">
      <alignment horizontal="center"/>
    </xf>
    <xf numFmtId="164" fontId="3" fillId="7" borderId="40" xfId="1" applyNumberFormat="1" applyFont="1" applyFill="1" applyBorder="1" applyAlignment="1">
      <alignment horizontal="center" vertical="center"/>
    </xf>
    <xf numFmtId="164" fontId="0" fillId="0" borderId="60" xfId="1" applyNumberFormat="1" applyFont="1" applyFill="1" applyBorder="1" applyAlignment="1">
      <alignment horizontal="center" vertical="center"/>
    </xf>
    <xf numFmtId="164" fontId="0" fillId="0" borderId="19" xfId="1" applyNumberFormat="1" applyFont="1" applyFill="1" applyBorder="1" applyAlignment="1">
      <alignment horizontal="center" vertical="center"/>
    </xf>
    <xf numFmtId="164" fontId="0" fillId="0" borderId="31" xfId="1" applyNumberFormat="1" applyFont="1" applyFill="1" applyBorder="1" applyAlignment="1">
      <alignment horizontal="center" vertical="center"/>
    </xf>
    <xf numFmtId="3" fontId="13" fillId="0" borderId="64" xfId="0" applyNumberFormat="1" applyFont="1" applyBorder="1" applyAlignment="1">
      <alignment vertical="center"/>
    </xf>
    <xf numFmtId="164" fontId="0" fillId="2" borderId="7" xfId="1" applyNumberFormat="1" applyFont="1" applyFill="1" applyBorder="1" applyAlignment="1">
      <alignment horizontal="center" vertical="center" wrapText="1"/>
    </xf>
    <xf numFmtId="164" fontId="3" fillId="3" borderId="31" xfId="1" applyNumberFormat="1" applyFont="1" applyFill="1" applyBorder="1" applyAlignment="1">
      <alignment horizontal="center"/>
    </xf>
    <xf numFmtId="164" fontId="0" fillId="0" borderId="64" xfId="1" applyNumberFormat="1" applyFont="1" applyFill="1" applyBorder="1" applyAlignment="1">
      <alignment horizontal="center" vertical="center"/>
    </xf>
    <xf numFmtId="164" fontId="0" fillId="0" borderId="25" xfId="1" applyNumberFormat="1" applyFont="1" applyFill="1" applyBorder="1" applyAlignment="1">
      <alignment horizontal="center" vertical="center"/>
    </xf>
    <xf numFmtId="164" fontId="0" fillId="0" borderId="11" xfId="1" applyNumberFormat="1" applyFont="1" applyFill="1" applyBorder="1" applyAlignment="1">
      <alignment horizontal="center" vertical="center"/>
    </xf>
    <xf numFmtId="164" fontId="0" fillId="2" borderId="60" xfId="1" applyNumberFormat="1" applyFont="1" applyFill="1" applyBorder="1" applyAlignment="1">
      <alignment horizontal="center" vertical="center" wrapText="1"/>
    </xf>
    <xf numFmtId="164" fontId="0" fillId="0" borderId="7" xfId="1" applyNumberFormat="1" applyFont="1" applyFill="1" applyBorder="1" applyAlignment="1">
      <alignment horizontal="center" vertical="center"/>
    </xf>
    <xf numFmtId="164" fontId="3" fillId="7" borderId="11" xfId="1" applyNumberFormat="1" applyFont="1" applyFill="1" applyBorder="1" applyAlignment="1">
      <alignment horizontal="center" vertical="center"/>
    </xf>
    <xf numFmtId="164" fontId="3" fillId="3" borderId="11" xfId="1" applyNumberFormat="1" applyFont="1" applyFill="1" applyBorder="1" applyAlignment="1">
      <alignment horizontal="center"/>
    </xf>
    <xf numFmtId="164" fontId="0" fillId="2" borderId="25" xfId="1" applyNumberFormat="1" applyFont="1" applyFill="1" applyBorder="1" applyAlignment="1">
      <alignment horizontal="center" vertical="center" wrapText="1"/>
    </xf>
    <xf numFmtId="164" fontId="3" fillId="5" borderId="40" xfId="1" applyNumberFormat="1" applyFont="1" applyFill="1" applyBorder="1" applyAlignment="1">
      <alignment horizontal="center"/>
    </xf>
    <xf numFmtId="0" fontId="10" fillId="0" borderId="67" xfId="0" applyFont="1" applyBorder="1"/>
    <xf numFmtId="0" fontId="10" fillId="0" borderId="45" xfId="0" applyFont="1" applyBorder="1" applyAlignment="1">
      <alignment horizontal="left" vertical="center" wrapText="1"/>
    </xf>
    <xf numFmtId="0" fontId="3" fillId="8" borderId="53" xfId="0" applyFont="1" applyFill="1" applyBorder="1"/>
    <xf numFmtId="0" fontId="3" fillId="3" borderId="37" xfId="0" applyFont="1" applyFill="1" applyBorder="1"/>
    <xf numFmtId="164" fontId="3" fillId="3" borderId="44" xfId="1" applyNumberFormat="1" applyFont="1" applyFill="1" applyBorder="1" applyAlignment="1"/>
    <xf numFmtId="165" fontId="3" fillId="7" borderId="76" xfId="1" applyNumberFormat="1" applyFont="1" applyFill="1" applyBorder="1" applyAlignment="1">
      <alignment horizontal="center" vertical="center"/>
    </xf>
    <xf numFmtId="165" fontId="10" fillId="0" borderId="56" xfId="2" applyNumberFormat="1" applyFont="1" applyFill="1" applyBorder="1" applyAlignment="1">
      <alignment horizontal="center" vertical="center"/>
    </xf>
    <xf numFmtId="165" fontId="17" fillId="0" borderId="76" xfId="2" applyNumberFormat="1" applyFont="1" applyFill="1" applyBorder="1" applyAlignment="1">
      <alignment vertical="center"/>
    </xf>
    <xf numFmtId="165" fontId="3" fillId="3" borderId="70" xfId="2" applyNumberFormat="1" applyFont="1" applyFill="1" applyBorder="1" applyAlignment="1">
      <alignment horizontal="center"/>
    </xf>
    <xf numFmtId="165" fontId="0" fillId="2" borderId="72" xfId="0" applyNumberFormat="1" applyFill="1" applyBorder="1" applyAlignment="1">
      <alignment horizontal="center" vertical="center" wrapText="1"/>
    </xf>
    <xf numFmtId="165" fontId="3" fillId="3" borderId="56" xfId="0" applyNumberFormat="1" applyFont="1" applyFill="1" applyBorder="1" applyAlignment="1">
      <alignment horizontal="center"/>
    </xf>
    <xf numFmtId="165" fontId="0" fillId="0" borderId="76" xfId="1" applyNumberFormat="1" applyFont="1" applyFill="1" applyBorder="1" applyAlignment="1">
      <alignment horizontal="center" vertical="center"/>
    </xf>
    <xf numFmtId="165" fontId="0" fillId="0" borderId="71" xfId="1" applyNumberFormat="1" applyFont="1" applyFill="1" applyBorder="1" applyAlignment="1">
      <alignment horizontal="center" vertical="center"/>
    </xf>
    <xf numFmtId="165" fontId="0" fillId="0" borderId="32" xfId="1" applyNumberFormat="1" applyFont="1" applyFill="1" applyBorder="1" applyAlignment="1">
      <alignment horizontal="center" vertical="center"/>
    </xf>
    <xf numFmtId="165" fontId="0" fillId="0" borderId="12" xfId="1" applyNumberFormat="1" applyFont="1" applyFill="1" applyBorder="1" applyAlignment="1">
      <alignment horizontal="center" vertical="center"/>
    </xf>
    <xf numFmtId="165" fontId="3" fillId="3" borderId="70" xfId="0" applyNumberFormat="1" applyFont="1" applyFill="1" applyBorder="1" applyAlignment="1">
      <alignment horizontal="center"/>
    </xf>
    <xf numFmtId="165" fontId="0" fillId="2" borderId="54" xfId="0" applyNumberFormat="1" applyFill="1" applyBorder="1" applyAlignment="1">
      <alignment horizontal="center" vertical="center" wrapText="1"/>
    </xf>
    <xf numFmtId="165" fontId="0" fillId="2" borderId="76" xfId="0" applyNumberFormat="1" applyFill="1" applyBorder="1" applyAlignment="1">
      <alignment horizontal="center" vertical="center" wrapText="1"/>
    </xf>
    <xf numFmtId="165" fontId="0" fillId="2" borderId="42" xfId="0" applyNumberFormat="1" applyFill="1" applyBorder="1" applyAlignment="1">
      <alignment horizontal="center" vertical="center" wrapText="1"/>
    </xf>
    <xf numFmtId="165" fontId="3" fillId="0" borderId="76" xfId="1" applyNumberFormat="1" applyFont="1" applyFill="1" applyBorder="1" applyAlignment="1">
      <alignment horizontal="center"/>
    </xf>
    <xf numFmtId="165" fontId="8" fillId="3" borderId="76" xfId="0" applyNumberFormat="1" applyFont="1" applyFill="1" applyBorder="1" applyAlignment="1">
      <alignment horizontal="center"/>
    </xf>
    <xf numFmtId="166" fontId="3" fillId="7" borderId="40" xfId="3" applyNumberFormat="1" applyFont="1" applyFill="1" applyBorder="1" applyAlignment="1">
      <alignment horizontal="center" vertical="center"/>
    </xf>
    <xf numFmtId="166" fontId="3" fillId="3" borderId="59" xfId="3" applyNumberFormat="1" applyFont="1" applyFill="1" applyBorder="1" applyAlignment="1">
      <alignment horizontal="center"/>
    </xf>
    <xf numFmtId="166" fontId="0" fillId="0" borderId="25" xfId="3" applyNumberFormat="1" applyFont="1" applyFill="1" applyBorder="1" applyAlignment="1">
      <alignment horizontal="center" vertical="center"/>
    </xf>
    <xf numFmtId="166" fontId="0" fillId="0" borderId="11" xfId="3" applyNumberFormat="1" applyFont="1" applyFill="1" applyBorder="1" applyAlignment="1">
      <alignment horizontal="center" vertical="center"/>
    </xf>
    <xf numFmtId="166" fontId="3" fillId="5" borderId="40" xfId="3" applyNumberFormat="1" applyFont="1" applyFill="1" applyBorder="1" applyAlignment="1">
      <alignment horizontal="center"/>
    </xf>
    <xf numFmtId="166" fontId="13" fillId="0" borderId="0" xfId="3" applyNumberFormat="1" applyFont="1" applyFill="1" applyBorder="1" applyAlignment="1">
      <alignment horizontal="center"/>
    </xf>
    <xf numFmtId="0" fontId="3" fillId="8" borderId="2" xfId="0" applyFont="1" applyFill="1" applyBorder="1"/>
    <xf numFmtId="164" fontId="3" fillId="3" borderId="2" xfId="0" applyNumberFormat="1" applyFont="1" applyFill="1" applyBorder="1" applyAlignment="1">
      <alignment horizontal="center"/>
    </xf>
    <xf numFmtId="165" fontId="3" fillId="3" borderId="76" xfId="0" applyNumberFormat="1" applyFont="1" applyFill="1" applyBorder="1" applyAlignment="1">
      <alignment horizontal="center"/>
    </xf>
    <xf numFmtId="166" fontId="3" fillId="3" borderId="64" xfId="3" applyNumberFormat="1" applyFont="1" applyFill="1" applyBorder="1" applyAlignment="1">
      <alignment horizontal="center"/>
    </xf>
    <xf numFmtId="165" fontId="3" fillId="3" borderId="4" xfId="0" applyNumberFormat="1" applyFont="1" applyFill="1" applyBorder="1" applyAlignment="1">
      <alignment horizontal="center"/>
    </xf>
    <xf numFmtId="0" fontId="3" fillId="3" borderId="21" xfId="0" applyFont="1" applyFill="1" applyBorder="1" applyAlignment="1">
      <alignment horizontal="center"/>
    </xf>
    <xf numFmtId="165" fontId="3" fillId="3" borderId="64" xfId="0" applyNumberFormat="1" applyFont="1" applyFill="1" applyBorder="1" applyAlignment="1">
      <alignment horizontal="center"/>
    </xf>
    <xf numFmtId="0" fontId="3" fillId="3" borderId="22" xfId="0" applyFont="1" applyFill="1" applyBorder="1" applyAlignment="1">
      <alignment horizontal="center"/>
    </xf>
    <xf numFmtId="164" fontId="13" fillId="0" borderId="20" xfId="1" applyNumberFormat="1" applyFont="1" applyFill="1" applyBorder="1" applyAlignment="1">
      <alignment horizontal="center"/>
    </xf>
    <xf numFmtId="164" fontId="13" fillId="0" borderId="73" xfId="1" applyNumberFormat="1" applyFont="1" applyFill="1" applyBorder="1" applyAlignment="1">
      <alignment horizontal="center"/>
    </xf>
    <xf numFmtId="164" fontId="13" fillId="0" borderId="10" xfId="1" applyNumberFormat="1" applyFont="1" applyFill="1" applyBorder="1" applyAlignment="1">
      <alignment horizontal="center"/>
    </xf>
    <xf numFmtId="164" fontId="13" fillId="0" borderId="37" xfId="1" applyNumberFormat="1" applyFont="1" applyFill="1" applyBorder="1" applyAlignment="1">
      <alignment horizontal="center"/>
    </xf>
    <xf numFmtId="164" fontId="13" fillId="0" borderId="15" xfId="1" applyNumberFormat="1" applyFont="1" applyFill="1" applyBorder="1" applyAlignment="1">
      <alignment horizontal="center"/>
    </xf>
    <xf numFmtId="37" fontId="13" fillId="0" borderId="64" xfId="0" applyNumberFormat="1" applyFont="1" applyBorder="1" applyAlignment="1">
      <alignment vertical="center"/>
    </xf>
    <xf numFmtId="0" fontId="3" fillId="3" borderId="76" xfId="1" applyNumberFormat="1" applyFont="1" applyFill="1" applyBorder="1" applyAlignment="1">
      <alignment horizontal="center"/>
    </xf>
    <xf numFmtId="173" fontId="3" fillId="7" borderId="70" xfId="1" applyNumberFormat="1" applyFont="1" applyFill="1" applyBorder="1" applyAlignment="1">
      <alignment horizontal="right" vertical="center"/>
    </xf>
    <xf numFmtId="167" fontId="0" fillId="12" borderId="42" xfId="1" applyNumberFormat="1" applyFont="1" applyFill="1" applyBorder="1" applyAlignment="1">
      <alignment horizontal="right" vertical="center"/>
    </xf>
    <xf numFmtId="167" fontId="0" fillId="12" borderId="32" xfId="1" applyNumberFormat="1" applyFont="1" applyFill="1" applyBorder="1" applyAlignment="1">
      <alignment horizontal="right" vertical="center"/>
    </xf>
    <xf numFmtId="167" fontId="0" fillId="12" borderId="77" xfId="1" applyNumberFormat="1" applyFont="1" applyFill="1" applyBorder="1" applyAlignment="1">
      <alignment horizontal="right" vertical="center"/>
    </xf>
    <xf numFmtId="174" fontId="13" fillId="17" borderId="76" xfId="0" applyNumberFormat="1" applyFont="1" applyFill="1" applyBorder="1" applyAlignment="1">
      <alignment vertical="center"/>
    </xf>
    <xf numFmtId="167" fontId="3" fillId="3" borderId="70" xfId="1" applyNumberFormat="1" applyFont="1" applyFill="1" applyBorder="1" applyAlignment="1">
      <alignment horizontal="center"/>
    </xf>
    <xf numFmtId="167" fontId="0" fillId="2" borderId="42" xfId="1" applyNumberFormat="1" applyFont="1" applyFill="1" applyBorder="1" applyAlignment="1">
      <alignment horizontal="center" vertical="center" wrapText="1"/>
    </xf>
    <xf numFmtId="167" fontId="3" fillId="3" borderId="77" xfId="1" applyNumberFormat="1" applyFont="1" applyFill="1" applyBorder="1" applyAlignment="1">
      <alignment horizontal="center"/>
    </xf>
    <xf numFmtId="167" fontId="13" fillId="13" borderId="76" xfId="1" applyNumberFormat="1" applyFont="1" applyFill="1" applyBorder="1" applyAlignment="1">
      <alignment horizontal="center"/>
    </xf>
    <xf numFmtId="167" fontId="16" fillId="13" borderId="71" xfId="1" applyNumberFormat="1" applyFont="1" applyFill="1" applyBorder="1" applyAlignment="1">
      <alignment horizontal="center"/>
    </xf>
    <xf numFmtId="167" fontId="13" fillId="13" borderId="32" xfId="1" applyNumberFormat="1" applyFont="1" applyFill="1" applyBorder="1" applyAlignment="1">
      <alignment horizontal="center"/>
    </xf>
    <xf numFmtId="167" fontId="13" fillId="13" borderId="12" xfId="1" applyNumberFormat="1" applyFont="1" applyFill="1" applyBorder="1" applyAlignment="1">
      <alignment horizontal="center"/>
    </xf>
    <xf numFmtId="167" fontId="0" fillId="2" borderId="54" xfId="1" applyNumberFormat="1" applyFont="1" applyFill="1" applyBorder="1" applyAlignment="1">
      <alignment horizontal="center" vertical="center" wrapText="1"/>
    </xf>
    <xf numFmtId="167" fontId="0" fillId="12" borderId="32" xfId="1" applyNumberFormat="1" applyFont="1" applyFill="1" applyBorder="1" applyAlignment="1">
      <alignment horizontal="center"/>
    </xf>
    <xf numFmtId="167" fontId="3" fillId="7" borderId="12" xfId="1" applyNumberFormat="1" applyFont="1" applyFill="1" applyBorder="1" applyAlignment="1">
      <alignment horizontal="center"/>
    </xf>
    <xf numFmtId="167" fontId="3" fillId="3" borderId="76" xfId="1" applyNumberFormat="1" applyFont="1" applyFill="1" applyBorder="1" applyAlignment="1">
      <alignment horizontal="center"/>
    </xf>
    <xf numFmtId="167" fontId="0" fillId="2" borderId="71" xfId="1" applyNumberFormat="1" applyFont="1" applyFill="1" applyBorder="1" applyAlignment="1">
      <alignment horizontal="center" vertical="center" wrapText="1"/>
    </xf>
    <xf numFmtId="0" fontId="7" fillId="2" borderId="57" xfId="0" applyFont="1" applyFill="1" applyBorder="1" applyAlignment="1">
      <alignment horizontal="center" vertical="center" wrapText="1"/>
    </xf>
    <xf numFmtId="0" fontId="3" fillId="3" borderId="2" xfId="1" applyNumberFormat="1" applyFont="1" applyFill="1" applyBorder="1" applyAlignment="1">
      <alignment horizontal="center"/>
    </xf>
    <xf numFmtId="164" fontId="13" fillId="0" borderId="74" xfId="1" applyNumberFormat="1" applyFont="1" applyFill="1" applyBorder="1" applyAlignment="1">
      <alignment horizontal="center"/>
    </xf>
    <xf numFmtId="164" fontId="8" fillId="7" borderId="36" xfId="1" applyNumberFormat="1" applyFont="1" applyFill="1" applyBorder="1" applyAlignment="1">
      <alignment horizontal="center" vertical="center"/>
    </xf>
    <xf numFmtId="164" fontId="0" fillId="0" borderId="29" xfId="1" applyNumberFormat="1" applyFont="1" applyFill="1" applyBorder="1" applyAlignment="1">
      <alignment horizontal="center" vertical="center"/>
    </xf>
    <xf numFmtId="164" fontId="3" fillId="3" borderId="29" xfId="1" applyNumberFormat="1" applyFont="1" applyFill="1" applyBorder="1" applyAlignment="1">
      <alignment horizontal="center"/>
    </xf>
    <xf numFmtId="164" fontId="13" fillId="0" borderId="21" xfId="1" applyNumberFormat="1" applyFont="1" applyFill="1" applyBorder="1" applyAlignment="1">
      <alignment horizontal="center"/>
    </xf>
    <xf numFmtId="164" fontId="16" fillId="0" borderId="23" xfId="1" applyNumberFormat="1" applyFont="1" applyFill="1" applyBorder="1" applyAlignment="1">
      <alignment horizontal="center"/>
    </xf>
    <xf numFmtId="164" fontId="0" fillId="0" borderId="33" xfId="1" applyNumberFormat="1" applyFont="1" applyFill="1" applyBorder="1" applyAlignment="1">
      <alignment horizontal="center"/>
    </xf>
    <xf numFmtId="164" fontId="0" fillId="0" borderId="7" xfId="1" applyNumberFormat="1" applyFont="1" applyFill="1" applyBorder="1" applyAlignment="1">
      <alignment horizontal="center"/>
    </xf>
    <xf numFmtId="164" fontId="0" fillId="0" borderId="20" xfId="1" applyNumberFormat="1" applyFont="1" applyFill="1" applyBorder="1" applyAlignment="1">
      <alignment horizontal="center"/>
    </xf>
    <xf numFmtId="167" fontId="0" fillId="0" borderId="20" xfId="1" applyNumberFormat="1" applyFont="1" applyFill="1" applyBorder="1" applyAlignment="1">
      <alignment horizontal="center"/>
    </xf>
    <xf numFmtId="167" fontId="0" fillId="0" borderId="19" xfId="1" applyNumberFormat="1" applyFont="1" applyFill="1" applyBorder="1" applyAlignment="1">
      <alignment horizontal="center"/>
    </xf>
    <xf numFmtId="164" fontId="8" fillId="7" borderId="10" xfId="1" applyNumberFormat="1" applyFont="1" applyFill="1" applyBorder="1" applyAlignment="1">
      <alignment horizontal="center"/>
    </xf>
    <xf numFmtId="0" fontId="7" fillId="2" borderId="11" xfId="0" applyFont="1" applyFill="1" applyBorder="1" applyAlignment="1">
      <alignment horizontal="center" vertical="center" wrapText="1"/>
    </xf>
    <xf numFmtId="0" fontId="3" fillId="3" borderId="64" xfId="0" applyFont="1" applyFill="1" applyBorder="1" applyAlignment="1">
      <alignment horizontal="center"/>
    </xf>
    <xf numFmtId="171" fontId="13" fillId="0" borderId="69" xfId="1" applyNumberFormat="1" applyFont="1" applyFill="1" applyBorder="1" applyAlignment="1">
      <alignment horizontal="right"/>
    </xf>
    <xf numFmtId="171" fontId="13" fillId="0" borderId="69" xfId="1" applyNumberFormat="1" applyFont="1" applyFill="1" applyBorder="1" applyAlignment="1">
      <alignment horizontal="right" wrapText="1"/>
    </xf>
    <xf numFmtId="171" fontId="13" fillId="0" borderId="59" xfId="1" applyNumberFormat="1" applyFont="1" applyFill="1" applyBorder="1" applyAlignment="1">
      <alignment horizontal="right"/>
    </xf>
    <xf numFmtId="173" fontId="3" fillId="7" borderId="40" xfId="1" applyNumberFormat="1" applyFont="1" applyFill="1" applyBorder="1" applyAlignment="1">
      <alignment horizontal="right" vertical="center"/>
    </xf>
    <xf numFmtId="167" fontId="0" fillId="0" borderId="7" xfId="1" applyNumberFormat="1" applyFont="1" applyFill="1" applyBorder="1" applyAlignment="1">
      <alignment horizontal="right" vertical="center"/>
    </xf>
    <xf numFmtId="167" fontId="0" fillId="0" borderId="19" xfId="1" applyNumberFormat="1" applyFont="1" applyFill="1" applyBorder="1" applyAlignment="1">
      <alignment horizontal="right" vertical="center"/>
    </xf>
    <xf numFmtId="167" fontId="0" fillId="0" borderId="31" xfId="1" applyNumberFormat="1" applyFont="1" applyFill="1" applyBorder="1" applyAlignment="1">
      <alignment horizontal="right" vertical="center"/>
    </xf>
    <xf numFmtId="174" fontId="13" fillId="0" borderId="3" xfId="0" applyNumberFormat="1" applyFont="1" applyBorder="1" applyAlignment="1">
      <alignment vertical="center"/>
    </xf>
    <xf numFmtId="167" fontId="0" fillId="2" borderId="7" xfId="1" applyNumberFormat="1" applyFont="1" applyFill="1" applyBorder="1" applyAlignment="1">
      <alignment horizontal="center" vertical="center" wrapText="1"/>
    </xf>
    <xf numFmtId="167" fontId="3" fillId="3" borderId="31" xfId="1" applyNumberFormat="1" applyFont="1" applyFill="1" applyBorder="1" applyAlignment="1">
      <alignment horizontal="center"/>
    </xf>
    <xf numFmtId="164" fontId="13" fillId="0" borderId="21" xfId="1" applyNumberFormat="1" applyFont="1" applyFill="1" applyBorder="1" applyAlignment="1">
      <alignment horizontal="center" vertical="center"/>
    </xf>
    <xf numFmtId="167" fontId="13" fillId="0" borderId="60" xfId="1" applyNumberFormat="1" applyFont="1" applyFill="1" applyBorder="1" applyAlignment="1">
      <alignment horizontal="center"/>
    </xf>
    <xf numFmtId="167" fontId="26" fillId="0" borderId="96" xfId="1" applyNumberFormat="1" applyFont="1" applyFill="1" applyBorder="1" applyAlignment="1">
      <alignment horizontal="center"/>
    </xf>
    <xf numFmtId="164" fontId="13" fillId="0" borderId="20" xfId="1" applyNumberFormat="1" applyFont="1" applyFill="1" applyBorder="1" applyAlignment="1">
      <alignment horizontal="center" vertical="center"/>
    </xf>
    <xf numFmtId="167" fontId="13" fillId="0" borderId="25" xfId="1" applyNumberFormat="1" applyFont="1" applyFill="1" applyBorder="1" applyAlignment="1">
      <alignment horizontal="center"/>
    </xf>
    <xf numFmtId="167" fontId="13" fillId="0" borderId="11" xfId="1" applyNumberFormat="1" applyFont="1" applyFill="1" applyBorder="1" applyAlignment="1">
      <alignment horizontal="center"/>
    </xf>
    <xf numFmtId="167" fontId="0" fillId="2" borderId="60" xfId="1" applyNumberFormat="1" applyFont="1" applyFill="1" applyBorder="1" applyAlignment="1">
      <alignment horizontal="center" vertical="center" wrapText="1"/>
    </xf>
    <xf numFmtId="167" fontId="0" fillId="0" borderId="31" xfId="1" applyNumberFormat="1" applyFont="1" applyFill="1" applyBorder="1" applyAlignment="1">
      <alignment horizontal="center"/>
    </xf>
    <xf numFmtId="164" fontId="3" fillId="8" borderId="10" xfId="1" applyNumberFormat="1" applyFont="1" applyFill="1" applyBorder="1" applyAlignment="1">
      <alignment horizontal="center"/>
    </xf>
    <xf numFmtId="167" fontId="3" fillId="7" borderId="11" xfId="1" applyNumberFormat="1" applyFont="1" applyFill="1" applyBorder="1" applyAlignment="1">
      <alignment horizontal="center"/>
    </xf>
    <xf numFmtId="167" fontId="3" fillId="3" borderId="11" xfId="1" applyNumberFormat="1" applyFont="1" applyFill="1" applyBorder="1" applyAlignment="1">
      <alignment horizontal="center"/>
    </xf>
    <xf numFmtId="167" fontId="0" fillId="2" borderId="25" xfId="1" applyNumberFormat="1" applyFont="1" applyFill="1" applyBorder="1" applyAlignment="1">
      <alignment horizontal="center" vertical="center" wrapText="1"/>
    </xf>
    <xf numFmtId="0" fontId="0" fillId="0" borderId="58" xfId="0" applyBorder="1"/>
    <xf numFmtId="165" fontId="13" fillId="0" borderId="0" xfId="0" applyNumberFormat="1" applyFont="1" applyAlignment="1">
      <alignment horizontal="center"/>
    </xf>
    <xf numFmtId="0" fontId="2" fillId="0" borderId="55" xfId="0" applyFont="1" applyBorder="1"/>
    <xf numFmtId="0" fontId="0" fillId="0" borderId="53" xfId="0" applyBorder="1"/>
    <xf numFmtId="164" fontId="0" fillId="0" borderId="15"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6" xfId="0" applyNumberFormat="1" applyBorder="1" applyAlignment="1">
      <alignment horizontal="center" vertical="center"/>
    </xf>
    <xf numFmtId="164" fontId="0" fillId="0" borderId="20" xfId="0" applyNumberFormat="1" applyBorder="1" applyAlignment="1">
      <alignment horizontal="center" vertical="center"/>
    </xf>
    <xf numFmtId="164" fontId="0" fillId="0" borderId="19" xfId="0" applyNumberFormat="1" applyBorder="1" applyAlignment="1">
      <alignment horizontal="center" vertical="center"/>
    </xf>
    <xf numFmtId="0" fontId="7" fillId="6" borderId="76" xfId="0" applyFont="1" applyFill="1" applyBorder="1" applyAlignment="1">
      <alignment horizontal="center" vertical="center" wrapText="1"/>
    </xf>
    <xf numFmtId="0" fontId="3" fillId="3" borderId="97" xfId="0" applyFont="1" applyFill="1" applyBorder="1" applyAlignment="1">
      <alignment horizontal="center" vertical="center"/>
    </xf>
    <xf numFmtId="165" fontId="0" fillId="0" borderId="98" xfId="2" applyNumberFormat="1" applyFont="1" applyFill="1" applyBorder="1" applyAlignment="1">
      <alignment horizontal="center"/>
    </xf>
    <xf numFmtId="165" fontId="0" fillId="0" borderId="99" xfId="2" applyNumberFormat="1" applyFont="1" applyFill="1" applyBorder="1" applyAlignment="1">
      <alignment horizontal="center"/>
    </xf>
    <xf numFmtId="165" fontId="0" fillId="0" borderId="72" xfId="2" applyNumberFormat="1" applyFont="1" applyFill="1" applyBorder="1" applyAlignment="1">
      <alignment horizontal="center" vertical="center"/>
    </xf>
    <xf numFmtId="165" fontId="0" fillId="0" borderId="73" xfId="0" applyNumberFormat="1" applyBorder="1" applyAlignment="1">
      <alignment horizontal="center" vertical="center"/>
    </xf>
    <xf numFmtId="165" fontId="3" fillId="3" borderId="43" xfId="0" applyNumberFormat="1" applyFont="1" applyFill="1" applyBorder="1" applyAlignment="1">
      <alignment horizontal="center" vertical="center"/>
    </xf>
    <xf numFmtId="165" fontId="0" fillId="2" borderId="61" xfId="0" applyNumberFormat="1" applyFill="1" applyBorder="1" applyAlignment="1">
      <alignment vertical="center" wrapText="1"/>
    </xf>
    <xf numFmtId="165" fontId="0" fillId="0" borderId="54" xfId="0" applyNumberFormat="1" applyBorder="1" applyAlignment="1">
      <alignment horizontal="center" vertical="center"/>
    </xf>
    <xf numFmtId="165" fontId="0" fillId="0" borderId="77" xfId="0" applyNumberFormat="1" applyBorder="1" applyAlignment="1">
      <alignment horizontal="center" vertical="center"/>
    </xf>
    <xf numFmtId="165" fontId="3" fillId="3" borderId="4" xfId="0" applyNumberFormat="1" applyFont="1" applyFill="1" applyBorder="1" applyAlignment="1">
      <alignment horizontal="center" vertical="center"/>
    </xf>
    <xf numFmtId="165" fontId="0" fillId="2" borderId="42" xfId="2" applyNumberFormat="1" applyFont="1" applyFill="1" applyBorder="1" applyAlignment="1">
      <alignment horizontal="center" vertical="center" wrapText="1"/>
    </xf>
    <xf numFmtId="165" fontId="3" fillId="3" borderId="76" xfId="2" applyNumberFormat="1" applyFont="1" applyFill="1" applyBorder="1" applyAlignment="1">
      <alignment horizontal="center" vertical="center"/>
    </xf>
    <xf numFmtId="165" fontId="3" fillId="3" borderId="12" xfId="2" applyNumberFormat="1" applyFont="1" applyFill="1" applyBorder="1" applyAlignment="1">
      <alignment horizontal="center" vertical="center"/>
    </xf>
    <xf numFmtId="165" fontId="3" fillId="3" borderId="100" xfId="2" applyNumberFormat="1" applyFont="1" applyFill="1" applyBorder="1" applyAlignment="1">
      <alignment horizontal="center"/>
    </xf>
    <xf numFmtId="3" fontId="0" fillId="0" borderId="26" xfId="0" applyNumberFormat="1" applyBorder="1" applyAlignment="1">
      <alignment horizontal="right" vertical="center"/>
    </xf>
    <xf numFmtId="3" fontId="13" fillId="0" borderId="19" xfId="0" applyNumberFormat="1" applyFont="1" applyBorder="1"/>
    <xf numFmtId="164" fontId="0" fillId="0" borderId="7" xfId="0" applyNumberFormat="1" applyBorder="1" applyAlignment="1">
      <alignment horizontal="center" vertical="center"/>
    </xf>
    <xf numFmtId="164" fontId="3" fillId="3" borderId="40" xfId="0" applyNumberFormat="1" applyFont="1" applyFill="1" applyBorder="1" applyAlignment="1">
      <alignment horizontal="center" vertical="center"/>
    </xf>
    <xf numFmtId="0" fontId="0" fillId="2" borderId="7" xfId="0" applyFill="1" applyBorder="1" applyAlignment="1">
      <alignment vertical="center" wrapText="1"/>
    </xf>
    <xf numFmtId="164" fontId="3" fillId="3" borderId="11" xfId="1" applyNumberFormat="1" applyFont="1" applyFill="1" applyBorder="1" applyAlignment="1">
      <alignment horizontal="center" vertical="center"/>
    </xf>
    <xf numFmtId="0" fontId="7" fillId="6" borderId="38" xfId="0" applyFont="1" applyFill="1" applyBorder="1" applyAlignment="1">
      <alignment horizontal="center" vertical="center" wrapText="1"/>
    </xf>
    <xf numFmtId="165" fontId="0" fillId="0" borderId="101" xfId="2" applyNumberFormat="1" applyFont="1" applyFill="1" applyBorder="1" applyAlignment="1">
      <alignment horizontal="center"/>
    </xf>
    <xf numFmtId="165" fontId="0" fillId="0" borderId="102" xfId="2" applyNumberFormat="1" applyFont="1" applyFill="1" applyBorder="1" applyAlignment="1">
      <alignment horizontal="center"/>
    </xf>
    <xf numFmtId="165" fontId="0" fillId="0" borderId="66" xfId="2" applyNumberFormat="1" applyFont="1" applyFill="1" applyBorder="1" applyAlignment="1">
      <alignment horizontal="center" vertical="center"/>
    </xf>
    <xf numFmtId="165" fontId="0" fillId="0" borderId="35" xfId="0" applyNumberFormat="1" applyBorder="1" applyAlignment="1">
      <alignment horizontal="center" vertical="center"/>
    </xf>
    <xf numFmtId="165" fontId="0" fillId="0" borderId="95" xfId="0" applyNumberFormat="1" applyBorder="1" applyAlignment="1">
      <alignment horizontal="center" vertical="center"/>
    </xf>
    <xf numFmtId="165" fontId="3" fillId="3" borderId="44" xfId="0" applyNumberFormat="1" applyFont="1" applyFill="1" applyBorder="1" applyAlignment="1">
      <alignment horizontal="center" vertical="center"/>
    </xf>
    <xf numFmtId="165" fontId="0" fillId="2" borderId="34" xfId="0" applyNumberFormat="1" applyFill="1" applyBorder="1" applyAlignment="1">
      <alignment vertical="center" wrapText="1"/>
    </xf>
    <xf numFmtId="165" fontId="0" fillId="0" borderId="65" xfId="0" applyNumberFormat="1" applyBorder="1" applyAlignment="1">
      <alignment horizontal="center" vertical="center"/>
    </xf>
    <xf numFmtId="165" fontId="0" fillId="0" borderId="62" xfId="0" applyNumberFormat="1" applyBorder="1" applyAlignment="1">
      <alignment horizontal="center" vertical="center"/>
    </xf>
    <xf numFmtId="165" fontId="3" fillId="3" borderId="38" xfId="0" applyNumberFormat="1" applyFont="1" applyFill="1" applyBorder="1" applyAlignment="1">
      <alignment horizontal="center" vertical="center"/>
    </xf>
    <xf numFmtId="165" fontId="0" fillId="2" borderId="34" xfId="2" applyNumberFormat="1" applyFont="1" applyFill="1" applyBorder="1" applyAlignment="1">
      <alignment horizontal="center" vertical="center" wrapText="1"/>
    </xf>
    <xf numFmtId="165" fontId="3" fillId="3" borderId="38" xfId="2" applyNumberFormat="1" applyFont="1" applyFill="1" applyBorder="1" applyAlignment="1">
      <alignment horizontal="center" vertical="center"/>
    </xf>
    <xf numFmtId="165" fontId="3" fillId="3" borderId="37" xfId="2" applyNumberFormat="1" applyFont="1" applyFill="1" applyBorder="1" applyAlignment="1">
      <alignment horizontal="center" vertical="center"/>
    </xf>
    <xf numFmtId="165" fontId="3" fillId="3" borderId="92" xfId="2" applyNumberFormat="1" applyFont="1" applyFill="1" applyBorder="1" applyAlignment="1">
      <alignment horizontal="center"/>
    </xf>
    <xf numFmtId="1" fontId="13" fillId="0" borderId="33" xfId="0" applyNumberFormat="1" applyFont="1" applyBorder="1"/>
    <xf numFmtId="0" fontId="13" fillId="0" borderId="1" xfId="0" applyFont="1" applyBorder="1"/>
    <xf numFmtId="0" fontId="13" fillId="0" borderId="19" xfId="0" applyFont="1" applyBorder="1"/>
    <xf numFmtId="3" fontId="13" fillId="0" borderId="20" xfId="0" applyNumberFormat="1" applyFont="1" applyBorder="1"/>
    <xf numFmtId="3" fontId="13" fillId="0" borderId="69" xfId="0" applyNumberFormat="1" applyFont="1" applyBorder="1"/>
    <xf numFmtId="164" fontId="0" fillId="0" borderId="9" xfId="0" applyNumberFormat="1" applyBorder="1" applyAlignment="1">
      <alignment horizontal="center" vertical="center"/>
    </xf>
    <xf numFmtId="164" fontId="0" fillId="0" borderId="28" xfId="0" applyNumberFormat="1" applyBorder="1" applyAlignment="1">
      <alignment horizontal="center" vertical="center"/>
    </xf>
    <xf numFmtId="164" fontId="0" fillId="0" borderId="74" xfId="0" applyNumberFormat="1" applyBorder="1" applyAlignment="1">
      <alignment horizontal="center" vertical="center"/>
    </xf>
    <xf numFmtId="164" fontId="3" fillId="3" borderId="59" xfId="1" applyNumberFormat="1" applyFont="1" applyFill="1" applyBorder="1" applyAlignment="1">
      <alignment horizontal="center" vertical="center"/>
    </xf>
    <xf numFmtId="0" fontId="0" fillId="2" borderId="9" xfId="0" applyFill="1" applyBorder="1" applyAlignment="1">
      <alignment vertical="center" wrapText="1"/>
    </xf>
    <xf numFmtId="164" fontId="0" fillId="0" borderId="1" xfId="0" applyNumberFormat="1" applyBorder="1" applyAlignment="1">
      <alignment horizontal="center" vertical="center"/>
    </xf>
    <xf numFmtId="164" fontId="0" fillId="0" borderId="68" xfId="0" applyNumberFormat="1" applyBorder="1" applyAlignment="1">
      <alignment horizontal="center" vertical="center"/>
    </xf>
    <xf numFmtId="164" fontId="3" fillId="3" borderId="3" xfId="1" applyNumberFormat="1" applyFont="1" applyFill="1" applyBorder="1" applyAlignment="1">
      <alignment horizontal="center" vertical="center"/>
    </xf>
    <xf numFmtId="164" fontId="3" fillId="3" borderId="75" xfId="1" applyNumberFormat="1" applyFont="1" applyFill="1" applyBorder="1" applyAlignment="1">
      <alignment horizontal="center" vertical="center"/>
    </xf>
    <xf numFmtId="0" fontId="3" fillId="3" borderId="59" xfId="0" applyFont="1" applyFill="1" applyBorder="1"/>
    <xf numFmtId="0" fontId="0" fillId="0" borderId="4" xfId="0" applyBorder="1" applyAlignment="1">
      <alignment horizontal="left" vertical="center" wrapText="1"/>
    </xf>
    <xf numFmtId="164" fontId="0" fillId="0" borderId="2" xfId="0" applyNumberFormat="1" applyBorder="1" applyAlignment="1">
      <alignment horizontal="center" vertical="center"/>
    </xf>
    <xf numFmtId="164" fontId="0" fillId="0" borderId="64" xfId="0" applyNumberFormat="1" applyBorder="1" applyAlignment="1">
      <alignment horizontal="center" vertical="center"/>
    </xf>
    <xf numFmtId="165" fontId="0" fillId="0" borderId="38" xfId="2" applyNumberFormat="1" applyFont="1" applyFill="1" applyBorder="1" applyAlignment="1">
      <alignment horizontal="center" vertical="center"/>
    </xf>
    <xf numFmtId="164" fontId="0" fillId="0" borderId="21" xfId="0" applyNumberFormat="1" applyBorder="1" applyAlignment="1">
      <alignment horizontal="center" vertical="center"/>
    </xf>
    <xf numFmtId="164" fontId="0" fillId="0" borderId="3" xfId="1" applyNumberFormat="1" applyFont="1" applyFill="1" applyBorder="1" applyAlignment="1">
      <alignment horizontal="center" vertical="center"/>
    </xf>
    <xf numFmtId="0" fontId="3" fillId="3" borderId="103" xfId="0" applyFont="1" applyFill="1" applyBorder="1"/>
    <xf numFmtId="0" fontId="3" fillId="3" borderId="70" xfId="0" applyFont="1" applyFill="1" applyBorder="1"/>
    <xf numFmtId="164" fontId="3" fillId="3" borderId="36" xfId="1" applyNumberFormat="1" applyFont="1" applyFill="1" applyBorder="1" applyAlignment="1">
      <alignment horizontal="center" vertical="center"/>
    </xf>
    <xf numFmtId="164" fontId="3" fillId="3" borderId="40" xfId="1" applyNumberFormat="1" applyFont="1" applyFill="1" applyBorder="1" applyAlignment="1">
      <alignment horizontal="center" vertical="center"/>
    </xf>
    <xf numFmtId="165" fontId="3" fillId="3" borderId="70" xfId="2" applyNumberFormat="1" applyFont="1" applyFill="1" applyBorder="1" applyAlignment="1">
      <alignment horizontal="center" vertical="center"/>
    </xf>
    <xf numFmtId="165" fontId="3" fillId="3" borderId="44" xfId="2" applyNumberFormat="1" applyFont="1" applyFill="1" applyBorder="1" applyAlignment="1">
      <alignment horizontal="center" vertical="center"/>
    </xf>
    <xf numFmtId="0" fontId="0" fillId="0" borderId="50" xfId="0" applyBorder="1"/>
    <xf numFmtId="0" fontId="0" fillId="0" borderId="76" xfId="0" applyBorder="1"/>
    <xf numFmtId="164" fontId="0" fillId="0" borderId="21" xfId="1" applyNumberFormat="1" applyFont="1" applyBorder="1" applyAlignment="1">
      <alignment horizontal="center" vertical="center"/>
    </xf>
    <xf numFmtId="164" fontId="0" fillId="0" borderId="64" xfId="1" applyNumberFormat="1" applyFont="1" applyBorder="1" applyAlignment="1">
      <alignment horizontal="center" vertical="center"/>
    </xf>
    <xf numFmtId="165" fontId="0" fillId="0" borderId="76" xfId="2" applyNumberFormat="1" applyFont="1" applyBorder="1" applyAlignment="1">
      <alignment horizontal="center" vertical="center"/>
    </xf>
    <xf numFmtId="165" fontId="0" fillId="0" borderId="38" xfId="2" applyNumberFormat="1" applyFont="1" applyBorder="1" applyAlignment="1">
      <alignment horizontal="center" vertical="center"/>
    </xf>
    <xf numFmtId="165" fontId="0" fillId="15" borderId="26" xfId="2" applyNumberFormat="1" applyFont="1" applyFill="1" applyBorder="1" applyAlignment="1">
      <alignment horizontal="center"/>
    </xf>
    <xf numFmtId="165" fontId="0" fillId="15" borderId="27" xfId="2" applyNumberFormat="1" applyFont="1" applyFill="1" applyBorder="1" applyAlignment="1">
      <alignment horizontal="center"/>
    </xf>
    <xf numFmtId="165" fontId="0" fillId="15" borderId="32" xfId="2" applyNumberFormat="1" applyFont="1" applyFill="1" applyBorder="1" applyAlignment="1">
      <alignment horizont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6" borderId="4" xfId="0" applyFont="1" applyFill="1" applyBorder="1" applyAlignment="1">
      <alignment horizontal="center" vertical="center"/>
    </xf>
    <xf numFmtId="0" fontId="6" fillId="6" borderId="3" xfId="0" applyFont="1" applyFill="1"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5" xfId="0" applyBorder="1" applyAlignment="1">
      <alignment horizontal="left" vertical="center" wrapText="1"/>
    </xf>
    <xf numFmtId="0" fontId="0" fillId="0" borderId="51" xfId="0" applyBorder="1" applyAlignment="1">
      <alignment horizontal="left" vertical="center" wrapText="1"/>
    </xf>
    <xf numFmtId="0" fontId="0" fillId="0" borderId="14" xfId="0" applyBorder="1" applyAlignment="1">
      <alignment horizontal="left" vertical="center" wrapText="1"/>
    </xf>
    <xf numFmtId="0" fontId="0" fillId="0" borderId="55" xfId="0" applyBorder="1" applyAlignment="1">
      <alignment horizontal="left" vertical="center" wrapText="1"/>
    </xf>
    <xf numFmtId="0" fontId="0" fillId="0" borderId="58" xfId="0" applyBorder="1" applyAlignment="1">
      <alignment horizontal="left" vertical="center" wrapText="1"/>
    </xf>
    <xf numFmtId="0" fontId="0" fillId="0" borderId="0" xfId="0" applyAlignment="1">
      <alignment horizontal="center"/>
    </xf>
    <xf numFmtId="0" fontId="5" fillId="0" borderId="0" xfId="0" applyFont="1" applyAlignment="1">
      <alignment horizontal="center"/>
    </xf>
    <xf numFmtId="0" fontId="5" fillId="0" borderId="94" xfId="0" applyFont="1" applyBorder="1" applyAlignment="1">
      <alignment horizontal="center"/>
    </xf>
    <xf numFmtId="0" fontId="0" fillId="4" borderId="85" xfId="0" applyFill="1" applyBorder="1" applyAlignment="1">
      <alignment horizontal="left" vertical="center"/>
    </xf>
    <xf numFmtId="0" fontId="0" fillId="4" borderId="86" xfId="0" applyFill="1" applyBorder="1" applyAlignment="1">
      <alignment horizontal="left" vertical="center"/>
    </xf>
    <xf numFmtId="164" fontId="7" fillId="2" borderId="53" xfId="1" applyNumberFormat="1" applyFont="1" applyFill="1" applyBorder="1" applyAlignment="1">
      <alignment horizontal="center" vertical="center" wrapText="1"/>
    </xf>
    <xf numFmtId="164" fontId="7" fillId="2" borderId="59" xfId="1" applyNumberFormat="1" applyFont="1" applyFill="1" applyBorder="1" applyAlignment="1">
      <alignment horizontal="center" vertical="center" wrapText="1"/>
    </xf>
    <xf numFmtId="164" fontId="7" fillId="6" borderId="0"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82" xfId="0" applyFont="1" applyFill="1" applyBorder="1" applyAlignment="1">
      <alignment horizontal="center" vertical="center" wrapText="1"/>
    </xf>
    <xf numFmtId="0" fontId="6" fillId="2" borderId="58"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85" xfId="0" applyBorder="1" applyAlignment="1">
      <alignment horizontal="left" vertical="center" wrapText="1"/>
    </xf>
    <xf numFmtId="0" fontId="0" fillId="0" borderId="86" xfId="0" applyBorder="1" applyAlignment="1">
      <alignment horizontal="left" vertical="center" wrapText="1"/>
    </xf>
    <xf numFmtId="0" fontId="5" fillId="0" borderId="0" xfId="0" applyFont="1" applyAlignment="1">
      <alignment horizontal="left"/>
    </xf>
    <xf numFmtId="0" fontId="0" fillId="0" borderId="57" xfId="0" applyBorder="1" applyAlignment="1">
      <alignment horizontal="left" vertical="center" wrapText="1"/>
    </xf>
    <xf numFmtId="0" fontId="0" fillId="0" borderId="26" xfId="0" applyBorder="1" applyAlignment="1">
      <alignment horizontal="left" vertical="center" wrapText="1"/>
    </xf>
    <xf numFmtId="0" fontId="0" fillId="0" borderId="62" xfId="0" applyBorder="1" applyAlignment="1">
      <alignment horizontal="left" vertical="center" wrapText="1"/>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0" borderId="53" xfId="0" applyBorder="1" applyAlignment="1">
      <alignment horizontal="center"/>
    </xf>
    <xf numFmtId="0" fontId="0" fillId="0" borderId="43" xfId="0" applyBorder="1" applyAlignment="1">
      <alignment horizontal="center"/>
    </xf>
    <xf numFmtId="0" fontId="6" fillId="6" borderId="58" xfId="0" applyFont="1" applyFill="1" applyBorder="1" applyAlignment="1">
      <alignment horizontal="center" vertical="center" wrapText="1"/>
    </xf>
    <xf numFmtId="0" fontId="6" fillId="6" borderId="1" xfId="0" applyFont="1" applyFill="1" applyBorder="1" applyAlignment="1">
      <alignment horizontal="center" vertical="center" wrapText="1"/>
    </xf>
    <xf numFmtId="164" fontId="7" fillId="6" borderId="53" xfId="1" applyNumberFormat="1" applyFont="1" applyFill="1" applyBorder="1" applyAlignment="1">
      <alignment horizontal="center" vertical="center" wrapText="1"/>
    </xf>
    <xf numFmtId="164" fontId="7" fillId="6" borderId="59" xfId="1" applyNumberFormat="1" applyFont="1" applyFill="1" applyBorder="1" applyAlignment="1">
      <alignment horizontal="center" vertical="center" wrapText="1"/>
    </xf>
  </cellXfs>
  <cellStyles count="9">
    <cellStyle name="Comma" xfId="1" builtinId="3"/>
    <cellStyle name="Currency" xfId="2" builtinId="4"/>
    <cellStyle name="Good" xfId="5" builtinId="26"/>
    <cellStyle name="Normal" xfId="0" builtinId="0"/>
    <cellStyle name="Normal 10 2" xfId="4" xr:uid="{00000000-0005-0000-0000-000004000000}"/>
    <cellStyle name="Normal 2" xfId="6" xr:uid="{00000000-0005-0000-0000-000005000000}"/>
    <cellStyle name="Normal 4 2" xfId="8" xr:uid="{A25A4B80-BAD7-418A-BA6C-E361FF25BCD5}"/>
    <cellStyle name="Normal 5" xfId="7" xr:uid="{64646C6E-E021-48F3-89ED-962932AEA9E7}"/>
    <cellStyle name="Percent" xfId="3" builtinId="5"/>
  </cellStyles>
  <dxfs count="0"/>
  <tableStyles count="0" defaultTableStyle="TableStyleMedium2" defaultPivotStyle="PivotStyleLight16"/>
  <colors>
    <mruColors>
      <color rgb="FF934BC9"/>
      <color rgb="FFD4AB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-409575</xdr:colOff>
      <xdr:row>3</xdr:row>
      <xdr:rowOff>276225</xdr:rowOff>
    </xdr:from>
    <xdr:to>
      <xdr:col>0</xdr:col>
      <xdr:colOff>-409575</xdr:colOff>
      <xdr:row>3</xdr:row>
      <xdr:rowOff>276225</xdr:rowOff>
    </xdr:to>
    <xdr:sp macro="" textlink="">
      <xdr:nvSpPr>
        <xdr:cNvPr id="3" name="TextBox 2">
          <a:extLst>
            <a:ext uri="{FF2B5EF4-FFF2-40B4-BE49-F238E27FC236}">
              <a16:creationId xmlns:a16="http://schemas.microsoft.com/office/drawing/2014/main" id="{C3C0BAE4-BABA-3E4D-136F-D6A1192ACB17}"/>
            </a:ext>
            <a:ext uri="{147F2762-F138-4A5C-976F-8EAC2B608ADB}">
              <a16:predDERef xmlns:a16="http://schemas.microsoft.com/office/drawing/2014/main" pred="{0C996D69-0C33-2D04-F21F-622558E89880}"/>
            </a:ext>
          </a:extLst>
        </xdr:cNvPr>
        <xdr:cNvSpPr txBox="1"/>
      </xdr:nvSpPr>
      <xdr:spPr>
        <a:xfrm>
          <a:off x="-409575" y="1447800"/>
          <a:ext cx="0" cy="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Calibri" panose="020F0502020204030204" pitchFamily="34" charset="0"/>
              <a:cs typeface="Calibri" panose="020F0502020204030204" pitchFamily="34" charset="0"/>
            </a:rPr>
            <a:t>Portfolio Costs = Statewide Coordinator + Workforce Development, NOT shareholder contribution</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AK70"/>
  <sheetViews>
    <sheetView tabSelected="1" topLeftCell="B1" zoomScale="80" zoomScaleNormal="80" zoomScaleSheetLayoutView="100" workbookViewId="0">
      <selection activeCell="F13" sqref="F13"/>
    </sheetView>
  </sheetViews>
  <sheetFormatPr defaultColWidth="9.26953125" defaultRowHeight="14.5" x14ac:dyDescent="0.35"/>
  <cols>
    <col min="1" max="1" width="6.453125" hidden="1" customWidth="1"/>
    <col min="2" max="2" width="26.1796875" customWidth="1"/>
    <col min="3" max="3" width="26.7265625" customWidth="1"/>
    <col min="4" max="4" width="14.7265625" customWidth="1"/>
    <col min="5" max="5" width="13" customWidth="1"/>
    <col min="6" max="6" width="12.1796875" customWidth="1"/>
    <col min="7" max="7" width="11.7265625" customWidth="1"/>
    <col min="8" max="8" width="12.453125" customWidth="1"/>
    <col min="9" max="9" width="15.1796875" customWidth="1"/>
    <col min="10" max="10" width="12.1796875" customWidth="1"/>
    <col min="11" max="11" width="11.54296875" customWidth="1"/>
    <col min="12" max="12" width="13.81640625" customWidth="1"/>
    <col min="13" max="13" width="13.54296875" customWidth="1"/>
    <col min="14" max="14" width="14.1796875" style="2" customWidth="1"/>
    <col min="15" max="15" width="11.453125" style="2" customWidth="1"/>
    <col min="16" max="16" width="16.7265625" style="2" customWidth="1"/>
    <col min="17" max="17" width="11.81640625" style="3" customWidth="1"/>
    <col min="18" max="18" width="13" customWidth="1"/>
    <col min="19" max="19" width="19" style="2" customWidth="1"/>
    <col min="20" max="20" width="14.81640625" hidden="1" customWidth="1"/>
    <col min="21" max="21" width="16.7265625" hidden="1" customWidth="1"/>
    <col min="22" max="22" width="15.453125" hidden="1" customWidth="1"/>
    <col min="23" max="23" width="14.453125" customWidth="1"/>
    <col min="24" max="24" width="0" hidden="1" customWidth="1"/>
    <col min="25" max="25" width="14.26953125" hidden="1" customWidth="1"/>
    <col min="26" max="26" width="50.7265625" hidden="1" customWidth="1"/>
    <col min="27" max="30" width="14.26953125" hidden="1" customWidth="1"/>
    <col min="31" max="31" width="13.7265625" hidden="1" customWidth="1"/>
    <col min="32" max="32" width="12" hidden="1" customWidth="1"/>
  </cols>
  <sheetData>
    <row r="1" spans="1:34" ht="19" thickBot="1" x14ac:dyDescent="0.5">
      <c r="A1" s="5"/>
      <c r="B1" s="5" t="s">
        <v>24</v>
      </c>
      <c r="C1" s="5"/>
      <c r="D1" s="686"/>
      <c r="E1" s="686"/>
      <c r="F1" s="686"/>
      <c r="G1" s="686"/>
      <c r="H1" s="686"/>
      <c r="I1" s="686"/>
      <c r="J1" s="686"/>
      <c r="K1" s="686"/>
      <c r="L1" s="686"/>
      <c r="M1" s="686"/>
      <c r="N1" s="686"/>
      <c r="O1" s="686"/>
      <c r="P1" s="686"/>
      <c r="Q1" s="686"/>
      <c r="R1" s="686"/>
      <c r="S1" s="686"/>
    </row>
    <row r="2" spans="1:34" ht="15" thickBot="1" x14ac:dyDescent="0.4">
      <c r="A2" s="590"/>
      <c r="B2" s="312"/>
      <c r="C2" s="22"/>
      <c r="D2" s="674" t="s">
        <v>26</v>
      </c>
      <c r="E2" s="675"/>
      <c r="F2" s="675"/>
      <c r="G2" s="676"/>
      <c r="H2" s="677" t="s">
        <v>27</v>
      </c>
      <c r="I2" s="677"/>
      <c r="J2" s="677"/>
      <c r="K2" s="678"/>
      <c r="L2" s="671" t="s">
        <v>28</v>
      </c>
      <c r="M2" s="672"/>
      <c r="N2" s="672"/>
      <c r="O2" s="672"/>
      <c r="P2" s="672"/>
      <c r="Q2" s="672"/>
      <c r="R2" s="672"/>
      <c r="S2" s="673"/>
      <c r="T2" s="668"/>
      <c r="U2" s="669"/>
      <c r="V2" s="670"/>
    </row>
    <row r="3" spans="1:34" x14ac:dyDescent="0.35">
      <c r="A3" s="168"/>
      <c r="B3" s="24"/>
      <c r="C3" s="24"/>
      <c r="D3" s="249" t="s">
        <v>29</v>
      </c>
      <c r="E3" s="13" t="s">
        <v>30</v>
      </c>
      <c r="F3" s="13" t="s">
        <v>31</v>
      </c>
      <c r="G3" s="187" t="s">
        <v>32</v>
      </c>
      <c r="H3" s="18" t="s">
        <v>33</v>
      </c>
      <c r="I3" s="19" t="s">
        <v>34</v>
      </c>
      <c r="J3" s="19" t="s">
        <v>35</v>
      </c>
      <c r="K3" s="173" t="s">
        <v>36</v>
      </c>
      <c r="L3" s="6" t="s">
        <v>37</v>
      </c>
      <c r="M3" s="473" t="s">
        <v>38</v>
      </c>
      <c r="N3" s="6" t="s">
        <v>39</v>
      </c>
      <c r="O3" s="16" t="s">
        <v>40</v>
      </c>
      <c r="P3" s="16" t="s">
        <v>41</v>
      </c>
      <c r="Q3" s="187" t="s">
        <v>42</v>
      </c>
      <c r="R3" s="552" t="s">
        <v>43</v>
      </c>
      <c r="S3" s="177" t="s">
        <v>44</v>
      </c>
      <c r="T3" s="247"/>
      <c r="U3" s="247"/>
      <c r="V3" s="248"/>
      <c r="W3" s="120"/>
      <c r="X3" s="120"/>
      <c r="Y3" s="120"/>
      <c r="Z3" s="120"/>
    </row>
    <row r="4" spans="1:34" ht="55.5" customHeight="1" thickBot="1" x14ac:dyDescent="0.4">
      <c r="A4" s="168"/>
      <c r="B4" s="23"/>
      <c r="C4" s="23"/>
      <c r="D4" s="250" t="s">
        <v>19</v>
      </c>
      <c r="E4" s="251" t="s">
        <v>45</v>
      </c>
      <c r="F4" s="251" t="s">
        <v>1</v>
      </c>
      <c r="G4" s="252" t="s">
        <v>46</v>
      </c>
      <c r="H4" s="20" t="s">
        <v>47</v>
      </c>
      <c r="I4" s="21" t="s">
        <v>48</v>
      </c>
      <c r="J4" s="21" t="s">
        <v>49</v>
      </c>
      <c r="K4" s="174" t="s">
        <v>50</v>
      </c>
      <c r="L4" s="178" t="s">
        <v>51</v>
      </c>
      <c r="M4" s="474" t="s">
        <v>52</v>
      </c>
      <c r="N4" s="12" t="s">
        <v>53</v>
      </c>
      <c r="O4" s="17" t="s">
        <v>54</v>
      </c>
      <c r="P4" s="17" t="s">
        <v>55</v>
      </c>
      <c r="Q4" s="566" t="s">
        <v>56</v>
      </c>
      <c r="R4" s="12" t="s">
        <v>57</v>
      </c>
      <c r="S4" s="179" t="s">
        <v>58</v>
      </c>
      <c r="T4" s="17"/>
      <c r="U4" s="7"/>
      <c r="V4" s="7"/>
      <c r="X4" s="228"/>
      <c r="Y4" s="228"/>
      <c r="Z4" s="228"/>
      <c r="AA4" s="229"/>
      <c r="AB4" s="229"/>
      <c r="AC4" s="229"/>
      <c r="AD4" s="229"/>
      <c r="AE4" s="229"/>
      <c r="AF4" s="229"/>
    </row>
    <row r="5" spans="1:34" ht="15.75" customHeight="1" thickBot="1" x14ac:dyDescent="0.4">
      <c r="A5" s="168"/>
      <c r="B5" s="182" t="s">
        <v>59</v>
      </c>
      <c r="C5" s="520" t="s">
        <v>60</v>
      </c>
      <c r="D5" s="521"/>
      <c r="E5" s="346"/>
      <c r="F5" s="522"/>
      <c r="G5" s="523"/>
      <c r="H5" s="524"/>
      <c r="I5" s="346"/>
      <c r="J5" s="522"/>
      <c r="K5" s="176"/>
      <c r="L5" s="525"/>
      <c r="M5" s="526"/>
      <c r="N5" s="525"/>
      <c r="O5" s="167"/>
      <c r="P5" s="527"/>
      <c r="Q5" s="567"/>
      <c r="R5" s="553"/>
      <c r="S5" s="258"/>
      <c r="T5" s="534"/>
      <c r="U5" s="257"/>
      <c r="V5" s="258"/>
      <c r="X5" s="207"/>
      <c r="Y5" s="207"/>
      <c r="Z5" s="207"/>
      <c r="AA5" s="208"/>
      <c r="AB5" s="208"/>
      <c r="AC5" s="208"/>
      <c r="AD5" s="230"/>
      <c r="AE5" s="230"/>
      <c r="AF5" s="230"/>
      <c r="AG5" s="309" t="s">
        <v>25</v>
      </c>
    </row>
    <row r="6" spans="1:34" ht="15.75" customHeight="1" x14ac:dyDescent="0.35">
      <c r="A6" s="168"/>
      <c r="B6" s="684" t="s">
        <v>61</v>
      </c>
      <c r="C6" s="356" t="s">
        <v>3</v>
      </c>
      <c r="D6" s="271">
        <v>559</v>
      </c>
      <c r="E6" s="354" t="s">
        <v>20</v>
      </c>
      <c r="F6" s="137">
        <v>2874</v>
      </c>
      <c r="G6" s="135" t="s">
        <v>20</v>
      </c>
      <c r="H6" s="409">
        <v>337.24700000000001</v>
      </c>
      <c r="I6" s="417" t="s">
        <v>62</v>
      </c>
      <c r="J6" s="410">
        <f>3934+H6</f>
        <v>4271.2470000000003</v>
      </c>
      <c r="K6" s="519" t="s">
        <v>20</v>
      </c>
      <c r="L6" s="271">
        <v>185.0702</v>
      </c>
      <c r="M6" s="475" t="s">
        <v>62</v>
      </c>
      <c r="N6" s="271">
        <v>904.16300000000001</v>
      </c>
      <c r="O6" s="138" t="s">
        <v>62</v>
      </c>
      <c r="P6" s="112">
        <f>L6*$AD$6</f>
        <v>206.353273</v>
      </c>
      <c r="Q6" s="568">
        <v>0.545126</v>
      </c>
      <c r="R6" s="269">
        <v>2876.7294000000002</v>
      </c>
      <c r="S6" s="475">
        <v>14049.1816</v>
      </c>
      <c r="T6" s="355"/>
      <c r="U6" s="269"/>
      <c r="V6" s="270"/>
      <c r="W6" s="120"/>
      <c r="X6" s="207"/>
      <c r="Y6" s="207"/>
      <c r="Z6" s="207"/>
      <c r="AA6" s="208"/>
      <c r="AB6" s="208"/>
      <c r="AC6" s="208"/>
      <c r="AD6" s="230"/>
      <c r="AE6" s="230"/>
      <c r="AF6" s="230"/>
    </row>
    <row r="7" spans="1:34" x14ac:dyDescent="0.35">
      <c r="A7" s="168"/>
      <c r="B7" s="684"/>
      <c r="C7" s="356" t="s">
        <v>4</v>
      </c>
      <c r="D7" s="271">
        <v>4350</v>
      </c>
      <c r="E7" s="112" t="s">
        <v>20</v>
      </c>
      <c r="F7" s="137">
        <v>20623</v>
      </c>
      <c r="G7" s="135" t="s">
        <v>20</v>
      </c>
      <c r="H7" s="411">
        <v>325.14999999999998</v>
      </c>
      <c r="I7" s="412" t="s">
        <v>62</v>
      </c>
      <c r="J7" s="413">
        <f>952+H7</f>
        <v>1277.1500000000001</v>
      </c>
      <c r="K7" s="136" t="s">
        <v>20</v>
      </c>
      <c r="L7" s="271">
        <v>510.33519999999999</v>
      </c>
      <c r="M7" s="475" t="s">
        <v>62</v>
      </c>
      <c r="N7" s="271">
        <v>2366.5216999999998</v>
      </c>
      <c r="O7" s="138" t="s">
        <v>62</v>
      </c>
      <c r="P7" s="107">
        <f t="shared" ref="P7:P11" si="0">L7*$AD$6</f>
        <v>569.02374799999996</v>
      </c>
      <c r="Q7" s="568">
        <v>7.3459999999999998E-2</v>
      </c>
      <c r="R7" s="271">
        <v>7277.8531000000003</v>
      </c>
      <c r="S7" s="475">
        <v>34049.331700000002</v>
      </c>
      <c r="T7" s="357"/>
      <c r="U7" s="271"/>
      <c r="V7" s="272"/>
      <c r="X7" s="207"/>
      <c r="Y7" s="207"/>
      <c r="Z7" s="207"/>
      <c r="AA7" s="208"/>
      <c r="AB7" s="208"/>
      <c r="AC7" s="208"/>
      <c r="AD7" s="230"/>
      <c r="AE7" s="230"/>
      <c r="AF7" s="230"/>
      <c r="AH7" s="380"/>
    </row>
    <row r="8" spans="1:34" x14ac:dyDescent="0.35">
      <c r="A8" s="168"/>
      <c r="B8" s="684"/>
      <c r="C8" s="356" t="s">
        <v>5</v>
      </c>
      <c r="D8" s="271">
        <v>388</v>
      </c>
      <c r="E8" s="112" t="s">
        <v>20</v>
      </c>
      <c r="F8" s="137">
        <v>852</v>
      </c>
      <c r="G8" s="135" t="s">
        <v>20</v>
      </c>
      <c r="H8" s="414">
        <v>181.71299999999999</v>
      </c>
      <c r="I8" s="415" t="s">
        <v>62</v>
      </c>
      <c r="J8" s="416">
        <f>448+H8</f>
        <v>629.71299999999997</v>
      </c>
      <c r="K8" s="138" t="s">
        <v>20</v>
      </c>
      <c r="L8" s="271">
        <v>312.33600000000001</v>
      </c>
      <c r="M8" s="475" t="s">
        <v>62</v>
      </c>
      <c r="N8" s="271">
        <v>750.995</v>
      </c>
      <c r="O8" s="138" t="s">
        <v>62</v>
      </c>
      <c r="P8" s="107">
        <f t="shared" si="0"/>
        <v>348.25463999999999</v>
      </c>
      <c r="Q8" s="568">
        <v>0.154114</v>
      </c>
      <c r="R8" s="271">
        <v>1472.271</v>
      </c>
      <c r="S8" s="475">
        <v>3575.0810000000001</v>
      </c>
      <c r="T8" s="357"/>
      <c r="U8" s="271"/>
      <c r="V8" s="272"/>
      <c r="X8" s="207"/>
      <c r="Y8" s="207"/>
      <c r="Z8" s="207"/>
      <c r="AA8" s="208"/>
      <c r="AB8" s="208"/>
      <c r="AC8" s="208"/>
      <c r="AD8" s="230"/>
      <c r="AE8" s="230"/>
      <c r="AF8" s="230"/>
    </row>
    <row r="9" spans="1:34" x14ac:dyDescent="0.35">
      <c r="A9" s="168"/>
      <c r="B9" s="684"/>
      <c r="C9" s="356" t="s">
        <v>6</v>
      </c>
      <c r="D9" s="271">
        <v>614</v>
      </c>
      <c r="E9" s="112" t="s">
        <v>20</v>
      </c>
      <c r="F9" s="137">
        <v>2585</v>
      </c>
      <c r="G9" s="135" t="s">
        <v>20</v>
      </c>
      <c r="H9" s="414">
        <v>111.53100000000001</v>
      </c>
      <c r="I9" s="415" t="s">
        <v>62</v>
      </c>
      <c r="J9" s="416">
        <f>406+H9</f>
        <v>517.53099999999995</v>
      </c>
      <c r="K9" s="138" t="s">
        <v>20</v>
      </c>
      <c r="L9" s="271">
        <v>100</v>
      </c>
      <c r="M9" s="475" t="s">
        <v>20</v>
      </c>
      <c r="N9" s="271">
        <v>416</v>
      </c>
      <c r="O9" s="138" t="s">
        <v>62</v>
      </c>
      <c r="P9" s="107">
        <f t="shared" si="0"/>
        <v>111.5</v>
      </c>
      <c r="Q9" s="569">
        <v>0</v>
      </c>
      <c r="R9" s="271">
        <v>750</v>
      </c>
      <c r="S9" s="475">
        <v>3124</v>
      </c>
      <c r="T9" s="358"/>
      <c r="U9" s="271"/>
      <c r="V9" s="272"/>
      <c r="W9" s="120"/>
      <c r="X9" s="207"/>
      <c r="Y9" s="207"/>
      <c r="Z9" s="207"/>
      <c r="AA9" s="208"/>
      <c r="AB9" s="208"/>
      <c r="AC9" s="208"/>
      <c r="AD9" s="230"/>
      <c r="AE9" s="230"/>
      <c r="AF9" s="230"/>
    </row>
    <row r="10" spans="1:34" x14ac:dyDescent="0.35">
      <c r="A10" s="168"/>
      <c r="B10" s="684"/>
      <c r="C10" s="359" t="s">
        <v>7</v>
      </c>
      <c r="D10" s="528">
        <v>4400</v>
      </c>
      <c r="E10" s="107" t="s">
        <v>20</v>
      </c>
      <c r="F10" s="529">
        <v>8900</v>
      </c>
      <c r="G10" s="135" t="s">
        <v>20</v>
      </c>
      <c r="H10" s="414"/>
      <c r="I10" s="415" t="s">
        <v>62</v>
      </c>
      <c r="J10" s="416"/>
      <c r="K10" s="138" t="s">
        <v>20</v>
      </c>
      <c r="L10" s="271">
        <v>413.90800000000002</v>
      </c>
      <c r="M10" s="475" t="s">
        <v>62</v>
      </c>
      <c r="N10" s="532">
        <v>978.32640000000004</v>
      </c>
      <c r="O10" s="138" t="s">
        <v>62</v>
      </c>
      <c r="P10" s="107">
        <f t="shared" si="0"/>
        <v>461.50742000000002</v>
      </c>
      <c r="Q10" s="568">
        <v>8.3516000000000007E-2</v>
      </c>
      <c r="R10" s="271">
        <v>4480.74</v>
      </c>
      <c r="S10" s="554">
        <v>10918.3459</v>
      </c>
      <c r="T10" s="357"/>
      <c r="U10" s="271"/>
      <c r="V10" s="272"/>
      <c r="X10" s="207"/>
      <c r="Y10" s="207"/>
      <c r="Z10" s="207"/>
      <c r="AA10" s="208"/>
      <c r="AB10" s="208"/>
      <c r="AC10" s="208"/>
      <c r="AD10" s="230"/>
      <c r="AE10" s="230"/>
      <c r="AF10" s="230"/>
    </row>
    <row r="11" spans="1:34" ht="15" thickBot="1" x14ac:dyDescent="0.4">
      <c r="A11" s="168"/>
      <c r="B11" s="684"/>
      <c r="C11" s="493" t="s">
        <v>8</v>
      </c>
      <c r="D11" s="273">
        <v>0</v>
      </c>
      <c r="E11" s="531" t="s">
        <v>20</v>
      </c>
      <c r="F11" s="108">
        <v>8419</v>
      </c>
      <c r="G11" s="139" t="s">
        <v>20</v>
      </c>
      <c r="H11" s="591">
        <v>35.045000000000002</v>
      </c>
      <c r="I11" s="417" t="s">
        <v>62</v>
      </c>
      <c r="J11" s="410">
        <f>128+H11</f>
        <v>163.04500000000002</v>
      </c>
      <c r="K11" s="519" t="s">
        <v>20</v>
      </c>
      <c r="L11" s="273">
        <v>0</v>
      </c>
      <c r="M11" s="476" t="s">
        <v>62</v>
      </c>
      <c r="N11" s="530">
        <v>1308.3019999999999</v>
      </c>
      <c r="O11" s="256" t="s">
        <v>62</v>
      </c>
      <c r="P11" s="108">
        <f t="shared" si="0"/>
        <v>0</v>
      </c>
      <c r="Q11" s="570">
        <v>9.8066E-2</v>
      </c>
      <c r="R11" s="273">
        <v>0</v>
      </c>
      <c r="S11" s="424">
        <v>19624.53</v>
      </c>
      <c r="T11" s="360"/>
      <c r="U11" s="273"/>
      <c r="V11" s="274"/>
      <c r="X11" s="207"/>
      <c r="Y11" s="207"/>
      <c r="Z11" s="207"/>
      <c r="AA11" s="208"/>
      <c r="AB11" s="208"/>
      <c r="AC11" s="208"/>
      <c r="AD11" s="230"/>
      <c r="AE11" s="230"/>
      <c r="AF11" s="230"/>
    </row>
    <row r="12" spans="1:34" ht="15" thickBot="1" x14ac:dyDescent="0.4">
      <c r="A12" s="168"/>
      <c r="B12" s="461"/>
      <c r="C12" s="361" t="s">
        <v>64</v>
      </c>
      <c r="D12" s="140">
        <f>SUM(D6:D11)</f>
        <v>10311</v>
      </c>
      <c r="E12" s="141">
        <v>80610</v>
      </c>
      <c r="F12" s="141">
        <f>SUM(F6:F11)</f>
        <v>44253</v>
      </c>
      <c r="G12" s="514">
        <f>F12/E12</f>
        <v>0.54897655377744692</v>
      </c>
      <c r="H12" s="498">
        <f>SUM(H6:H11)</f>
        <v>990.68599999999981</v>
      </c>
      <c r="I12" s="142">
        <v>5657.4359999999997</v>
      </c>
      <c r="J12" s="142">
        <f>SUM(J6:J11)</f>
        <v>6858.6860000000006</v>
      </c>
      <c r="K12" s="143">
        <f>J12/I12</f>
        <v>1.2123311691020457</v>
      </c>
      <c r="L12" s="140">
        <f>SUM(L6:L11)</f>
        <v>1521.6493999999998</v>
      </c>
      <c r="M12" s="477">
        <v>13495.924000000001</v>
      </c>
      <c r="N12" s="140">
        <f>SUM(N6:N11)</f>
        <v>6724.3080999999993</v>
      </c>
      <c r="O12" s="253">
        <f t="shared" ref="O12:O17" si="1">N12/M12</f>
        <v>0.49824733008277156</v>
      </c>
      <c r="P12" s="141">
        <f>L12*1.115</f>
        <v>1696.6390809999998</v>
      </c>
      <c r="Q12" s="571">
        <f>SUM(Q6:Q11)</f>
        <v>0.95428199999999996</v>
      </c>
      <c r="R12" s="555">
        <f>SUM(R6:R11)</f>
        <v>16857.593500000003</v>
      </c>
      <c r="S12" s="255">
        <f>SUM(S6:S11)</f>
        <v>85340.470200000011</v>
      </c>
      <c r="T12" s="535"/>
      <c r="U12" s="254"/>
      <c r="V12" s="259"/>
      <c r="W12" s="120"/>
      <c r="X12" s="207"/>
      <c r="Y12" s="207"/>
      <c r="Z12" s="207"/>
      <c r="AA12" s="208"/>
      <c r="AB12" s="208"/>
      <c r="AC12" s="208"/>
      <c r="AD12" s="230"/>
      <c r="AE12" s="230"/>
      <c r="AF12" s="230"/>
    </row>
    <row r="13" spans="1:34" ht="30" customHeight="1" x14ac:dyDescent="0.35">
      <c r="A13" s="168"/>
      <c r="B13" s="685" t="s">
        <v>9</v>
      </c>
      <c r="C13" s="462" t="s">
        <v>65</v>
      </c>
      <c r="D13" s="390">
        <v>63</v>
      </c>
      <c r="E13" s="95">
        <v>360</v>
      </c>
      <c r="F13" s="95">
        <v>160</v>
      </c>
      <c r="G13" s="96">
        <f>F13/E13</f>
        <v>0.44444444444444442</v>
      </c>
      <c r="H13" s="404">
        <v>521.61500000000001</v>
      </c>
      <c r="I13" s="123">
        <v>3703.9279999999999</v>
      </c>
      <c r="J13" s="123">
        <f>1098+H13</f>
        <v>1619.615</v>
      </c>
      <c r="K13" s="126">
        <f>J13/I13</f>
        <v>0.4372695689549041</v>
      </c>
      <c r="L13" s="406">
        <v>40.572600000000001</v>
      </c>
      <c r="M13" s="478">
        <v>803.154</v>
      </c>
      <c r="N13" s="403">
        <v>149.5</v>
      </c>
      <c r="O13" s="244">
        <f>N13/M13</f>
        <v>0.18614113856122239</v>
      </c>
      <c r="P13" s="103">
        <f>L13*$AD$8</f>
        <v>45.238449000000003</v>
      </c>
      <c r="Q13" s="572">
        <v>8.37497561338581E-2</v>
      </c>
      <c r="R13" s="403">
        <v>759.22508247558858</v>
      </c>
      <c r="S13" s="418">
        <v>2787.6588704972605</v>
      </c>
      <c r="T13" s="536"/>
      <c r="U13" s="95"/>
      <c r="V13" s="275"/>
      <c r="X13" s="207"/>
      <c r="Y13" s="207"/>
      <c r="Z13" s="207"/>
      <c r="AA13" s="208"/>
      <c r="AB13" s="208"/>
      <c r="AC13" s="208"/>
      <c r="AD13" s="230"/>
      <c r="AE13" s="230"/>
      <c r="AF13" s="230"/>
    </row>
    <row r="14" spans="1:34" ht="28.5" customHeight="1" x14ac:dyDescent="0.35">
      <c r="A14" s="168"/>
      <c r="B14" s="684"/>
      <c r="C14" s="494" t="s">
        <v>66</v>
      </c>
      <c r="D14" s="390">
        <v>589</v>
      </c>
      <c r="E14" s="245">
        <v>9000</v>
      </c>
      <c r="F14" s="245">
        <v>5599</v>
      </c>
      <c r="G14" s="144">
        <f>F14/E14</f>
        <v>0.62211111111111106</v>
      </c>
      <c r="H14" s="405">
        <v>319.12700000000001</v>
      </c>
      <c r="I14" s="145">
        <v>5027.6000000000004</v>
      </c>
      <c r="J14" s="145">
        <f>1671+H14</f>
        <v>1990.127</v>
      </c>
      <c r="K14" s="127">
        <f>J14/I14</f>
        <v>0.39584036120614208</v>
      </c>
      <c r="L14" s="407">
        <v>198.67840000000001</v>
      </c>
      <c r="M14" s="479">
        <v>9463.9940000000006</v>
      </c>
      <c r="N14" s="395">
        <v>3054.7501000000002</v>
      </c>
      <c r="O14" s="128">
        <f t="shared" si="1"/>
        <v>0.32277599711073357</v>
      </c>
      <c r="P14" s="115">
        <f>L14*$AD$7</f>
        <v>221.52641600000001</v>
      </c>
      <c r="Q14" s="573">
        <v>0.20497040880001335</v>
      </c>
      <c r="R14" s="395">
        <v>2423.63300684463</v>
      </c>
      <c r="S14" s="419">
        <v>39114</v>
      </c>
      <c r="T14" s="537"/>
      <c r="U14" s="97"/>
      <c r="V14" s="276"/>
      <c r="X14" s="207"/>
      <c r="Y14" s="207"/>
      <c r="Z14" s="207"/>
      <c r="AA14" s="208"/>
      <c r="AB14" s="208"/>
      <c r="AC14" s="208"/>
      <c r="AD14" s="230"/>
      <c r="AE14" s="230"/>
      <c r="AF14" s="230"/>
    </row>
    <row r="15" spans="1:34" ht="33.75" customHeight="1" thickBot="1" x14ac:dyDescent="0.4">
      <c r="A15" s="168"/>
      <c r="B15" s="684"/>
      <c r="C15" s="464" t="s">
        <v>11</v>
      </c>
      <c r="D15" s="391">
        <v>190</v>
      </c>
      <c r="E15" s="146">
        <v>450</v>
      </c>
      <c r="F15" s="146">
        <v>432</v>
      </c>
      <c r="G15" s="147">
        <f>F15/E15</f>
        <v>0.96</v>
      </c>
      <c r="H15" s="499">
        <v>467.721</v>
      </c>
      <c r="I15" s="148">
        <v>7660.4449999999997</v>
      </c>
      <c r="J15" s="148">
        <f>1221+H15</f>
        <v>1688.721</v>
      </c>
      <c r="K15" s="149">
        <f>J15/I15</f>
        <v>0.22044685393603114</v>
      </c>
      <c r="L15" s="408">
        <v>92.197400000000002</v>
      </c>
      <c r="M15" s="480">
        <v>1511.0319999999999</v>
      </c>
      <c r="N15" s="556">
        <v>267.17430596200001</v>
      </c>
      <c r="O15" s="246">
        <f t="shared" si="1"/>
        <v>0.17681578283054231</v>
      </c>
      <c r="P15" s="150">
        <f>L15*$AD$9</f>
        <v>102.800101</v>
      </c>
      <c r="Q15" s="574">
        <v>1.2059585319999996E-2</v>
      </c>
      <c r="R15" s="556">
        <v>1126.0130726099994</v>
      </c>
      <c r="S15" s="420">
        <v>3154.1466670140012</v>
      </c>
      <c r="T15" s="538"/>
      <c r="U15" s="150"/>
      <c r="V15" s="277"/>
      <c r="W15" s="189"/>
      <c r="X15" s="207"/>
      <c r="Y15" s="207"/>
      <c r="Z15" s="207"/>
      <c r="AA15" s="208"/>
      <c r="AB15" s="208"/>
      <c r="AC15" s="208"/>
      <c r="AD15" s="230"/>
      <c r="AE15" s="230"/>
      <c r="AF15" s="230"/>
    </row>
    <row r="16" spans="1:34" ht="46.5" customHeight="1" thickBot="1" x14ac:dyDescent="0.4">
      <c r="A16" s="168"/>
      <c r="B16" s="25" t="s">
        <v>12</v>
      </c>
      <c r="C16" s="362" t="s">
        <v>67</v>
      </c>
      <c r="D16" s="466">
        <v>222695</v>
      </c>
      <c r="E16" s="465">
        <v>155000</v>
      </c>
      <c r="F16" s="466">
        <f>D16</f>
        <v>222695</v>
      </c>
      <c r="G16" s="467">
        <f>F16/E16</f>
        <v>1.4367419354838709</v>
      </c>
      <c r="H16" s="500">
        <v>164.74100000000001</v>
      </c>
      <c r="I16" s="381">
        <f>501.658+719.5</f>
        <v>1221.1579999999999</v>
      </c>
      <c r="J16" s="468">
        <f>521+H16</f>
        <v>685.74099999999999</v>
      </c>
      <c r="K16" s="469">
        <f>J16/I16</f>
        <v>0.56154977488580515</v>
      </c>
      <c r="L16" s="470">
        <v>743</v>
      </c>
      <c r="M16" s="481">
        <v>7998.3180000000002</v>
      </c>
      <c r="N16" s="470">
        <v>5912</v>
      </c>
      <c r="O16" s="471">
        <f t="shared" si="1"/>
        <v>0.73915540742441099</v>
      </c>
      <c r="P16" s="116">
        <f>L16*$AD$5</f>
        <v>828.44500000000005</v>
      </c>
      <c r="Q16" s="575">
        <v>1.48</v>
      </c>
      <c r="R16" s="470">
        <f>L16</f>
        <v>743</v>
      </c>
      <c r="S16" s="533">
        <f>N16</f>
        <v>5912</v>
      </c>
      <c r="T16" s="539"/>
      <c r="U16" s="307"/>
      <c r="V16" s="308"/>
    </row>
    <row r="17" spans="1:37" ht="15" thickBot="1" x14ac:dyDescent="0.4">
      <c r="A17" s="168"/>
      <c r="B17" s="363" t="s">
        <v>68</v>
      </c>
      <c r="C17" s="363"/>
      <c r="D17" s="365">
        <f>SUM(D12:D16)</f>
        <v>233848</v>
      </c>
      <c r="E17" s="82">
        <f>SUM(E12:E16)</f>
        <v>245420</v>
      </c>
      <c r="F17" s="82">
        <f>SUM(F12:F16)</f>
        <v>273139</v>
      </c>
      <c r="G17" s="515">
        <f t="shared" ref="G17" si="2">F17/E17</f>
        <v>1.1129451552440714</v>
      </c>
      <c r="H17" s="501">
        <f>SUM(H12:H16)</f>
        <v>2463.89</v>
      </c>
      <c r="I17" s="366">
        <f>SUM(I12:I16)</f>
        <v>23270.566999999999</v>
      </c>
      <c r="J17" s="366">
        <f>SUM(J12:J16)</f>
        <v>12842.890000000001</v>
      </c>
      <c r="K17" s="151">
        <f t="shared" ref="K17" si="3">J17/I17</f>
        <v>0.55189415883162629</v>
      </c>
      <c r="L17" s="365">
        <f>SUM(L12:L16)</f>
        <v>2596.0977999999996</v>
      </c>
      <c r="M17" s="117">
        <f>SUM(M12:M16)</f>
        <v>33272.421999999999</v>
      </c>
      <c r="N17" s="365">
        <f>SUM(N12:N16)</f>
        <v>16107.732505962</v>
      </c>
      <c r="O17" s="75">
        <f t="shared" si="1"/>
        <v>0.48411662084479457</v>
      </c>
      <c r="P17" s="367">
        <f>SUM(P12:P16)</f>
        <v>2894.6490469999999</v>
      </c>
      <c r="Q17" s="260">
        <f t="shared" ref="Q17" si="4">SUM(Q12:Q16)</f>
        <v>2.7350617502538714</v>
      </c>
      <c r="R17" s="87">
        <f>SUM(R12:R16)</f>
        <v>21909.464661930222</v>
      </c>
      <c r="S17" s="117">
        <f>SUM(S12:S16)</f>
        <v>136308.27573751129</v>
      </c>
      <c r="T17" s="540"/>
      <c r="U17" s="82"/>
      <c r="V17" s="260"/>
    </row>
    <row r="18" spans="1:37" ht="15" thickBot="1" x14ac:dyDescent="0.4">
      <c r="A18" s="168"/>
      <c r="B18" s="14"/>
      <c r="C18" s="51"/>
      <c r="D18" s="83"/>
      <c r="E18" s="84"/>
      <c r="F18" s="84"/>
      <c r="G18" s="67"/>
      <c r="H18" s="502"/>
      <c r="I18" s="63"/>
      <c r="J18" s="63"/>
      <c r="K18" s="152"/>
      <c r="L18" s="83"/>
      <c r="M18" s="482"/>
      <c r="N18" s="83"/>
      <c r="O18" s="76"/>
      <c r="P18" s="105"/>
      <c r="Q18" s="576"/>
      <c r="R18" s="92"/>
      <c r="S18" s="153"/>
      <c r="T18" s="541"/>
      <c r="U18" s="84"/>
      <c r="V18" s="261"/>
    </row>
    <row r="19" spans="1:37" ht="15" thickBot="1" x14ac:dyDescent="0.4">
      <c r="A19" s="168"/>
      <c r="B19" s="41" t="s">
        <v>69</v>
      </c>
      <c r="C19" s="39" t="s">
        <v>0</v>
      </c>
      <c r="D19" s="85"/>
      <c r="E19" s="86"/>
      <c r="F19" s="86"/>
      <c r="G19" s="68"/>
      <c r="H19" s="503"/>
      <c r="I19" s="65"/>
      <c r="J19" s="65"/>
      <c r="K19" s="154"/>
      <c r="L19" s="85"/>
      <c r="M19" s="483"/>
      <c r="N19" s="85"/>
      <c r="O19" s="77"/>
      <c r="P19" s="106"/>
      <c r="Q19" s="577"/>
      <c r="R19" s="557"/>
      <c r="S19" s="155"/>
      <c r="T19" s="542"/>
      <c r="U19" s="86"/>
      <c r="V19" s="262"/>
    </row>
    <row r="20" spans="1:37" ht="15" thickBot="1" x14ac:dyDescent="0.4">
      <c r="A20" s="168"/>
      <c r="B20" s="38" t="s">
        <v>22</v>
      </c>
      <c r="C20" s="460" t="s">
        <v>70</v>
      </c>
      <c r="D20" s="392">
        <v>28</v>
      </c>
      <c r="E20" s="116">
        <v>189</v>
      </c>
      <c r="F20" s="116">
        <v>127</v>
      </c>
      <c r="G20" s="156">
        <f t="shared" ref="G20:G24" si="5">F20/E20</f>
        <v>0.67195767195767198</v>
      </c>
      <c r="H20" s="504">
        <v>2292.5770000000002</v>
      </c>
      <c r="I20" s="157">
        <v>12441.519</v>
      </c>
      <c r="J20" s="157">
        <f>5393+H20</f>
        <v>7685.5770000000002</v>
      </c>
      <c r="K20" s="158">
        <f t="shared" ref="K20:K24" si="6">J20/I20</f>
        <v>0.61773622658133631</v>
      </c>
      <c r="L20" s="392">
        <v>716.14009999999996</v>
      </c>
      <c r="M20" s="484">
        <v>8781.5329999999994</v>
      </c>
      <c r="N20" s="578">
        <v>3992.0997000000002</v>
      </c>
      <c r="O20" s="241">
        <f>N20/M20</f>
        <v>0.45460168514996191</v>
      </c>
      <c r="P20" s="113">
        <f>L20*AD13</f>
        <v>787.03796989999989</v>
      </c>
      <c r="Q20" s="579">
        <v>0.71292900000000003</v>
      </c>
      <c r="R20" s="558">
        <v>10405.7372</v>
      </c>
      <c r="S20" s="421">
        <v>58914.434699999998</v>
      </c>
      <c r="T20" s="543"/>
      <c r="U20" s="113"/>
      <c r="V20" s="278"/>
    </row>
    <row r="21" spans="1:37" ht="17.25" customHeight="1" x14ac:dyDescent="0.35">
      <c r="A21" s="168"/>
      <c r="B21" s="681" t="s">
        <v>14</v>
      </c>
      <c r="C21" s="462" t="s">
        <v>71</v>
      </c>
      <c r="D21" s="393">
        <v>50</v>
      </c>
      <c r="E21" s="125">
        <v>169482</v>
      </c>
      <c r="F21" s="394">
        <v>265</v>
      </c>
      <c r="G21" s="516">
        <f t="shared" si="5"/>
        <v>1.5635878736384985E-3</v>
      </c>
      <c r="H21" s="505">
        <v>1715.6579999999999</v>
      </c>
      <c r="I21" s="121">
        <v>5168.4750000000004</v>
      </c>
      <c r="J21" s="121">
        <f>5159+H21</f>
        <v>6874.6579999999994</v>
      </c>
      <c r="K21" s="159">
        <f t="shared" si="6"/>
        <v>1.3301134280421205</v>
      </c>
      <c r="L21" s="393">
        <v>5040.9395999999997</v>
      </c>
      <c r="M21" s="485">
        <v>36619.336000000003</v>
      </c>
      <c r="N21" s="393">
        <v>20964.761900000001</v>
      </c>
      <c r="O21" s="242">
        <f>N21/M21</f>
        <v>0.57250524422398041</v>
      </c>
      <c r="P21" s="382">
        <f>L21*AD11</f>
        <v>5499.6651035999994</v>
      </c>
      <c r="Q21" s="580">
        <v>3.1626799999999999</v>
      </c>
      <c r="R21" s="559">
        <v>71769</v>
      </c>
      <c r="S21" s="422">
        <v>298236.4338</v>
      </c>
      <c r="T21" s="544"/>
      <c r="U21" s="279"/>
      <c r="V21" s="280"/>
    </row>
    <row r="22" spans="1:37" x14ac:dyDescent="0.35">
      <c r="A22" s="168"/>
      <c r="B22" s="682"/>
      <c r="C22" s="463" t="s">
        <v>16</v>
      </c>
      <c r="D22" s="395">
        <v>22</v>
      </c>
      <c r="E22" s="97">
        <v>130</v>
      </c>
      <c r="F22" s="97">
        <v>27</v>
      </c>
      <c r="G22" s="98">
        <f t="shared" si="5"/>
        <v>0.2076923076923077</v>
      </c>
      <c r="H22" s="506">
        <v>224.03</v>
      </c>
      <c r="I22" s="124">
        <v>1363.1869999999999</v>
      </c>
      <c r="J22" s="124">
        <f>544+H22</f>
        <v>768.03</v>
      </c>
      <c r="K22" s="160">
        <f t="shared" si="6"/>
        <v>0.5634076616047542</v>
      </c>
      <c r="L22" s="395">
        <v>472.13350000000003</v>
      </c>
      <c r="M22" s="479">
        <v>4162.7340000000004</v>
      </c>
      <c r="N22" s="581">
        <v>876.98720000000003</v>
      </c>
      <c r="O22" s="243">
        <f t="shared" ref="O22:O23" si="7">N22/M22</f>
        <v>0.21067577222085293</v>
      </c>
      <c r="P22" s="107">
        <f>L22*AD14</f>
        <v>508.48777949999999</v>
      </c>
      <c r="Q22" s="582">
        <v>7.1528443999999997E-2</v>
      </c>
      <c r="R22" s="528">
        <v>1416.4005999999999</v>
      </c>
      <c r="S22" s="423">
        <v>4125.1615000000002</v>
      </c>
      <c r="T22" s="545"/>
      <c r="U22" s="107"/>
      <c r="V22" s="281"/>
      <c r="W22" s="189"/>
    </row>
    <row r="23" spans="1:37" ht="15" thickBot="1" x14ac:dyDescent="0.4">
      <c r="A23" s="168"/>
      <c r="B23" s="683"/>
      <c r="C23" s="368" t="s">
        <v>17</v>
      </c>
      <c r="D23" s="396">
        <v>0</v>
      </c>
      <c r="E23" s="161">
        <v>1</v>
      </c>
      <c r="F23" s="161">
        <v>0</v>
      </c>
      <c r="G23" s="517" t="s">
        <v>20</v>
      </c>
      <c r="H23" s="507">
        <v>197.95699999999999</v>
      </c>
      <c r="I23" s="163">
        <v>1398.5070000000001</v>
      </c>
      <c r="J23" s="163">
        <f>738+H23</f>
        <v>935.95699999999999</v>
      </c>
      <c r="K23" s="162">
        <f t="shared" si="6"/>
        <v>0.66925442632750498</v>
      </c>
      <c r="L23" s="396">
        <v>0</v>
      </c>
      <c r="M23" s="486">
        <v>1215.7570000000001</v>
      </c>
      <c r="N23" s="530">
        <v>0</v>
      </c>
      <c r="O23" s="78">
        <f t="shared" si="7"/>
        <v>0</v>
      </c>
      <c r="P23" s="108">
        <f>L23*AD12</f>
        <v>0</v>
      </c>
      <c r="Q23" s="583">
        <v>0</v>
      </c>
      <c r="R23" s="530">
        <v>0</v>
      </c>
      <c r="S23" s="424">
        <v>0</v>
      </c>
      <c r="T23" s="546"/>
      <c r="U23" s="108"/>
      <c r="V23" s="282"/>
    </row>
    <row r="24" spans="1:37" s="9" customFormat="1" ht="15" thickBot="1" x14ac:dyDescent="0.4">
      <c r="A24" s="592"/>
      <c r="B24" s="100" t="s">
        <v>72</v>
      </c>
      <c r="C24" s="182"/>
      <c r="D24" s="87">
        <f>SUM(D20:D23)</f>
        <v>100</v>
      </c>
      <c r="E24" s="102">
        <f>SUM(E20:E23)</f>
        <v>169802</v>
      </c>
      <c r="F24" s="102">
        <f>SUM(F20:F23)</f>
        <v>419</v>
      </c>
      <c r="G24" s="69">
        <f t="shared" si="5"/>
        <v>2.4675798871626954E-3</v>
      </c>
      <c r="H24" s="508">
        <f>SUM(H20:H23)</f>
        <v>4430.2220000000007</v>
      </c>
      <c r="I24" s="62">
        <f>SUM(I20:I23)</f>
        <v>20371.687999999998</v>
      </c>
      <c r="J24" s="62">
        <f>SUM(J20:J23)</f>
        <v>16264.222000000002</v>
      </c>
      <c r="K24" s="151">
        <f t="shared" si="6"/>
        <v>0.79837380191567842</v>
      </c>
      <c r="L24" s="87">
        <f>SUM(L20:L23)</f>
        <v>6229.2131999999992</v>
      </c>
      <c r="M24" s="117">
        <f>SUM(M20:M23)</f>
        <v>50779.360000000001</v>
      </c>
      <c r="N24" s="87">
        <f>SUM(N20:N23)</f>
        <v>25833.8488</v>
      </c>
      <c r="O24" s="75">
        <f>N24/M24</f>
        <v>0.5087470342280801</v>
      </c>
      <c r="P24" s="109">
        <f>SUM(P20:P23)</f>
        <v>6795.1908529999992</v>
      </c>
      <c r="Q24" s="260">
        <f>SUM(Q20:Q23)</f>
        <v>3.947137444</v>
      </c>
      <c r="R24" s="87">
        <f>SUM(R20:R23)</f>
        <v>83591.137799999997</v>
      </c>
      <c r="S24" s="117">
        <f>SUM(S20:S23)</f>
        <v>361276.02999999997</v>
      </c>
      <c r="T24" s="540"/>
      <c r="U24" s="82"/>
      <c r="V24" s="260"/>
      <c r="W24"/>
      <c r="X24"/>
      <c r="Y24"/>
      <c r="Z24"/>
      <c r="AA24"/>
      <c r="AB24"/>
      <c r="AC24"/>
      <c r="AD24"/>
      <c r="AE24"/>
      <c r="AF24"/>
      <c r="AG24"/>
      <c r="AH24"/>
      <c r="AI24"/>
      <c r="AJ24"/>
      <c r="AK24"/>
    </row>
    <row r="25" spans="1:37" ht="15" thickBot="1" x14ac:dyDescent="0.4">
      <c r="A25" s="168"/>
      <c r="B25" s="42"/>
      <c r="C25" s="51"/>
      <c r="D25" s="88"/>
      <c r="E25" s="89"/>
      <c r="F25" s="89"/>
      <c r="G25" s="70"/>
      <c r="H25" s="509"/>
      <c r="I25" s="66"/>
      <c r="J25" s="66"/>
      <c r="K25" s="164"/>
      <c r="L25" s="88"/>
      <c r="M25" s="487"/>
      <c r="N25" s="88"/>
      <c r="O25" s="79"/>
      <c r="P25" s="89"/>
      <c r="Q25" s="584"/>
      <c r="R25" s="88"/>
      <c r="S25" s="170"/>
      <c r="T25" s="547"/>
      <c r="U25" s="89"/>
      <c r="V25" s="263"/>
    </row>
    <row r="26" spans="1:37" x14ac:dyDescent="0.35">
      <c r="A26" s="168"/>
      <c r="B26" s="679" t="s">
        <v>73</v>
      </c>
      <c r="C26" s="462" t="s">
        <v>10</v>
      </c>
      <c r="D26" s="403">
        <v>0</v>
      </c>
      <c r="E26" s="95" t="s">
        <v>20</v>
      </c>
      <c r="F26" s="95">
        <v>13</v>
      </c>
      <c r="G26" s="96" t="s">
        <v>20</v>
      </c>
      <c r="H26" s="397">
        <v>0</v>
      </c>
      <c r="I26" s="398" t="s">
        <v>20</v>
      </c>
      <c r="J26" s="399">
        <v>0</v>
      </c>
      <c r="K26" s="165" t="s">
        <v>20</v>
      </c>
      <c r="L26" s="395">
        <v>0</v>
      </c>
      <c r="M26" s="488" t="s">
        <v>20</v>
      </c>
      <c r="N26" s="403">
        <v>6.5689063149999996</v>
      </c>
      <c r="O26" s="73" t="s">
        <v>20</v>
      </c>
      <c r="P26" s="103">
        <f>L26*$AD$10</f>
        <v>0</v>
      </c>
      <c r="Q26" s="585">
        <v>0</v>
      </c>
      <c r="R26" s="560">
        <v>0</v>
      </c>
      <c r="S26" s="561">
        <v>111.49427429299999</v>
      </c>
      <c r="T26" s="548"/>
      <c r="U26" s="103"/>
      <c r="V26" s="266"/>
    </row>
    <row r="27" spans="1:37" x14ac:dyDescent="0.35">
      <c r="A27" s="168"/>
      <c r="B27" s="680"/>
      <c r="C27" s="463" t="s">
        <v>13</v>
      </c>
      <c r="D27" s="395">
        <v>967</v>
      </c>
      <c r="E27" s="97" t="s">
        <v>20</v>
      </c>
      <c r="F27" s="97">
        <v>1432</v>
      </c>
      <c r="G27" s="98" t="s">
        <v>20</v>
      </c>
      <c r="H27" s="400">
        <v>0</v>
      </c>
      <c r="I27" s="401" t="s">
        <v>20</v>
      </c>
      <c r="J27" s="401">
        <v>0</v>
      </c>
      <c r="K27" s="160" t="s">
        <v>20</v>
      </c>
      <c r="L27" s="395">
        <v>390.65248651999798</v>
      </c>
      <c r="M27" s="479" t="s">
        <v>20</v>
      </c>
      <c r="N27" s="562">
        <v>816.17130313911196</v>
      </c>
      <c r="O27" s="74" t="s">
        <v>20</v>
      </c>
      <c r="P27" s="104">
        <f t="shared" ref="P27:P29" si="8">L27*$AD$10</f>
        <v>435.57752246979777</v>
      </c>
      <c r="Q27" s="564">
        <v>6.39065249999997E-2</v>
      </c>
      <c r="R27" s="562">
        <v>4322.3044</v>
      </c>
      <c r="S27" s="425">
        <v>8349.6592927411457</v>
      </c>
      <c r="T27" s="548"/>
      <c r="U27" s="104"/>
      <c r="V27" s="283"/>
    </row>
    <row r="28" spans="1:37" x14ac:dyDescent="0.35">
      <c r="A28" s="168"/>
      <c r="B28" s="680"/>
      <c r="C28" s="463" t="s">
        <v>74</v>
      </c>
      <c r="D28" s="395">
        <v>0</v>
      </c>
      <c r="E28" s="97" t="s">
        <v>20</v>
      </c>
      <c r="F28" s="97">
        <v>0</v>
      </c>
      <c r="G28" s="98" t="s">
        <v>20</v>
      </c>
      <c r="H28" s="400">
        <v>0</v>
      </c>
      <c r="I28" s="401" t="s">
        <v>20</v>
      </c>
      <c r="J28" s="401">
        <v>0</v>
      </c>
      <c r="K28" s="160" t="s">
        <v>20</v>
      </c>
      <c r="L28" s="395">
        <v>0</v>
      </c>
      <c r="M28" s="479" t="s">
        <v>20</v>
      </c>
      <c r="N28" s="562">
        <v>0</v>
      </c>
      <c r="O28" s="74" t="s">
        <v>20</v>
      </c>
      <c r="P28" s="104">
        <f t="shared" si="8"/>
        <v>0</v>
      </c>
      <c r="Q28" s="564">
        <v>0</v>
      </c>
      <c r="R28" s="563">
        <v>0</v>
      </c>
      <c r="S28" s="564">
        <v>0</v>
      </c>
      <c r="T28" s="548"/>
      <c r="U28" s="104"/>
      <c r="V28" s="283"/>
    </row>
    <row r="29" spans="1:37" x14ac:dyDescent="0.35">
      <c r="A29" s="168"/>
      <c r="B29" s="680"/>
      <c r="C29" s="463" t="s">
        <v>17</v>
      </c>
      <c r="D29" s="395">
        <v>0</v>
      </c>
      <c r="E29" s="97" t="s">
        <v>20</v>
      </c>
      <c r="F29" s="97">
        <v>0</v>
      </c>
      <c r="G29" s="98" t="s">
        <v>20</v>
      </c>
      <c r="H29" s="400">
        <v>0</v>
      </c>
      <c r="I29" s="401" t="s">
        <v>20</v>
      </c>
      <c r="J29" s="401">
        <v>0</v>
      </c>
      <c r="K29" s="160" t="s">
        <v>20</v>
      </c>
      <c r="L29" s="395">
        <v>0</v>
      </c>
      <c r="M29" s="479" t="s">
        <v>20</v>
      </c>
      <c r="N29" s="562">
        <v>0</v>
      </c>
      <c r="O29" s="74" t="s">
        <v>20</v>
      </c>
      <c r="P29" s="104">
        <f t="shared" si="8"/>
        <v>0</v>
      </c>
      <c r="Q29" s="564">
        <v>0</v>
      </c>
      <c r="R29" s="563">
        <v>0</v>
      </c>
      <c r="S29" s="564">
        <v>0</v>
      </c>
      <c r="T29" s="548"/>
      <c r="U29" s="104"/>
      <c r="V29" s="283"/>
    </row>
    <row r="30" spans="1:37" ht="15" thickBot="1" x14ac:dyDescent="0.4">
      <c r="A30" s="168"/>
      <c r="B30" s="99"/>
      <c r="C30" s="495" t="s">
        <v>75</v>
      </c>
      <c r="D30" s="369">
        <f>SUM(D26:D29)</f>
        <v>967</v>
      </c>
      <c r="E30" s="370">
        <v>3117</v>
      </c>
      <c r="F30" s="370">
        <f>SUM(F26:F29)</f>
        <v>1445</v>
      </c>
      <c r="G30" s="371">
        <f t="shared" ref="G30" si="9">F30/E30</f>
        <v>0.46358678216233556</v>
      </c>
      <c r="H30" s="372">
        <v>242</v>
      </c>
      <c r="I30" s="373">
        <v>1845.519</v>
      </c>
      <c r="J30" s="373">
        <v>990</v>
      </c>
      <c r="K30" s="374">
        <f>J30/I30</f>
        <v>0.53643446640213399</v>
      </c>
      <c r="L30" s="369">
        <f>SUM(L26:L29)</f>
        <v>390.65248651999798</v>
      </c>
      <c r="M30" s="489">
        <v>3239.7040000000002</v>
      </c>
      <c r="N30" s="586">
        <f>SUM(N26:N29)</f>
        <v>822.74020945411201</v>
      </c>
      <c r="O30" s="375">
        <f>N30/M30</f>
        <v>0.25395536427220261</v>
      </c>
      <c r="P30" s="111">
        <f t="shared" ref="P30:Q30" si="10">SUM(P26:P29)</f>
        <v>435.57752246979777</v>
      </c>
      <c r="Q30" s="587">
        <f t="shared" si="10"/>
        <v>6.39065249999997E-2</v>
      </c>
      <c r="R30" s="565">
        <f>SUM(R27:R29)</f>
        <v>4322.3044</v>
      </c>
      <c r="S30" s="377">
        <f t="shared" ref="S30" si="11">SUM(S26:S29)</f>
        <v>8461.1535670341455</v>
      </c>
      <c r="T30" s="549"/>
      <c r="U30" s="111"/>
      <c r="V30" s="264"/>
    </row>
    <row r="31" spans="1:37" ht="15" thickBot="1" x14ac:dyDescent="0.4">
      <c r="A31" s="168"/>
      <c r="B31" s="42"/>
      <c r="C31" s="51"/>
      <c r="D31" s="88"/>
      <c r="E31" s="89"/>
      <c r="F31" s="89"/>
      <c r="G31" s="70"/>
      <c r="H31" s="510"/>
      <c r="I31" s="122"/>
      <c r="J31" s="122"/>
      <c r="K31" s="166"/>
      <c r="L31" s="88"/>
      <c r="M31" s="487"/>
      <c r="N31" s="88"/>
      <c r="O31" s="79"/>
      <c r="P31" s="89"/>
      <c r="Q31" s="584"/>
      <c r="R31" s="88"/>
      <c r="S31" s="170"/>
      <c r="T31" s="547"/>
      <c r="U31" s="89"/>
      <c r="V31" s="263"/>
    </row>
    <row r="32" spans="1:37" ht="15.75" hidden="1" customHeight="1" thickBot="1" x14ac:dyDescent="0.4"/>
    <row r="33" spans="1:33" ht="15" hidden="1" customHeight="1" x14ac:dyDescent="0.35"/>
    <row r="34" spans="1:33" ht="15.75" hidden="1" customHeight="1" thickBot="1" x14ac:dyDescent="0.4"/>
    <row r="35" spans="1:33" ht="15.75" hidden="1" customHeight="1" thickBot="1" x14ac:dyDescent="0.4">
      <c r="A35" s="168"/>
      <c r="B35" s="14"/>
      <c r="C35" s="50"/>
      <c r="D35" s="92"/>
      <c r="E35" s="84"/>
      <c r="F35" s="84"/>
      <c r="G35" s="72"/>
      <c r="H35" s="511"/>
      <c r="I35" s="64"/>
      <c r="J35" s="64"/>
      <c r="K35" s="175"/>
      <c r="L35" s="132"/>
      <c r="M35" s="491"/>
      <c r="N35" s="132"/>
      <c r="O35" s="134"/>
      <c r="P35" s="133"/>
      <c r="Q35" s="589"/>
      <c r="R35" s="132"/>
      <c r="S35" s="180"/>
      <c r="T35" s="551"/>
      <c r="U35" s="133"/>
      <c r="V35" s="267"/>
    </row>
    <row r="36" spans="1:33" ht="15" thickBot="1" x14ac:dyDescent="0.4">
      <c r="A36" s="168"/>
      <c r="B36" s="15" t="s">
        <v>78</v>
      </c>
      <c r="C36" s="497"/>
      <c r="D36" s="93"/>
      <c r="E36" s="94"/>
      <c r="F36" s="94"/>
      <c r="G36" s="518"/>
      <c r="H36" s="512"/>
      <c r="I36" s="376">
        <v>200</v>
      </c>
      <c r="J36" s="402"/>
      <c r="K36" s="176">
        <f>J36/I36</f>
        <v>0</v>
      </c>
      <c r="L36" s="93"/>
      <c r="M36" s="492"/>
      <c r="N36" s="93"/>
      <c r="O36" s="81"/>
      <c r="P36" s="94"/>
      <c r="Q36" s="492"/>
      <c r="R36" s="93"/>
      <c r="S36" s="172"/>
      <c r="T36" s="472"/>
      <c r="U36" s="94"/>
      <c r="V36" s="268"/>
      <c r="W36" s="9"/>
      <c r="X36" s="9"/>
      <c r="Y36" s="9"/>
      <c r="Z36" s="9"/>
      <c r="AA36" s="9"/>
      <c r="AB36" s="9"/>
      <c r="AC36" s="9"/>
      <c r="AD36" s="9"/>
      <c r="AE36" s="9"/>
      <c r="AF36" s="9"/>
      <c r="AG36" s="9"/>
    </row>
    <row r="37" spans="1:33" ht="15" thickBot="1" x14ac:dyDescent="0.4">
      <c r="A37" s="593"/>
      <c r="B37" s="8" t="s">
        <v>21</v>
      </c>
      <c r="C37" s="496"/>
      <c r="D37" s="90">
        <f>SUM(D34,D30,D24,D17)</f>
        <v>234915</v>
      </c>
      <c r="E37" s="91">
        <f>SUM(E34,E30,E24,E17)</f>
        <v>418339</v>
      </c>
      <c r="F37" s="91">
        <f>SUM(F34,F30,F24,F17)</f>
        <v>275003</v>
      </c>
      <c r="G37" s="71">
        <f>F37/E37</f>
        <v>0.65736878464594506</v>
      </c>
      <c r="H37" s="513">
        <f>SUM(H34,H30,H24,H17,H36)</f>
        <v>7136.112000000001</v>
      </c>
      <c r="I37" s="346">
        <f>SUM(I34,I30,I24,I17,I36)</f>
        <v>45687.773999999998</v>
      </c>
      <c r="J37" s="346">
        <f>SUM(J34,J30,J24,J17,J36)</f>
        <v>30097.112000000001</v>
      </c>
      <c r="K37" s="176">
        <f>J37/I37</f>
        <v>0.65875636663760428</v>
      </c>
      <c r="L37" s="90">
        <f>SUM(L34,L30,L24,L17)</f>
        <v>9215.9634865199969</v>
      </c>
      <c r="M37" s="490">
        <f>SUM(M34,M30,M24,M17)</f>
        <v>87291.486000000004</v>
      </c>
      <c r="N37" s="90">
        <f>SUM(N34,N30,N24,N17)</f>
        <v>42764.321515416108</v>
      </c>
      <c r="O37" s="80">
        <f>N37/M37</f>
        <v>0.48990254920641524</v>
      </c>
      <c r="P37" s="91">
        <f t="shared" ref="P37:S37" si="12">SUM(P34,P30,P24,P17)</f>
        <v>10125.417422469796</v>
      </c>
      <c r="Q37" s="588">
        <f t="shared" si="12"/>
        <v>6.7461057192538707</v>
      </c>
      <c r="R37" s="90">
        <f t="shared" si="12"/>
        <v>109822.90686193021</v>
      </c>
      <c r="S37" s="171">
        <f t="shared" si="12"/>
        <v>506045.45930454542</v>
      </c>
      <c r="T37" s="550"/>
      <c r="U37" s="101"/>
      <c r="V37" s="265"/>
    </row>
    <row r="38" spans="1:33" ht="15" x14ac:dyDescent="0.35">
      <c r="B38" s="457" t="s">
        <v>79</v>
      </c>
      <c r="C38" s="347"/>
      <c r="D38" s="347"/>
      <c r="E38" s="347"/>
      <c r="F38" s="347"/>
      <c r="G38" s="347"/>
      <c r="H38" s="347"/>
      <c r="I38" s="347"/>
      <c r="J38" s="348"/>
      <c r="K38" s="347"/>
      <c r="L38" s="349"/>
      <c r="M38" s="347"/>
      <c r="N38" s="350"/>
      <c r="O38" s="347"/>
      <c r="P38" s="347"/>
      <c r="Q38" s="347"/>
      <c r="R38" s="349"/>
      <c r="S38" s="351"/>
      <c r="T38" s="9"/>
      <c r="U38" s="9"/>
      <c r="V38" s="9"/>
      <c r="W38" s="9"/>
      <c r="X38" s="9"/>
      <c r="Y38" s="9"/>
      <c r="Z38" s="9"/>
      <c r="AA38" s="9"/>
      <c r="AB38" s="9"/>
      <c r="AC38" s="9"/>
      <c r="AD38" s="9"/>
      <c r="AE38" s="9"/>
      <c r="AF38" s="9"/>
      <c r="AG38" s="9"/>
    </row>
    <row r="39" spans="1:33" ht="17.25" customHeight="1" x14ac:dyDescent="0.35">
      <c r="B39" s="458" t="s">
        <v>80</v>
      </c>
      <c r="C39" s="347"/>
      <c r="D39" s="347"/>
      <c r="E39" s="347"/>
      <c r="F39" s="347"/>
      <c r="G39" s="347"/>
      <c r="H39" s="347"/>
      <c r="I39" s="347"/>
      <c r="J39" s="347"/>
      <c r="K39" s="347"/>
      <c r="L39" s="347"/>
      <c r="M39" s="347"/>
      <c r="N39" s="347"/>
      <c r="O39" s="347"/>
      <c r="P39" s="347"/>
      <c r="Q39" s="347"/>
      <c r="R39" s="347"/>
      <c r="S39" s="352"/>
    </row>
    <row r="40" spans="1:33" ht="18" customHeight="1" x14ac:dyDescent="0.35">
      <c r="B40" s="459" t="s">
        <v>81</v>
      </c>
      <c r="C40" s="190"/>
      <c r="D40" s="190"/>
      <c r="E40" s="190"/>
      <c r="F40" s="190"/>
      <c r="G40" s="190"/>
      <c r="H40" s="190"/>
      <c r="I40" s="190"/>
      <c r="J40" s="190"/>
      <c r="K40" s="190"/>
      <c r="L40" s="190"/>
      <c r="M40" s="190"/>
      <c r="N40" s="190"/>
      <c r="O40" s="190"/>
      <c r="P40" s="190"/>
      <c r="Q40" s="190"/>
      <c r="R40" s="190"/>
      <c r="S40" s="190"/>
    </row>
    <row r="41" spans="1:33" ht="17.25" customHeight="1" x14ac:dyDescent="0.35">
      <c r="B41" s="457" t="s">
        <v>82</v>
      </c>
      <c r="C41" s="190"/>
      <c r="D41" s="190"/>
      <c r="E41" s="190"/>
      <c r="F41" s="190"/>
      <c r="G41" s="190"/>
      <c r="H41" s="190"/>
      <c r="I41" s="190"/>
      <c r="J41" s="190"/>
      <c r="K41" s="190"/>
      <c r="L41" s="190"/>
      <c r="M41" s="190"/>
      <c r="N41" s="352"/>
      <c r="O41" s="352"/>
      <c r="P41" s="352"/>
      <c r="Q41" s="353"/>
      <c r="R41" s="190"/>
      <c r="S41" s="352"/>
    </row>
    <row r="42" spans="1:33" x14ac:dyDescent="0.35">
      <c r="B42" s="459" t="s">
        <v>83</v>
      </c>
      <c r="C42" s="190"/>
      <c r="D42" s="190"/>
      <c r="E42" s="190"/>
      <c r="F42" s="190"/>
      <c r="G42" s="190"/>
      <c r="H42" s="190"/>
      <c r="I42" s="190"/>
      <c r="J42" s="190"/>
      <c r="K42" s="190"/>
      <c r="L42" s="190"/>
      <c r="M42" s="190"/>
      <c r="N42" s="352"/>
      <c r="O42" s="352"/>
      <c r="P42" s="352"/>
      <c r="Q42" s="353"/>
      <c r="R42" s="190"/>
      <c r="S42" s="352"/>
    </row>
    <row r="43" spans="1:33" x14ac:dyDescent="0.35">
      <c r="M43" s="189"/>
    </row>
    <row r="44" spans="1:33" x14ac:dyDescent="0.35">
      <c r="F44" s="189"/>
      <c r="G44" s="189"/>
    </row>
    <row r="46" spans="1:33" x14ac:dyDescent="0.35">
      <c r="K46" s="114"/>
    </row>
    <row r="47" spans="1:33" x14ac:dyDescent="0.35">
      <c r="K47" s="114"/>
    </row>
    <row r="48" spans="1:33" x14ac:dyDescent="0.35">
      <c r="K48" s="114"/>
    </row>
    <row r="49" spans="11:17" x14ac:dyDescent="0.35">
      <c r="K49" s="114"/>
    </row>
    <row r="50" spans="11:17" x14ac:dyDescent="0.35">
      <c r="K50" s="114"/>
    </row>
    <row r="51" spans="11:17" x14ac:dyDescent="0.35">
      <c r="K51" s="114"/>
    </row>
    <row r="52" spans="11:17" x14ac:dyDescent="0.35">
      <c r="K52" s="114"/>
    </row>
    <row r="53" spans="11:17" x14ac:dyDescent="0.35">
      <c r="K53" s="114"/>
    </row>
    <row r="54" spans="11:17" x14ac:dyDescent="0.35">
      <c r="K54" s="114"/>
    </row>
    <row r="55" spans="11:17" x14ac:dyDescent="0.35">
      <c r="K55" s="114"/>
    </row>
    <row r="56" spans="11:17" x14ac:dyDescent="0.35">
      <c r="K56" s="114"/>
    </row>
    <row r="57" spans="11:17" x14ac:dyDescent="0.35">
      <c r="K57" s="114"/>
    </row>
    <row r="59" spans="11:17" x14ac:dyDescent="0.35">
      <c r="K59" s="114"/>
      <c r="M59" s="2"/>
      <c r="P59" s="3"/>
      <c r="Q59"/>
    </row>
    <row r="60" spans="11:17" x14ac:dyDescent="0.35">
      <c r="K60" s="114"/>
      <c r="M60" s="2"/>
      <c r="P60" s="3"/>
      <c r="Q60"/>
    </row>
    <row r="61" spans="11:17" x14ac:dyDescent="0.35">
      <c r="K61" s="114"/>
      <c r="M61" s="2"/>
      <c r="P61" s="3"/>
      <c r="Q61"/>
    </row>
    <row r="62" spans="11:17" x14ac:dyDescent="0.35">
      <c r="K62" s="114"/>
      <c r="M62" s="2"/>
      <c r="P62" s="3"/>
      <c r="Q62"/>
    </row>
    <row r="63" spans="11:17" x14ac:dyDescent="0.35">
      <c r="K63" s="114"/>
      <c r="M63" s="2"/>
      <c r="P63" s="3"/>
      <c r="Q63"/>
    </row>
    <row r="64" spans="11:17" x14ac:dyDescent="0.35">
      <c r="K64" s="114"/>
      <c r="M64" s="2"/>
      <c r="P64" s="3"/>
      <c r="Q64"/>
    </row>
    <row r="65" spans="11:17" x14ac:dyDescent="0.35">
      <c r="K65" s="114"/>
      <c r="M65" s="2"/>
      <c r="P65" s="3"/>
      <c r="Q65"/>
    </row>
    <row r="66" spans="11:17" x14ac:dyDescent="0.35">
      <c r="K66" s="114"/>
      <c r="M66" s="2"/>
      <c r="P66" s="3"/>
      <c r="Q66"/>
    </row>
    <row r="67" spans="11:17" x14ac:dyDescent="0.35">
      <c r="K67" s="114"/>
      <c r="M67" s="2"/>
      <c r="P67" s="3"/>
      <c r="Q67"/>
    </row>
    <row r="68" spans="11:17" x14ac:dyDescent="0.35">
      <c r="K68" s="114"/>
      <c r="M68" s="2"/>
      <c r="P68" s="3"/>
      <c r="Q68"/>
    </row>
    <row r="69" spans="11:17" x14ac:dyDescent="0.35">
      <c r="K69" s="114"/>
      <c r="M69" s="2"/>
      <c r="P69" s="3"/>
      <c r="Q69"/>
    </row>
    <row r="70" spans="11:17" x14ac:dyDescent="0.35">
      <c r="K70" s="114"/>
      <c r="M70" s="2"/>
      <c r="P70" s="3"/>
      <c r="Q70"/>
    </row>
  </sheetData>
  <mergeCells count="9">
    <mergeCell ref="D1:S1"/>
    <mergeCell ref="T2:V2"/>
    <mergeCell ref="L2:S2"/>
    <mergeCell ref="D2:G2"/>
    <mergeCell ref="H2:K2"/>
    <mergeCell ref="B26:B29"/>
    <mergeCell ref="B21:B23"/>
    <mergeCell ref="B6:B11"/>
    <mergeCell ref="B13:B15"/>
  </mergeCells>
  <phoneticPr fontId="25" type="noConversion"/>
  <pageMargins left="0.25" right="0.25" top="0.75" bottom="0.75" header="0.3" footer="0.3"/>
  <pageSetup scale="52" fitToHeight="0" orientation="landscape" r:id="rId1"/>
  <headerFooter>
    <oddHeader xml:space="preserve">&amp;CACE Q2 of Program Year 2022 Portfolio Summary Reporting Table </oddHeader>
    <oddFooter>&amp;C&amp;N&amp;R&amp;D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AD34"/>
  <sheetViews>
    <sheetView zoomScale="90" zoomScaleNormal="90" zoomScaleSheetLayoutView="100" workbookViewId="0">
      <pane xSplit="3" topLeftCell="D1" activePane="topRight" state="frozen"/>
      <selection pane="topRight" activeCell="K7" sqref="K7"/>
    </sheetView>
  </sheetViews>
  <sheetFormatPr defaultColWidth="9.26953125" defaultRowHeight="14.5" x14ac:dyDescent="0.35"/>
  <cols>
    <col min="1" max="1" width="4.26953125" customWidth="1"/>
    <col min="2" max="2" width="22.1796875" customWidth="1"/>
    <col min="3" max="3" width="35.7265625" customWidth="1"/>
    <col min="4" max="8" width="13.54296875" customWidth="1"/>
    <col min="9" max="9" width="14.54296875" customWidth="1"/>
    <col min="10" max="10" width="16.26953125" customWidth="1"/>
    <col min="11" max="11" width="16.26953125" style="4" customWidth="1"/>
    <col min="12" max="13" width="16.26953125" customWidth="1"/>
    <col min="14" max="15" width="15.7265625" style="2" customWidth="1"/>
    <col min="16" max="16" width="13.54296875" customWidth="1"/>
    <col min="20" max="20" width="9.26953125" customWidth="1"/>
  </cols>
  <sheetData>
    <row r="1" spans="1:15" ht="23.5" x14ac:dyDescent="0.55000000000000004">
      <c r="A1" s="1" t="s">
        <v>84</v>
      </c>
      <c r="K1" s="27"/>
      <c r="N1" s="26"/>
      <c r="O1" s="26"/>
    </row>
    <row r="2" spans="1:15" x14ac:dyDescent="0.35">
      <c r="K2" s="27"/>
      <c r="N2" s="26"/>
      <c r="O2" s="26"/>
    </row>
    <row r="3" spans="1:15" ht="19" thickBot="1" x14ac:dyDescent="0.5">
      <c r="A3" s="5"/>
      <c r="B3" s="5" t="s">
        <v>24</v>
      </c>
      <c r="C3" s="5"/>
      <c r="D3" s="687"/>
      <c r="E3" s="687"/>
      <c r="F3" s="688"/>
      <c r="G3" s="688"/>
      <c r="H3" s="687"/>
      <c r="I3" s="687"/>
      <c r="K3" s="35"/>
      <c r="N3" s="26"/>
      <c r="O3" s="26"/>
    </row>
    <row r="4" spans="1:15" ht="43.15" customHeight="1" thickBot="1" x14ac:dyDescent="0.4">
      <c r="A4" t="s">
        <v>25</v>
      </c>
      <c r="B4" s="231"/>
      <c r="C4" s="232"/>
      <c r="D4" s="696" t="s">
        <v>26</v>
      </c>
      <c r="E4" s="697"/>
      <c r="F4" s="698" t="s">
        <v>85</v>
      </c>
      <c r="G4" s="698"/>
      <c r="H4" s="699" t="s">
        <v>28</v>
      </c>
      <c r="I4" s="700"/>
      <c r="K4" s="27"/>
      <c r="M4" s="33"/>
      <c r="N4" s="33"/>
      <c r="O4" s="33"/>
    </row>
    <row r="5" spans="1:15" ht="21" customHeight="1" x14ac:dyDescent="0.35">
      <c r="B5" s="233"/>
      <c r="C5" s="185"/>
      <c r="D5" s="44" t="s">
        <v>29</v>
      </c>
      <c r="E5" s="46" t="s">
        <v>30</v>
      </c>
      <c r="F5" s="599" t="s">
        <v>31</v>
      </c>
      <c r="G5" s="620" t="s">
        <v>86</v>
      </c>
      <c r="H5" s="45" t="s">
        <v>33</v>
      </c>
      <c r="I5" s="46" t="s">
        <v>34</v>
      </c>
      <c r="K5" s="27"/>
      <c r="N5" s="26"/>
      <c r="O5" s="26"/>
    </row>
    <row r="6" spans="1:15" ht="52.5" customHeight="1" x14ac:dyDescent="0.35">
      <c r="B6" s="234"/>
      <c r="C6" s="186"/>
      <c r="D6" s="691" t="s">
        <v>1</v>
      </c>
      <c r="E6" s="692"/>
      <c r="F6" s="693" t="s">
        <v>87</v>
      </c>
      <c r="G6" s="693"/>
      <c r="H6" s="694" t="s">
        <v>88</v>
      </c>
      <c r="I6" s="695"/>
      <c r="K6" s="27"/>
      <c r="N6" s="26"/>
      <c r="O6" s="26"/>
    </row>
    <row r="7" spans="1:15" ht="29" x14ac:dyDescent="0.35">
      <c r="B7" s="235" t="s">
        <v>59</v>
      </c>
      <c r="C7" s="195" t="s">
        <v>89</v>
      </c>
      <c r="D7" s="47" t="s">
        <v>63</v>
      </c>
      <c r="E7" s="57" t="s">
        <v>90</v>
      </c>
      <c r="F7" s="600" t="s">
        <v>63</v>
      </c>
      <c r="G7" s="313" t="s">
        <v>90</v>
      </c>
      <c r="H7" s="47" t="s">
        <v>63</v>
      </c>
      <c r="I7" s="57" t="s">
        <v>90</v>
      </c>
      <c r="J7" s="29"/>
      <c r="K7" s="30"/>
      <c r="L7" s="29"/>
      <c r="M7" s="29"/>
      <c r="N7" s="29"/>
      <c r="O7" s="29"/>
    </row>
    <row r="8" spans="1:15" x14ac:dyDescent="0.35">
      <c r="B8" s="701" t="s">
        <v>2</v>
      </c>
      <c r="C8" s="196" t="s">
        <v>3</v>
      </c>
      <c r="D8" s="426">
        <v>60</v>
      </c>
      <c r="E8" s="429">
        <v>2814</v>
      </c>
      <c r="F8" s="601">
        <v>23</v>
      </c>
      <c r="G8" s="621">
        <v>1151</v>
      </c>
      <c r="H8" s="635">
        <v>23.0044</v>
      </c>
      <c r="I8" s="636">
        <v>881</v>
      </c>
      <c r="J8" s="4"/>
      <c r="L8" s="26"/>
      <c r="M8" s="26"/>
      <c r="N8" s="26"/>
      <c r="O8" s="26"/>
    </row>
    <row r="9" spans="1:15" x14ac:dyDescent="0.35">
      <c r="B9" s="702"/>
      <c r="C9" s="197" t="s">
        <v>7</v>
      </c>
      <c r="D9" s="614">
        <v>0</v>
      </c>
      <c r="E9" s="615">
        <v>8900</v>
      </c>
      <c r="F9" s="601">
        <v>0</v>
      </c>
      <c r="G9" s="621">
        <v>304</v>
      </c>
      <c r="H9" s="427">
        <v>0</v>
      </c>
      <c r="I9" s="637">
        <v>978</v>
      </c>
      <c r="J9" s="4"/>
      <c r="L9" s="26"/>
      <c r="M9" s="26"/>
      <c r="N9" s="26"/>
      <c r="O9" s="26"/>
    </row>
    <row r="10" spans="1:15" ht="15" thickBot="1" x14ac:dyDescent="0.4">
      <c r="B10" s="702"/>
      <c r="C10" s="169" t="s">
        <v>91</v>
      </c>
      <c r="D10" s="427">
        <v>132</v>
      </c>
      <c r="E10" s="615">
        <v>29762</v>
      </c>
      <c r="F10" s="602">
        <v>9</v>
      </c>
      <c r="G10" s="622">
        <f>256+5+43</f>
        <v>304</v>
      </c>
      <c r="H10" s="638">
        <v>58</v>
      </c>
      <c r="I10" s="639">
        <v>4367</v>
      </c>
      <c r="J10" s="4"/>
      <c r="L10" s="26"/>
      <c r="M10" s="26"/>
      <c r="N10" s="26"/>
      <c r="O10" s="26"/>
    </row>
    <row r="11" spans="1:15" ht="14.5" customHeight="1" x14ac:dyDescent="0.35">
      <c r="B11" s="701" t="s">
        <v>9</v>
      </c>
      <c r="C11" s="196" t="s">
        <v>92</v>
      </c>
      <c r="D11" s="596">
        <v>27</v>
      </c>
      <c r="E11" s="616">
        <v>133</v>
      </c>
      <c r="F11" s="603">
        <v>124.947</v>
      </c>
      <c r="G11" s="623">
        <v>568.63969999999995</v>
      </c>
      <c r="H11" s="596">
        <v>25.740023315592346</v>
      </c>
      <c r="I11" s="640">
        <v>123.73622178451099</v>
      </c>
      <c r="J11" s="4"/>
      <c r="L11" s="34"/>
      <c r="M11" s="26"/>
      <c r="N11" s="26"/>
      <c r="O11" s="26"/>
    </row>
    <row r="12" spans="1:15" ht="14.5" customHeight="1" x14ac:dyDescent="0.35">
      <c r="B12" s="702"/>
      <c r="C12" s="198" t="s">
        <v>93</v>
      </c>
      <c r="D12" s="597">
        <v>3363</v>
      </c>
      <c r="E12" s="598">
        <v>2235</v>
      </c>
      <c r="F12" s="400">
        <v>873.46799999999996</v>
      </c>
      <c r="G12" s="624">
        <v>607.80801999998505</v>
      </c>
      <c r="H12" s="597">
        <v>1634.955728776009</v>
      </c>
      <c r="I12" s="641">
        <v>1419.7943594139265</v>
      </c>
      <c r="J12" s="4"/>
      <c r="L12" s="34"/>
      <c r="M12" s="26"/>
      <c r="N12" s="26"/>
      <c r="O12" s="26"/>
    </row>
    <row r="13" spans="1:15" ht="14.5" customHeight="1" thickBot="1" x14ac:dyDescent="0.4">
      <c r="B13" s="702"/>
      <c r="C13" s="199" t="s">
        <v>11</v>
      </c>
      <c r="D13" s="594">
        <v>229</v>
      </c>
      <c r="E13" s="595">
        <v>203</v>
      </c>
      <c r="F13" s="604">
        <v>242.33663000000001</v>
      </c>
      <c r="G13" s="625">
        <v>190.23551</v>
      </c>
      <c r="H13" s="594">
        <v>116.55632282399989</v>
      </c>
      <c r="I13" s="642">
        <v>150.61798313799991</v>
      </c>
      <c r="J13" s="34"/>
      <c r="K13" s="34"/>
      <c r="L13" s="34"/>
      <c r="M13" s="26"/>
      <c r="N13" s="26"/>
      <c r="O13" s="26"/>
    </row>
    <row r="14" spans="1:15" ht="29.5" thickBot="1" x14ac:dyDescent="0.4">
      <c r="B14" s="25" t="s">
        <v>12</v>
      </c>
      <c r="C14" s="650" t="s">
        <v>94</v>
      </c>
      <c r="D14" s="651" t="s">
        <v>20</v>
      </c>
      <c r="E14" s="652">
        <f>0.311*'Qtr Electric Master'!F16</f>
        <v>69258.145000000004</v>
      </c>
      <c r="F14" s="381" t="s">
        <v>20</v>
      </c>
      <c r="G14" s="653">
        <f>0.311*'Qtr Electric Master'!J16</f>
        <v>213.26545099999998</v>
      </c>
      <c r="H14" s="654" t="s">
        <v>20</v>
      </c>
      <c r="I14" s="655">
        <f>0.311*'Qtr Electric Master'!N16</f>
        <v>1838.6320000000001</v>
      </c>
      <c r="J14" s="2" t="s">
        <v>25</v>
      </c>
      <c r="L14" s="26"/>
      <c r="M14" s="26"/>
      <c r="N14" s="26"/>
      <c r="O14" s="26"/>
    </row>
    <row r="15" spans="1:15" ht="15" thickBot="1" x14ac:dyDescent="0.4">
      <c r="B15" s="364" t="s">
        <v>68</v>
      </c>
      <c r="C15" s="649"/>
      <c r="D15" s="378">
        <f t="shared" ref="D15:I15" si="0">SUM(D8:D14)</f>
        <v>3811</v>
      </c>
      <c r="E15" s="617">
        <f t="shared" si="0"/>
        <v>113305.145</v>
      </c>
      <c r="F15" s="605">
        <f t="shared" si="0"/>
        <v>1272.75163</v>
      </c>
      <c r="G15" s="626">
        <f t="shared" si="0"/>
        <v>3338.9486809999844</v>
      </c>
      <c r="H15" s="379">
        <f t="shared" si="0"/>
        <v>1858.2564749156011</v>
      </c>
      <c r="I15" s="643">
        <f t="shared" si="0"/>
        <v>9758.7805643364372</v>
      </c>
      <c r="J15" s="310"/>
      <c r="K15" s="27"/>
      <c r="L15" s="29"/>
      <c r="M15" s="29"/>
      <c r="N15" s="29"/>
      <c r="O15" s="29"/>
    </row>
    <row r="16" spans="1:15" ht="15" thickBot="1" x14ac:dyDescent="0.4">
      <c r="B16" s="237"/>
      <c r="C16" s="201"/>
      <c r="D16" s="40"/>
      <c r="E16" s="618"/>
      <c r="F16" s="606"/>
      <c r="G16" s="627"/>
      <c r="H16" s="14"/>
      <c r="I16" s="644"/>
      <c r="J16" s="31"/>
      <c r="K16" s="31"/>
      <c r="L16" s="31"/>
      <c r="M16" s="31"/>
      <c r="N16" s="31"/>
      <c r="O16" s="31"/>
    </row>
    <row r="17" spans="2:30" x14ac:dyDescent="0.35">
      <c r="B17" s="689" t="s">
        <v>18</v>
      </c>
      <c r="C17" s="55" t="s">
        <v>10</v>
      </c>
      <c r="D17" s="428">
        <v>6</v>
      </c>
      <c r="E17" s="429">
        <v>7</v>
      </c>
      <c r="F17" s="607">
        <v>161.19999999999999</v>
      </c>
      <c r="G17" s="628">
        <v>291.2</v>
      </c>
      <c r="H17" s="428">
        <v>0</v>
      </c>
      <c r="I17" s="645">
        <v>6.6279506689999996</v>
      </c>
      <c r="J17" s="4"/>
      <c r="L17" s="4"/>
      <c r="M17" s="26"/>
      <c r="N17" s="31"/>
      <c r="O17" s="31"/>
    </row>
    <row r="18" spans="2:30" ht="17" thickBot="1" x14ac:dyDescent="0.4">
      <c r="B18" s="690"/>
      <c r="C18" s="227" t="s">
        <v>95</v>
      </c>
      <c r="D18" s="430">
        <v>1065</v>
      </c>
      <c r="E18" s="431">
        <v>367</v>
      </c>
      <c r="F18" s="608">
        <v>187.801630000003</v>
      </c>
      <c r="G18" s="629">
        <v>597.09889999999996</v>
      </c>
      <c r="H18" s="430">
        <v>668.22262937411097</v>
      </c>
      <c r="I18" s="646">
        <v>147.94867376500008</v>
      </c>
      <c r="J18" s="4"/>
      <c r="L18" s="4"/>
      <c r="M18" s="26"/>
      <c r="N18" s="31"/>
      <c r="O18" s="31"/>
    </row>
    <row r="19" spans="2:30" ht="15" thickBot="1" x14ac:dyDescent="0.4">
      <c r="B19" s="236" t="s">
        <v>96</v>
      </c>
      <c r="C19" s="200"/>
      <c r="D19" s="184">
        <f>SUM(D17:D18)</f>
        <v>1071</v>
      </c>
      <c r="E19" s="183">
        <f t="shared" ref="E19" si="1">SUM(E17:E18)</f>
        <v>374</v>
      </c>
      <c r="F19" s="609">
        <f>SUM(F17:F18)</f>
        <v>349.00163000000299</v>
      </c>
      <c r="G19" s="630">
        <f>SUM(G17:G18)</f>
        <v>888.2989</v>
      </c>
      <c r="H19" s="184">
        <f>SUM(H17:H18)</f>
        <v>668.22262937411097</v>
      </c>
      <c r="I19" s="647">
        <f>SUM(I17:I18)</f>
        <v>154.57662443400008</v>
      </c>
      <c r="J19" s="31"/>
      <c r="K19" s="31"/>
      <c r="L19" s="31"/>
      <c r="M19" s="31"/>
      <c r="N19" s="31"/>
      <c r="O19" s="31"/>
    </row>
    <row r="20" spans="2:30" ht="15" thickBot="1" x14ac:dyDescent="0.4">
      <c r="B20" s="237"/>
      <c r="C20" s="202"/>
      <c r="D20" s="92"/>
      <c r="E20" s="482"/>
      <c r="F20" s="610"/>
      <c r="G20" s="631"/>
      <c r="H20" s="92"/>
      <c r="I20" s="153"/>
      <c r="J20" s="29"/>
      <c r="K20" s="30"/>
      <c r="L20" s="29"/>
      <c r="M20" s="29"/>
      <c r="N20" s="29"/>
      <c r="O20" s="29"/>
    </row>
    <row r="21" spans="2:30" ht="15" thickBot="1" x14ac:dyDescent="0.4">
      <c r="B21" s="236" t="s">
        <v>23</v>
      </c>
      <c r="C21" s="200"/>
      <c r="D21" s="184"/>
      <c r="E21" s="183"/>
      <c r="F21" s="611"/>
      <c r="G21" s="632"/>
      <c r="H21" s="184"/>
      <c r="I21" s="647"/>
      <c r="J21" s="29"/>
      <c r="K21" s="30"/>
      <c r="L21" s="29"/>
      <c r="M21" s="29"/>
      <c r="N21" s="29"/>
      <c r="O21" s="29"/>
    </row>
    <row r="22" spans="2:30" ht="15" thickBot="1" x14ac:dyDescent="0.4">
      <c r="B22" s="662" t="s">
        <v>97</v>
      </c>
      <c r="C22" s="663"/>
      <c r="D22" s="664" t="s">
        <v>20</v>
      </c>
      <c r="E22" s="665" t="s">
        <v>20</v>
      </c>
      <c r="F22" s="666" t="s">
        <v>20</v>
      </c>
      <c r="G22" s="667" t="s">
        <v>20</v>
      </c>
      <c r="H22" s="664" t="s">
        <v>20</v>
      </c>
      <c r="I22" s="655" t="s">
        <v>20</v>
      </c>
      <c r="J22" s="28"/>
      <c r="K22" s="27"/>
      <c r="L22" s="28"/>
      <c r="M22" s="28"/>
      <c r="N22" s="26"/>
      <c r="O22" s="26"/>
    </row>
    <row r="23" spans="2:30" ht="15" thickBot="1" x14ac:dyDescent="0.4">
      <c r="B23" s="656" t="s">
        <v>77</v>
      </c>
      <c r="C23" s="657"/>
      <c r="D23" s="658">
        <f>SUM(D22)</f>
        <v>0</v>
      </c>
      <c r="E23" s="659">
        <f t="shared" ref="E23:G23" si="2">SUM(E22)</f>
        <v>0</v>
      </c>
      <c r="F23" s="660">
        <f t="shared" si="2"/>
        <v>0</v>
      </c>
      <c r="G23" s="661">
        <f t="shared" si="2"/>
        <v>0</v>
      </c>
      <c r="H23" s="658">
        <f>SUM(H22)</f>
        <v>0</v>
      </c>
      <c r="I23" s="643">
        <f>SUM(I22)</f>
        <v>0</v>
      </c>
      <c r="J23" s="32"/>
      <c r="K23" s="30"/>
      <c r="L23" s="32"/>
      <c r="M23" s="32"/>
      <c r="N23" s="29"/>
      <c r="O23" s="29"/>
    </row>
    <row r="24" spans="2:30" x14ac:dyDescent="0.35">
      <c r="B24" s="237"/>
      <c r="C24" s="202"/>
      <c r="D24" s="92"/>
      <c r="E24" s="482"/>
      <c r="F24" s="610"/>
      <c r="G24" s="631"/>
      <c r="H24" s="92"/>
      <c r="I24" s="153"/>
      <c r="J24" s="31"/>
      <c r="K24" s="31"/>
      <c r="L24" s="31"/>
      <c r="M24" s="31"/>
      <c r="N24" s="31"/>
      <c r="O24" s="31"/>
    </row>
    <row r="25" spans="2:30" ht="15" thickBot="1" x14ac:dyDescent="0.4">
      <c r="B25" s="238" t="s">
        <v>21</v>
      </c>
      <c r="C25" s="203"/>
      <c r="D25" s="181">
        <f t="shared" ref="D25:I25" si="3">SUM(D23,D19,D15)</f>
        <v>4882</v>
      </c>
      <c r="E25" s="619">
        <f t="shared" si="3"/>
        <v>113679.145</v>
      </c>
      <c r="F25" s="612">
        <f t="shared" si="3"/>
        <v>1621.7532600000029</v>
      </c>
      <c r="G25" s="633">
        <f t="shared" si="3"/>
        <v>4227.2475809999842</v>
      </c>
      <c r="H25" s="181">
        <f t="shared" si="3"/>
        <v>2526.4791042897123</v>
      </c>
      <c r="I25" s="648">
        <f t="shared" si="3"/>
        <v>9913.3571887704366</v>
      </c>
      <c r="J25" s="31"/>
      <c r="K25" s="31"/>
      <c r="L25" s="31"/>
      <c r="M25" s="31"/>
      <c r="N25" s="31"/>
      <c r="O25" s="31"/>
    </row>
    <row r="26" spans="2:30" ht="15" thickBot="1" x14ac:dyDescent="0.4">
      <c r="B26" s="239" t="s">
        <v>78</v>
      </c>
      <c r="C26" s="240"/>
      <c r="D26" s="304"/>
      <c r="E26" s="306"/>
      <c r="F26" s="613">
        <v>0</v>
      </c>
      <c r="G26" s="634">
        <v>0</v>
      </c>
      <c r="H26" s="304"/>
      <c r="I26" s="306"/>
      <c r="J26" s="31"/>
      <c r="K26" s="31"/>
      <c r="L26" s="31"/>
      <c r="M26" s="31"/>
      <c r="N26" s="31"/>
      <c r="O26" s="31"/>
    </row>
    <row r="27" spans="2:30" ht="16.5" x14ac:dyDescent="0.35">
      <c r="B27" s="204" t="s">
        <v>98</v>
      </c>
      <c r="J27" s="29"/>
      <c r="K27" s="30"/>
      <c r="L27" s="29"/>
      <c r="M27" s="29"/>
      <c r="N27" s="29"/>
      <c r="O27" s="29"/>
    </row>
    <row r="28" spans="2:30" ht="16.5" x14ac:dyDescent="0.35">
      <c r="B28" s="204" t="s">
        <v>99</v>
      </c>
      <c r="J28" s="29"/>
      <c r="K28" s="30"/>
      <c r="L28" s="29"/>
      <c r="M28" s="29"/>
      <c r="N28" s="29"/>
      <c r="O28" s="29"/>
    </row>
    <row r="29" spans="2:30" ht="16.5" x14ac:dyDescent="0.35">
      <c r="B29" s="204" t="s">
        <v>100</v>
      </c>
      <c r="C29" s="9"/>
      <c r="D29" s="9"/>
      <c r="E29" s="9"/>
      <c r="F29" s="9"/>
      <c r="G29" s="9"/>
      <c r="H29" s="9"/>
      <c r="I29" s="9"/>
      <c r="J29" s="9"/>
      <c r="K29" s="10"/>
      <c r="L29" s="9"/>
      <c r="M29" s="9"/>
      <c r="N29" s="11"/>
      <c r="O29" s="11"/>
      <c r="P29" s="9"/>
      <c r="Q29" s="9"/>
      <c r="R29" s="9"/>
      <c r="S29" s="9"/>
      <c r="T29" s="9"/>
      <c r="U29" s="9"/>
      <c r="V29" s="9"/>
      <c r="W29" s="9"/>
      <c r="X29" s="9"/>
      <c r="Y29" s="9"/>
      <c r="Z29" s="9"/>
      <c r="AA29" s="9"/>
      <c r="AB29" s="9"/>
      <c r="AC29" s="9"/>
      <c r="AD29" s="9"/>
    </row>
    <row r="30" spans="2:30" x14ac:dyDescent="0.35">
      <c r="B30" s="204"/>
      <c r="J30" s="189"/>
    </row>
    <row r="32" spans="2:30" x14ac:dyDescent="0.35">
      <c r="H32" s="311"/>
    </row>
    <row r="34" spans="9:9" x14ac:dyDescent="0.35">
      <c r="I34" s="188"/>
    </row>
  </sheetData>
  <mergeCells count="10">
    <mergeCell ref="D3:I3"/>
    <mergeCell ref="B17:B18"/>
    <mergeCell ref="D6:E6"/>
    <mergeCell ref="F6:G6"/>
    <mergeCell ref="H6:I6"/>
    <mergeCell ref="D4:E4"/>
    <mergeCell ref="F4:G4"/>
    <mergeCell ref="H4:I4"/>
    <mergeCell ref="B8:B10"/>
    <mergeCell ref="B11:B13"/>
  </mergeCells>
  <phoneticPr fontId="25" type="noConversion"/>
  <pageMargins left="0.25" right="0.25" top="0.75" bottom="0.75" header="0.3" footer="0.3"/>
  <pageSetup scale="90" fitToHeight="0" orientation="landscape" r:id="rId1"/>
  <headerFooter>
    <oddHeader>&amp;CACE Q2 of Program Year 2022 LMI Reporting Table</oddHeader>
    <oddFooter>&amp;C&amp;N&amp;R&amp;D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AB23"/>
  <sheetViews>
    <sheetView zoomScaleNormal="100" zoomScaleSheetLayoutView="100" workbookViewId="0">
      <selection activeCell="F1" sqref="F1"/>
    </sheetView>
  </sheetViews>
  <sheetFormatPr defaultColWidth="9.26953125" defaultRowHeight="14.5" x14ac:dyDescent="0.35"/>
  <cols>
    <col min="1" max="1" width="4.26953125" customWidth="1"/>
    <col min="2" max="2" width="22.1796875" customWidth="1"/>
    <col min="3" max="3" width="35" customWidth="1"/>
    <col min="4" max="4" width="16.26953125" customWidth="1"/>
    <col min="5" max="5" width="15.54296875" customWidth="1"/>
    <col min="6" max="6" width="17.453125" customWidth="1"/>
    <col min="7" max="7" width="17.26953125" customWidth="1"/>
    <col min="8" max="8" width="16.81640625" customWidth="1"/>
    <col min="9" max="9" width="17" customWidth="1"/>
    <col min="10" max="15" width="16.26953125" customWidth="1"/>
    <col min="20" max="20" width="9.26953125" hidden="1" customWidth="1"/>
    <col min="21" max="21" width="8.81640625" hidden="1" customWidth="1"/>
    <col min="22" max="22" width="50.7265625" hidden="1" customWidth="1"/>
    <col min="23" max="24" width="13.7265625" hidden="1" customWidth="1"/>
    <col min="25" max="25" width="10.453125" hidden="1" customWidth="1"/>
    <col min="26" max="27" width="13.7265625" hidden="1" customWidth="1"/>
    <col min="28" max="28" width="10.453125" hidden="1" customWidth="1"/>
  </cols>
  <sheetData>
    <row r="1" spans="1:28" ht="23.5" x14ac:dyDescent="0.55000000000000004">
      <c r="A1" s="1" t="s">
        <v>84</v>
      </c>
    </row>
    <row r="3" spans="1:28" ht="19" thickBot="1" x14ac:dyDescent="0.5">
      <c r="A3" s="5"/>
      <c r="B3" s="703" t="s">
        <v>24</v>
      </c>
      <c r="C3" s="703"/>
      <c r="D3" s="703"/>
      <c r="E3" s="703"/>
      <c r="F3" s="703"/>
      <c r="G3" s="703"/>
      <c r="H3" s="703"/>
      <c r="I3" s="703"/>
      <c r="J3" s="703"/>
      <c r="K3" s="703"/>
      <c r="L3" s="703"/>
      <c r="M3" s="703"/>
      <c r="N3" s="703"/>
      <c r="O3" s="703"/>
    </row>
    <row r="4" spans="1:28" ht="43.15" customHeight="1" thickBot="1" x14ac:dyDescent="0.4">
      <c r="A4" t="s">
        <v>25</v>
      </c>
      <c r="B4" s="43"/>
      <c r="C4" s="22"/>
      <c r="D4" s="696" t="s">
        <v>26</v>
      </c>
      <c r="E4" s="697"/>
      <c r="F4" s="711" t="s">
        <v>85</v>
      </c>
      <c r="G4" s="712"/>
      <c r="H4" s="699" t="s">
        <v>28</v>
      </c>
      <c r="I4" s="700"/>
      <c r="J4" s="709"/>
      <c r="K4" s="710"/>
      <c r="L4" s="710"/>
      <c r="M4" s="710"/>
      <c r="N4" s="710"/>
      <c r="O4" s="710"/>
    </row>
    <row r="5" spans="1:28" ht="21" customHeight="1" thickBot="1" x14ac:dyDescent="0.4">
      <c r="B5" s="58"/>
      <c r="C5" s="24"/>
      <c r="D5" s="44" t="s">
        <v>29</v>
      </c>
      <c r="E5" s="46" t="s">
        <v>30</v>
      </c>
      <c r="F5" s="52" t="s">
        <v>31</v>
      </c>
      <c r="G5" s="53" t="s">
        <v>86</v>
      </c>
      <c r="H5" s="45" t="s">
        <v>33</v>
      </c>
      <c r="I5" s="48" t="s">
        <v>34</v>
      </c>
      <c r="J5" s="191" t="s">
        <v>35</v>
      </c>
      <c r="K5" s="217" t="s">
        <v>101</v>
      </c>
      <c r="L5" s="191" t="s">
        <v>37</v>
      </c>
      <c r="M5" s="192" t="s">
        <v>38</v>
      </c>
      <c r="N5" s="191" t="s">
        <v>39</v>
      </c>
      <c r="O5" s="192" t="s">
        <v>102</v>
      </c>
    </row>
    <row r="6" spans="1:28" ht="52.5" customHeight="1" thickBot="1" x14ac:dyDescent="0.4">
      <c r="B6" s="59"/>
      <c r="C6" s="23"/>
      <c r="D6" s="691" t="s">
        <v>1</v>
      </c>
      <c r="E6" s="692"/>
      <c r="F6" s="713" t="s">
        <v>87</v>
      </c>
      <c r="G6" s="714"/>
      <c r="H6" s="694" t="s">
        <v>53</v>
      </c>
      <c r="I6" s="695"/>
      <c r="J6" s="694" t="s">
        <v>103</v>
      </c>
      <c r="K6" s="695"/>
      <c r="L6" s="694" t="s">
        <v>104</v>
      </c>
      <c r="M6" s="695"/>
      <c r="N6" s="694" t="s">
        <v>105</v>
      </c>
      <c r="O6" s="695"/>
      <c r="T6" s="205"/>
      <c r="U6" s="205"/>
      <c r="V6" s="205"/>
      <c r="W6" s="206"/>
      <c r="X6" s="206"/>
      <c r="Y6" s="206"/>
      <c r="Z6" s="206"/>
      <c r="AA6" s="206"/>
      <c r="AB6" s="206"/>
    </row>
    <row r="7" spans="1:28" ht="29.5" thickBot="1" x14ac:dyDescent="0.4">
      <c r="B7" s="41" t="s">
        <v>69</v>
      </c>
      <c r="C7" s="39" t="s">
        <v>0</v>
      </c>
      <c r="D7" s="56" t="s">
        <v>106</v>
      </c>
      <c r="E7" s="57" t="s">
        <v>107</v>
      </c>
      <c r="F7" s="56" t="s">
        <v>106</v>
      </c>
      <c r="G7" s="57" t="s">
        <v>107</v>
      </c>
      <c r="H7" s="56" t="s">
        <v>106</v>
      </c>
      <c r="I7" s="57" t="s">
        <v>107</v>
      </c>
      <c r="J7" s="193" t="s">
        <v>106</v>
      </c>
      <c r="K7" s="218" t="s">
        <v>107</v>
      </c>
      <c r="L7" s="193" t="s">
        <v>106</v>
      </c>
      <c r="M7" s="194" t="s">
        <v>107</v>
      </c>
      <c r="N7" s="216" t="s">
        <v>106</v>
      </c>
      <c r="O7" s="215" t="s">
        <v>107</v>
      </c>
      <c r="T7" s="207"/>
      <c r="U7" s="207"/>
      <c r="V7" s="207"/>
      <c r="W7" s="208"/>
      <c r="X7" s="208"/>
      <c r="Y7" s="208"/>
      <c r="Z7" s="209"/>
      <c r="AA7" s="209"/>
      <c r="AB7" s="209"/>
    </row>
    <row r="8" spans="1:28" x14ac:dyDescent="0.35">
      <c r="B8" s="38" t="s">
        <v>22</v>
      </c>
      <c r="C8" s="25" t="s">
        <v>13</v>
      </c>
      <c r="D8" s="432">
        <v>127</v>
      </c>
      <c r="E8" s="433" t="s">
        <v>20</v>
      </c>
      <c r="F8" s="434">
        <v>5669.22</v>
      </c>
      <c r="G8" s="435" t="s">
        <v>20</v>
      </c>
      <c r="H8" s="383">
        <v>3992</v>
      </c>
      <c r="I8" s="314" t="s">
        <v>20</v>
      </c>
      <c r="J8" s="383">
        <v>10406</v>
      </c>
      <c r="K8" s="314" t="s">
        <v>20</v>
      </c>
      <c r="L8" s="383">
        <v>58914.434699999998</v>
      </c>
      <c r="M8" s="314" t="s">
        <v>20</v>
      </c>
      <c r="N8" s="383">
        <f>J8*$Z$9</f>
        <v>11124.013999999999</v>
      </c>
      <c r="O8" s="314" t="s">
        <v>20</v>
      </c>
      <c r="T8" s="207"/>
      <c r="U8" s="207"/>
      <c r="V8" s="207"/>
      <c r="W8" s="208"/>
      <c r="X8" s="208"/>
      <c r="Y8" s="208"/>
      <c r="Z8" s="209"/>
      <c r="AA8" s="209"/>
      <c r="AB8" s="209"/>
    </row>
    <row r="9" spans="1:28" x14ac:dyDescent="0.35">
      <c r="B9" s="704" t="s">
        <v>14</v>
      </c>
      <c r="C9" s="37" t="s">
        <v>15</v>
      </c>
      <c r="D9" s="436">
        <v>190</v>
      </c>
      <c r="E9" s="437">
        <v>75</v>
      </c>
      <c r="F9" s="438">
        <v>4014.3</v>
      </c>
      <c r="G9" s="439">
        <v>1384.67</v>
      </c>
      <c r="H9" s="440">
        <v>12824.571231</v>
      </c>
      <c r="I9" s="441">
        <v>8140.1907110000002</v>
      </c>
      <c r="J9" s="442">
        <v>52781.934399999998</v>
      </c>
      <c r="K9" s="441">
        <v>18987.229299999999</v>
      </c>
      <c r="L9" s="442">
        <v>182407.34700000001</v>
      </c>
      <c r="M9" s="441">
        <v>115829.0868</v>
      </c>
      <c r="N9" s="384">
        <f>J9*$Z$9</f>
        <v>56423.887873599997</v>
      </c>
      <c r="O9" s="385">
        <f>K9*$Z$9</f>
        <v>20297.348121699997</v>
      </c>
      <c r="T9" s="207"/>
      <c r="U9" s="207"/>
      <c r="V9" s="207"/>
      <c r="W9" s="208"/>
      <c r="X9" s="208"/>
      <c r="Y9" s="208"/>
      <c r="Z9" s="209"/>
      <c r="AA9" s="209"/>
      <c r="AB9" s="209"/>
    </row>
    <row r="10" spans="1:28" x14ac:dyDescent="0.35">
      <c r="B10" s="705"/>
      <c r="C10" s="36" t="s">
        <v>16</v>
      </c>
      <c r="D10" s="436">
        <v>24</v>
      </c>
      <c r="E10" s="443">
        <v>3</v>
      </c>
      <c r="F10" s="444">
        <f>105975/1000</f>
        <v>105.97499999999999</v>
      </c>
      <c r="G10" s="445">
        <f>63781.1/1000</f>
        <v>63.781099999999995</v>
      </c>
      <c r="H10" s="440">
        <v>552.78390000000002</v>
      </c>
      <c r="I10" s="440">
        <v>324.20319999999998</v>
      </c>
      <c r="J10" s="446">
        <v>1416</v>
      </c>
      <c r="K10" s="447">
        <v>0</v>
      </c>
      <c r="L10" s="448">
        <v>1658.3517999999999</v>
      </c>
      <c r="M10" s="387">
        <v>2466.8096999999998</v>
      </c>
      <c r="N10" s="386">
        <f>J10*$Z$9</f>
        <v>1513.704</v>
      </c>
      <c r="O10" s="387">
        <f>K10*$Z$9</f>
        <v>0</v>
      </c>
      <c r="T10" s="207"/>
      <c r="U10" s="207"/>
      <c r="V10" s="207"/>
      <c r="W10" s="208"/>
      <c r="X10" s="208"/>
      <c r="Y10" s="208"/>
      <c r="Z10" s="209"/>
      <c r="AA10" s="209"/>
      <c r="AB10" s="209"/>
    </row>
    <row r="11" spans="1:28" x14ac:dyDescent="0.35">
      <c r="B11" s="706"/>
      <c r="C11" s="210" t="s">
        <v>17</v>
      </c>
      <c r="D11" s="449">
        <v>0</v>
      </c>
      <c r="E11" s="450">
        <v>0</v>
      </c>
      <c r="F11" s="451"/>
      <c r="G11" s="452"/>
      <c r="H11" s="453">
        <v>0</v>
      </c>
      <c r="I11" s="454">
        <v>0</v>
      </c>
      <c r="J11" s="455">
        <v>0</v>
      </c>
      <c r="K11" s="456"/>
      <c r="L11" s="453">
        <v>0</v>
      </c>
      <c r="M11" s="454">
        <v>0</v>
      </c>
      <c r="N11" s="388">
        <f>J11*$Z$9</f>
        <v>0</v>
      </c>
      <c r="O11" s="389">
        <f>K11*$Z$9</f>
        <v>0</v>
      </c>
      <c r="T11" s="207"/>
      <c r="U11" s="207"/>
      <c r="V11" s="207"/>
      <c r="W11" s="208"/>
      <c r="X11" s="208"/>
      <c r="Y11" s="208"/>
      <c r="Z11" s="209"/>
      <c r="AA11" s="209"/>
      <c r="AB11" s="209"/>
    </row>
    <row r="12" spans="1:28" s="9" customFormat="1" x14ac:dyDescent="0.35">
      <c r="B12" s="211" t="s">
        <v>72</v>
      </c>
      <c r="C12" s="212"/>
      <c r="D12" s="284">
        <f t="shared" ref="D12:I12" si="0">SUM(D8:D11)</f>
        <v>341</v>
      </c>
      <c r="E12" s="284">
        <f t="shared" si="0"/>
        <v>78</v>
      </c>
      <c r="F12" s="213">
        <f t="shared" si="0"/>
        <v>9789.4950000000008</v>
      </c>
      <c r="G12" s="214">
        <f>SUM(G8:G11)</f>
        <v>1448.4511</v>
      </c>
      <c r="H12" s="342">
        <f t="shared" si="0"/>
        <v>17369.355131</v>
      </c>
      <c r="I12" s="343">
        <f t="shared" si="0"/>
        <v>8464.393911000001</v>
      </c>
      <c r="J12" s="342">
        <f t="shared" ref="J12:K12" si="1">SUM(J8:J11)</f>
        <v>64603.934399999998</v>
      </c>
      <c r="K12" s="343">
        <f t="shared" si="1"/>
        <v>18987.229299999999</v>
      </c>
      <c r="L12" s="342">
        <f>SUM(L8:L11)</f>
        <v>242980.1335</v>
      </c>
      <c r="M12" s="344">
        <f>SUM(M8:M11)</f>
        <v>118295.8965</v>
      </c>
      <c r="N12" s="342">
        <f>SUM(N8:N11)</f>
        <v>69061.605873599998</v>
      </c>
      <c r="O12" s="344"/>
      <c r="P12"/>
      <c r="Q12"/>
      <c r="R12"/>
      <c r="S12"/>
      <c r="T12" s="207"/>
      <c r="U12" s="207"/>
      <c r="V12" s="207"/>
      <c r="W12" s="208"/>
      <c r="X12" s="208"/>
      <c r="Y12" s="208"/>
      <c r="Z12" s="209"/>
      <c r="AA12" s="209"/>
      <c r="AB12" s="209"/>
    </row>
    <row r="13" spans="1:28" ht="15" thickBot="1" x14ac:dyDescent="0.4">
      <c r="B13" s="42"/>
      <c r="C13" s="51"/>
      <c r="D13" s="285"/>
      <c r="E13" s="286"/>
      <c r="F13" s="287"/>
      <c r="G13" s="288"/>
      <c r="H13" s="319"/>
      <c r="I13" s="320"/>
      <c r="J13" s="321"/>
      <c r="K13" s="322"/>
      <c r="L13" s="321"/>
      <c r="M13" s="323"/>
      <c r="N13" s="321"/>
      <c r="O13" s="323"/>
    </row>
    <row r="14" spans="1:28" x14ac:dyDescent="0.35">
      <c r="B14" s="707" t="s">
        <v>18</v>
      </c>
      <c r="C14" s="55" t="s">
        <v>15</v>
      </c>
      <c r="D14" s="292">
        <v>0</v>
      </c>
      <c r="E14" s="293">
        <v>0</v>
      </c>
      <c r="F14" s="294">
        <v>0</v>
      </c>
      <c r="G14" s="295">
        <v>0</v>
      </c>
      <c r="H14" s="324">
        <v>0</v>
      </c>
      <c r="I14" s="325">
        <v>0</v>
      </c>
      <c r="J14" s="324">
        <v>0</v>
      </c>
      <c r="K14" s="325">
        <v>0</v>
      </c>
      <c r="L14" s="324">
        <v>0</v>
      </c>
      <c r="M14" s="326">
        <v>0</v>
      </c>
      <c r="N14" s="327">
        <f>J14*$Z$7</f>
        <v>0</v>
      </c>
      <c r="O14" s="328">
        <f>K14*$Z$7</f>
        <v>0</v>
      </c>
    </row>
    <row r="15" spans="1:28" ht="15.75" customHeight="1" thickBot="1" x14ac:dyDescent="0.4">
      <c r="B15" s="708"/>
      <c r="C15" s="54" t="s">
        <v>17</v>
      </c>
      <c r="D15" s="296">
        <v>0</v>
      </c>
      <c r="E15" s="297">
        <v>0</v>
      </c>
      <c r="F15" s="298">
        <v>0</v>
      </c>
      <c r="G15" s="299">
        <v>0</v>
      </c>
      <c r="H15" s="329">
        <v>0</v>
      </c>
      <c r="I15" s="330">
        <v>0</v>
      </c>
      <c r="J15" s="329">
        <v>0</v>
      </c>
      <c r="K15" s="330">
        <v>0</v>
      </c>
      <c r="L15" s="329">
        <v>0</v>
      </c>
      <c r="M15" s="331">
        <v>0</v>
      </c>
      <c r="N15" s="332">
        <f>J15*$Z$7</f>
        <v>0</v>
      </c>
      <c r="O15" s="333">
        <f>K15*$Z$7</f>
        <v>0</v>
      </c>
    </row>
    <row r="16" spans="1:28" ht="15" thickBot="1" x14ac:dyDescent="0.4">
      <c r="B16" s="211" t="s">
        <v>23</v>
      </c>
      <c r="C16" s="212"/>
      <c r="D16" s="315">
        <f>SUM(D14:D15)</f>
        <v>0</v>
      </c>
      <c r="E16" s="318">
        <f t="shared" ref="E16:O16" si="2">SUM(E14:E15)</f>
        <v>0</v>
      </c>
      <c r="F16" s="219">
        <f t="shared" si="2"/>
        <v>0</v>
      </c>
      <c r="G16" s="220">
        <f t="shared" si="2"/>
        <v>0</v>
      </c>
      <c r="H16" s="345">
        <f t="shared" si="2"/>
        <v>0</v>
      </c>
      <c r="I16" s="318">
        <f t="shared" si="2"/>
        <v>0</v>
      </c>
      <c r="J16" s="316">
        <f t="shared" si="2"/>
        <v>0</v>
      </c>
      <c r="K16" s="317">
        <f t="shared" si="2"/>
        <v>0</v>
      </c>
      <c r="L16" s="316">
        <f t="shared" si="2"/>
        <v>0</v>
      </c>
      <c r="M16" s="318">
        <f t="shared" si="2"/>
        <v>0</v>
      </c>
      <c r="N16" s="316">
        <f t="shared" si="2"/>
        <v>0</v>
      </c>
      <c r="O16" s="318">
        <f t="shared" si="2"/>
        <v>0</v>
      </c>
    </row>
    <row r="17" spans="2:15" ht="15" thickBot="1" x14ac:dyDescent="0.4">
      <c r="B17" s="60" t="s">
        <v>76</v>
      </c>
      <c r="C17" s="61"/>
      <c r="D17" s="300" t="s">
        <v>20</v>
      </c>
      <c r="E17" s="301" t="s">
        <v>20</v>
      </c>
      <c r="F17" s="302" t="s">
        <v>20</v>
      </c>
      <c r="G17" s="303" t="s">
        <v>20</v>
      </c>
      <c r="H17" s="334" t="s">
        <v>20</v>
      </c>
      <c r="I17" s="335" t="s">
        <v>20</v>
      </c>
      <c r="J17" s="336" t="s">
        <v>20</v>
      </c>
      <c r="K17" s="337" t="s">
        <v>20</v>
      </c>
      <c r="L17" s="336" t="s">
        <v>20</v>
      </c>
      <c r="M17" s="335" t="s">
        <v>20</v>
      </c>
      <c r="N17" s="336" t="s">
        <v>20</v>
      </c>
      <c r="O17" s="335" t="s">
        <v>20</v>
      </c>
    </row>
    <row r="18" spans="2:15" ht="15" thickBot="1" x14ac:dyDescent="0.4">
      <c r="B18" s="15" t="s">
        <v>77</v>
      </c>
      <c r="C18" s="49"/>
      <c r="D18" s="118" t="s">
        <v>20</v>
      </c>
      <c r="E18" s="119" t="s">
        <v>20</v>
      </c>
      <c r="F18" s="110" t="s">
        <v>20</v>
      </c>
      <c r="G18" s="129" t="s">
        <v>20</v>
      </c>
      <c r="H18" s="338" t="s">
        <v>20</v>
      </c>
      <c r="I18" s="339" t="s">
        <v>20</v>
      </c>
      <c r="J18" s="340">
        <f>SUM(J17)</f>
        <v>0</v>
      </c>
      <c r="K18" s="341">
        <f t="shared" ref="K18:O18" si="3">SUM(K17)</f>
        <v>0</v>
      </c>
      <c r="L18" s="340">
        <f t="shared" si="3"/>
        <v>0</v>
      </c>
      <c r="M18" s="339">
        <f t="shared" si="3"/>
        <v>0</v>
      </c>
      <c r="N18" s="340">
        <f t="shared" si="3"/>
        <v>0</v>
      </c>
      <c r="O18" s="339">
        <f t="shared" si="3"/>
        <v>0</v>
      </c>
    </row>
    <row r="19" spans="2:15" ht="15" thickBot="1" x14ac:dyDescent="0.4">
      <c r="B19" s="42"/>
      <c r="C19" s="51"/>
      <c r="D19" s="285"/>
      <c r="E19" s="286"/>
      <c r="F19" s="287"/>
      <c r="G19" s="288"/>
      <c r="H19" s="285"/>
      <c r="I19" s="286"/>
      <c r="J19" s="289"/>
      <c r="K19" s="290"/>
      <c r="L19" s="289"/>
      <c r="M19" s="291"/>
      <c r="N19" s="289"/>
      <c r="O19" s="291"/>
    </row>
    <row r="20" spans="2:15" ht="15" thickBot="1" x14ac:dyDescent="0.4">
      <c r="B20" s="211" t="s">
        <v>78</v>
      </c>
      <c r="C20" s="221"/>
      <c r="D20" s="222"/>
      <c r="E20" s="223"/>
      <c r="F20" s="130">
        <v>0</v>
      </c>
      <c r="G20" s="131">
        <v>0</v>
      </c>
      <c r="H20" s="222"/>
      <c r="I20" s="223"/>
      <c r="J20" s="224">
        <f t="shared" ref="J20:O20" si="4">SUM(J18,J14:J15,J12)</f>
        <v>64603.934399999998</v>
      </c>
      <c r="K20" s="284">
        <f t="shared" si="4"/>
        <v>18987.229299999999</v>
      </c>
      <c r="L20" s="224">
        <f t="shared" si="4"/>
        <v>242980.1335</v>
      </c>
      <c r="M20" s="225">
        <f t="shared" si="4"/>
        <v>118295.8965</v>
      </c>
      <c r="N20" s="224">
        <f t="shared" si="4"/>
        <v>69061.605873599998</v>
      </c>
      <c r="O20" s="225">
        <f t="shared" si="4"/>
        <v>0</v>
      </c>
    </row>
    <row r="21" spans="2:15" ht="15" thickBot="1" x14ac:dyDescent="0.4">
      <c r="B21" s="182" t="s">
        <v>21</v>
      </c>
      <c r="C21" s="226"/>
      <c r="D21" s="224">
        <f t="shared" ref="D21:I21" si="5">SUM(D18,D14:D15,D12)</f>
        <v>341</v>
      </c>
      <c r="E21" s="284">
        <f t="shared" si="5"/>
        <v>78</v>
      </c>
      <c r="F21" s="130">
        <f t="shared" si="5"/>
        <v>9789.4950000000008</v>
      </c>
      <c r="G21" s="131">
        <f t="shared" si="5"/>
        <v>1448.4511</v>
      </c>
      <c r="H21" s="224">
        <f t="shared" si="5"/>
        <v>17369.355131</v>
      </c>
      <c r="I21" s="284">
        <f t="shared" si="5"/>
        <v>8464.393911000001</v>
      </c>
      <c r="J21" s="304"/>
      <c r="K21" s="305"/>
      <c r="L21" s="304"/>
      <c r="M21" s="306"/>
      <c r="N21" s="304"/>
      <c r="O21" s="306"/>
    </row>
    <row r="23" spans="2:15" x14ac:dyDescent="0.35">
      <c r="E23" s="189"/>
    </row>
  </sheetData>
  <mergeCells count="13">
    <mergeCell ref="B3:O3"/>
    <mergeCell ref="B9:B11"/>
    <mergeCell ref="B14:B15"/>
    <mergeCell ref="J4:O4"/>
    <mergeCell ref="D4:E4"/>
    <mergeCell ref="F4:G4"/>
    <mergeCell ref="H4:I4"/>
    <mergeCell ref="D6:E6"/>
    <mergeCell ref="F6:G6"/>
    <mergeCell ref="H6:I6"/>
    <mergeCell ref="J6:K6"/>
    <mergeCell ref="L6:M6"/>
    <mergeCell ref="N6:O6"/>
  </mergeCells>
  <pageMargins left="0.25" right="0.25" top="0.75" bottom="0.75" header="0.3" footer="0.3"/>
  <pageSetup scale="82" fitToHeight="0" orientation="landscape" r:id="rId1"/>
  <headerFooter>
    <oddHeader>&amp;CACE Q2 of Program Year 2022 Small Business Reporting Table</oddHeader>
    <oddFooter>&amp;C&amp;N&amp;R&amp;D</oddFooter>
  </headerFooter>
</worksheet>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Qtr Electric Master</vt:lpstr>
      <vt:lpstr>Qtr Electric LMI</vt:lpstr>
      <vt:lpstr>Qtr Electric Business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Trautman, Alexis</dc:creator>
  <cp:lastModifiedBy>Trautman, Alexis [BPU]</cp:lastModifiedBy>
  <dcterms:created xsi:type="dcterms:W3CDTF">1900-01-01T05:00:00Z</dcterms:created>
  <dcterms:modified xsi:type="dcterms:W3CDTF">2024-10-01T13:01:50Z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2022-01-25T14:13:43Z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a86b1542-9f49-4e02-9f21-8be907b69305</vt:lpwstr>
  </property>
  <property fmtid="{D5CDD505-2E9C-101B-9397-08002B2CF9AE}" pid="8" name="MSIP_Label_c968b3d1-e05f-4796-9c23-acaf26d588cb_ContentBits">
    <vt:lpwstr>0</vt:lpwstr>
  </property>
</Properties>
</file>