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15" windowWidth="10800" windowHeight="10095" tabRatio="886" activeTab="3"/>
  </bookViews>
  <sheets>
    <sheet name="CapO-M Sum" sheetId="9" r:id="rId1"/>
    <sheet name="RevReqInput" sheetId="31" r:id="rId2"/>
    <sheet name="Issued" sheetId="8" state="hidden" r:id="rId3"/>
    <sheet name="Loans" sheetId="7" r:id="rId4"/>
    <sheet name="LoansC" sheetId="11" r:id="rId5"/>
    <sheet name="LoansR" sheetId="10" r:id="rId6"/>
    <sheet name="C-Existing" sheetId="19" r:id="rId7"/>
    <sheet name="R-Existing" sheetId="27" r:id="rId8"/>
    <sheet name="SRECPrice" sheetId="32" r:id="rId9"/>
    <sheet name="SREC Inv." sheetId="33" r:id="rId10"/>
  </sheets>
  <externalReferences>
    <externalReference r:id="rId11"/>
    <externalReference r:id="rId12"/>
    <externalReference r:id="rId13"/>
    <externalReference r:id="rId14"/>
  </externalReferences>
  <definedNames>
    <definedName name="kwh" localSheetId="3">'[1]Commercial System Inputs'!$A$33:$C$45</definedName>
    <definedName name="kwh" localSheetId="4">'[1]Commercial System Inputs'!$A$33:$C$45</definedName>
    <definedName name="kwh" localSheetId="5">'[1]Commercial System Inputs'!$A$33:$C$45</definedName>
    <definedName name="kwh" localSheetId="8">'[2]Residential System Inputs'!$A$33:$C$45</definedName>
    <definedName name="kwh">'[3]Residential System Inputs'!$A$33:$C$45</definedName>
    <definedName name="_xlnm.Print_Area" localSheetId="3">'[1]EXHIBIT F'!$A$6:$G$187</definedName>
    <definedName name="_xlnm.Print_Area" localSheetId="4">'[1]EXHIBIT F'!$A$6:$G$187</definedName>
    <definedName name="_xlnm.Print_Area" localSheetId="5">'[1]EXHIBIT F'!$A$6:$G$187</definedName>
    <definedName name="_xlnm.Print_Area" localSheetId="9">'SREC Inv.'!$C$2:$AE$318</definedName>
    <definedName name="_xlnm.Print_Titles" localSheetId="3">Loans!$1:$10</definedName>
    <definedName name="_xlnm.Print_Titles" localSheetId="4">LoansC!$1:$10</definedName>
    <definedName name="_xlnm.Print_Titles" localSheetId="5">LoansR!$1:$10</definedName>
    <definedName name="RawData">#REF!</definedName>
    <definedName name="solver_adj" localSheetId="3" hidden="1">Loans!$D$1</definedName>
    <definedName name="solver_adj" localSheetId="4" hidden="1">LoansC!$D$1</definedName>
    <definedName name="solver_adj" localSheetId="5" hidden="1">LoansR!$D$1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lhs1" localSheetId="3" hidden="1">Loans!$D$1</definedName>
    <definedName name="solver_lhs1" localSheetId="4" hidden="1">LoansC!$D$1</definedName>
    <definedName name="solver_lhs1" localSheetId="5" hidden="1">LoansR!$D$1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neg" localSheetId="3" hidden="1">2</definedName>
    <definedName name="solver_neg" localSheetId="4" hidden="1">2</definedName>
    <definedName name="solver_neg" localSheetId="5" hidden="1">2</definedName>
    <definedName name="solver_num" localSheetId="3" hidden="1">1</definedName>
    <definedName name="solver_num" localSheetId="4" hidden="1">1</definedName>
    <definedName name="solver_num" localSheetId="5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3" hidden="1">Loans!$S$2</definedName>
    <definedName name="solver_opt" localSheetId="4" hidden="1">LoansC!$S$2</definedName>
    <definedName name="solver_opt" localSheetId="5" hidden="1">LoansR!$S$2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el1" localSheetId="3" hidden="1">3</definedName>
    <definedName name="solver_rel1" localSheetId="4" hidden="1">3</definedName>
    <definedName name="solver_rel1" localSheetId="5" hidden="1">3</definedName>
    <definedName name="solver_rhs1" localSheetId="3" hidden="1">0</definedName>
    <definedName name="solver_rhs1" localSheetId="4" hidden="1">0</definedName>
    <definedName name="solver_rhs1" localSheetId="5" hidden="1">0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ol" localSheetId="3" hidden="1">0.05</definedName>
    <definedName name="solver_tol" localSheetId="4" hidden="1">0.05</definedName>
    <definedName name="solver_tol" localSheetId="5" hidden="1">0.05</definedName>
    <definedName name="solver_typ" localSheetId="3" hidden="1">3</definedName>
    <definedName name="solver_typ" localSheetId="4" hidden="1">3</definedName>
    <definedName name="solver_typ" localSheetId="5" hidden="1">3</definedName>
    <definedName name="solver_val" localSheetId="3" hidden="1">0</definedName>
    <definedName name="solver_val" localSheetId="4" hidden="1">0</definedName>
    <definedName name="solver_val" localSheetId="5" hidden="1">0</definedName>
    <definedName name="Z_61DA9037_C7B7_4085_9DF0_150A9B61128F_.wvu.PrintArea" localSheetId="3" hidden="1">'[1]EXHIBIT F'!$A$6:$G$187</definedName>
    <definedName name="Z_61DA9037_C7B7_4085_9DF0_150A9B61128F_.wvu.PrintArea" localSheetId="4" hidden="1">'[1]EXHIBIT F'!$A$6:$G$187</definedName>
    <definedName name="Z_61DA9037_C7B7_4085_9DF0_150A9B61128F_.wvu.PrintArea" localSheetId="5" hidden="1">'[1]EXHIBIT F'!$A$6:$G$187</definedName>
    <definedName name="Z_61DA9037_C7B7_4085_9DF0_150A9B61128F_.wvu.PrintTitles" localSheetId="3" hidden="1">Loans!$1:$10</definedName>
    <definedName name="Z_61DA9037_C7B7_4085_9DF0_150A9B61128F_.wvu.PrintTitles" localSheetId="4" hidden="1">LoansC!$1:$10</definedName>
    <definedName name="Z_61DA9037_C7B7_4085_9DF0_150A9B61128F_.wvu.PrintTitles" localSheetId="5" hidden="1">LoansR!$1:$10</definedName>
  </definedNames>
  <calcPr calcId="145621"/>
</workbook>
</file>

<file path=xl/calcChain.xml><?xml version="1.0" encoding="utf-8"?>
<calcChain xmlns="http://schemas.openxmlformats.org/spreadsheetml/2006/main">
  <c r="D1" i="10" l="1"/>
  <c r="D1" i="11"/>
  <c r="E206" i="9" l="1"/>
  <c r="E218" i="9"/>
  <c r="E98" i="9"/>
  <c r="E99" i="9" s="1"/>
  <c r="E100" i="9" s="1"/>
  <c r="E101" i="9" s="1"/>
  <c r="E102" i="9" s="1"/>
  <c r="E103" i="9" s="1"/>
  <c r="E104" i="9" s="1"/>
  <c r="E105" i="9" s="1"/>
  <c r="E106" i="9" s="1"/>
  <c r="E107" i="9" s="1"/>
  <c r="E108" i="9" s="1"/>
  <c r="E109" i="9" s="1"/>
  <c r="E110" i="9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/>
  <c r="E147" i="9" s="1"/>
  <c r="E148" i="9" s="1"/>
  <c r="E149" i="9" s="1"/>
  <c r="E150" i="9" s="1"/>
  <c r="E151" i="9" s="1"/>
  <c r="E152" i="9" s="1"/>
  <c r="E153" i="9" s="1"/>
  <c r="E154" i="9" s="1"/>
  <c r="E155" i="9" s="1"/>
  <c r="E156" i="9" s="1"/>
  <c r="E157" i="9" s="1"/>
  <c r="E158" i="9"/>
  <c r="E159" i="9" s="1"/>
  <c r="E160" i="9" s="1"/>
  <c r="E161" i="9" s="1"/>
  <c r="E162" i="9" s="1"/>
  <c r="E163" i="9" s="1"/>
  <c r="E164" i="9" s="1"/>
  <c r="E165" i="9" s="1"/>
  <c r="E166" i="9" s="1"/>
  <c r="E167" i="9" s="1"/>
  <c r="E168" i="9" s="1"/>
  <c r="E169" i="9" s="1"/>
  <c r="E170" i="9"/>
  <c r="E171" i="9" s="1"/>
  <c r="E172" i="9" s="1"/>
  <c r="E173" i="9" s="1"/>
  <c r="E174" i="9" s="1"/>
  <c r="E175" i="9" s="1"/>
  <c r="E176" i="9" s="1"/>
  <c r="E177" i="9" s="1"/>
  <c r="E178" i="9" s="1"/>
  <c r="E179" i="9" s="1"/>
  <c r="E180" i="9" s="1"/>
  <c r="E181" i="9" s="1"/>
  <c r="E182" i="9"/>
  <c r="E183" i="9" s="1"/>
  <c r="E184" i="9" s="1"/>
  <c r="E185" i="9" s="1"/>
  <c r="E186" i="9" s="1"/>
  <c r="E187" i="9" s="1"/>
  <c r="E188" i="9" s="1"/>
  <c r="E189" i="9" s="1"/>
  <c r="E190" i="9" s="1"/>
  <c r="E191" i="9" s="1"/>
  <c r="E192" i="9" s="1"/>
  <c r="E193" i="9" s="1"/>
  <c r="E194" i="9"/>
  <c r="E195" i="9" s="1"/>
  <c r="E196" i="9" s="1"/>
  <c r="E197" i="9" s="1"/>
  <c r="E198" i="9" s="1"/>
  <c r="E199" i="9" s="1"/>
  <c r="E200" i="9" s="1"/>
  <c r="E201" i="9" s="1"/>
  <c r="E202" i="9" s="1"/>
  <c r="E203" i="9" s="1"/>
  <c r="E204" i="9" s="1"/>
  <c r="E205" i="9" s="1"/>
  <c r="E86" i="9"/>
  <c r="E87" i="9" s="1"/>
  <c r="E88" i="9" s="1"/>
  <c r="E75" i="9"/>
  <c r="E76" i="9" s="1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56" i="9"/>
  <c r="E89" i="9" l="1"/>
  <c r="E90" i="9" s="1"/>
  <c r="E91" i="9" s="1"/>
  <c r="E77" i="9"/>
  <c r="E219" i="9"/>
  <c r="E207" i="9"/>
  <c r="AE78" i="33"/>
  <c r="E78" i="9" l="1"/>
  <c r="E92" i="9"/>
  <c r="E208" i="9"/>
  <c r="E220" i="9"/>
  <c r="E93" i="9" l="1"/>
  <c r="E79" i="9"/>
  <c r="E209" i="9"/>
  <c r="E80" i="9" l="1"/>
  <c r="E94" i="9"/>
  <c r="E210" i="9"/>
  <c r="E95" i="9" l="1"/>
  <c r="E81" i="9"/>
  <c r="E211" i="9"/>
  <c r="E82" i="9" l="1"/>
  <c r="E96" i="9"/>
  <c r="E212" i="9"/>
  <c r="E97" i="9" l="1"/>
  <c r="E83" i="9"/>
  <c r="E213" i="9"/>
  <c r="E84" i="9" l="1"/>
  <c r="E214" i="9"/>
  <c r="E85" i="9" l="1"/>
  <c r="E215" i="9"/>
  <c r="E216" i="9" l="1"/>
  <c r="E217" i="9" l="1"/>
  <c r="C13" i="11" l="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A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C15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AJ15" i="11"/>
  <c r="AK15" i="11"/>
  <c r="AL15" i="11"/>
  <c r="AM15" i="11"/>
  <c r="AN15" i="11"/>
  <c r="C16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Y16" i="11"/>
  <c r="Z16" i="11"/>
  <c r="AA16" i="11"/>
  <c r="AB16" i="11"/>
  <c r="AC16" i="11"/>
  <c r="AD16" i="11"/>
  <c r="AE16" i="11"/>
  <c r="AF16" i="11"/>
  <c r="AG16" i="11"/>
  <c r="AH16" i="11"/>
  <c r="AI16" i="11"/>
  <c r="AJ16" i="11"/>
  <c r="AK16" i="11"/>
  <c r="AL16" i="11"/>
  <c r="AM16" i="11"/>
  <c r="AN16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K18" i="11"/>
  <c r="AL18" i="11"/>
  <c r="AM18" i="11"/>
  <c r="AN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Y19" i="11"/>
  <c r="Z19" i="11"/>
  <c r="AA19" i="11"/>
  <c r="AB19" i="11"/>
  <c r="AC19" i="11"/>
  <c r="AD19" i="11"/>
  <c r="AE19" i="11"/>
  <c r="AF19" i="11"/>
  <c r="AG19" i="11"/>
  <c r="AH19" i="11"/>
  <c r="AI19" i="11"/>
  <c r="AJ19" i="11"/>
  <c r="AK19" i="11"/>
  <c r="AL19" i="11"/>
  <c r="AM19" i="11"/>
  <c r="AN19" i="11"/>
  <c r="C20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J20" i="11"/>
  <c r="AK20" i="11"/>
  <c r="AL20" i="11"/>
  <c r="AM20" i="11"/>
  <c r="AN20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Y21" i="11"/>
  <c r="Z21" i="11"/>
  <c r="AA21" i="11"/>
  <c r="AB21" i="11"/>
  <c r="AC21" i="11"/>
  <c r="AD21" i="11"/>
  <c r="AE21" i="11"/>
  <c r="AF21" i="11"/>
  <c r="AG21" i="11"/>
  <c r="AH21" i="11"/>
  <c r="AI21" i="11"/>
  <c r="AJ21" i="11"/>
  <c r="AK21" i="11"/>
  <c r="AL21" i="11"/>
  <c r="AM21" i="11"/>
  <c r="AN21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K22" i="11"/>
  <c r="AL22" i="11"/>
  <c r="AM22" i="11"/>
  <c r="AN22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Y23" i="11"/>
  <c r="Z23" i="11"/>
  <c r="AA23" i="11"/>
  <c r="AB23" i="11"/>
  <c r="AC23" i="11"/>
  <c r="AD23" i="11"/>
  <c r="AE23" i="11"/>
  <c r="AF23" i="11"/>
  <c r="AG23" i="11"/>
  <c r="AH23" i="11"/>
  <c r="AI23" i="11"/>
  <c r="AJ23" i="11"/>
  <c r="AK23" i="11"/>
  <c r="AL23" i="11"/>
  <c r="AM23" i="11"/>
  <c r="AN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AN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AH26" i="11"/>
  <c r="AI26" i="11"/>
  <c r="AJ26" i="11"/>
  <c r="AK26" i="11"/>
  <c r="AL26" i="11"/>
  <c r="AM26" i="11"/>
  <c r="AN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Y27" i="11"/>
  <c r="Z27" i="11"/>
  <c r="AA27" i="11"/>
  <c r="AB27" i="11"/>
  <c r="AC27" i="11"/>
  <c r="AD27" i="11"/>
  <c r="AE27" i="11"/>
  <c r="AF27" i="11"/>
  <c r="AG27" i="11"/>
  <c r="AH27" i="11"/>
  <c r="AI27" i="11"/>
  <c r="AJ27" i="11"/>
  <c r="AK27" i="11"/>
  <c r="AL27" i="11"/>
  <c r="AM27" i="11"/>
  <c r="AN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AL28" i="11"/>
  <c r="AM28" i="11"/>
  <c r="AN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AI29" i="11"/>
  <c r="AJ29" i="11"/>
  <c r="AK29" i="11"/>
  <c r="AL29" i="11"/>
  <c r="AM29" i="11"/>
  <c r="AN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AL30" i="11"/>
  <c r="AM30" i="11"/>
  <c r="AN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Y31" i="11"/>
  <c r="Z31" i="11"/>
  <c r="AA31" i="11"/>
  <c r="AB31" i="11"/>
  <c r="AC31" i="11"/>
  <c r="AD31" i="11"/>
  <c r="AE31" i="11"/>
  <c r="AF31" i="11"/>
  <c r="AG31" i="11"/>
  <c r="AH31" i="11"/>
  <c r="AI31" i="11"/>
  <c r="AJ31" i="11"/>
  <c r="AK31" i="11"/>
  <c r="AL31" i="11"/>
  <c r="AM31" i="11"/>
  <c r="AN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C34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Y34" i="11"/>
  <c r="Z34" i="11"/>
  <c r="AA34" i="11"/>
  <c r="AB34" i="11"/>
  <c r="AC34" i="11"/>
  <c r="AD34" i="11"/>
  <c r="AE34" i="11"/>
  <c r="AF34" i="11"/>
  <c r="AG34" i="11"/>
  <c r="AH34" i="11"/>
  <c r="AI34" i="11"/>
  <c r="AJ34" i="11"/>
  <c r="AK34" i="11"/>
  <c r="AL34" i="11"/>
  <c r="AM34" i="11"/>
  <c r="AN34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AB35" i="11"/>
  <c r="AC35" i="11"/>
  <c r="AD35" i="11"/>
  <c r="AE35" i="11"/>
  <c r="AF35" i="11"/>
  <c r="AG35" i="11"/>
  <c r="AH35" i="11"/>
  <c r="AI35" i="11"/>
  <c r="AJ35" i="11"/>
  <c r="AK35" i="11"/>
  <c r="AL35" i="11"/>
  <c r="AM35" i="11"/>
  <c r="AN35" i="11"/>
  <c r="C36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Y36" i="11"/>
  <c r="Z36" i="11"/>
  <c r="AA36" i="11"/>
  <c r="AB36" i="11"/>
  <c r="AC36" i="11"/>
  <c r="AD36" i="11"/>
  <c r="AE36" i="11"/>
  <c r="AF36" i="11"/>
  <c r="AG36" i="11"/>
  <c r="AH36" i="11"/>
  <c r="AI36" i="11"/>
  <c r="AJ36" i="11"/>
  <c r="AK36" i="11"/>
  <c r="AL36" i="11"/>
  <c r="AM36" i="11"/>
  <c r="AN36" i="11"/>
  <c r="C37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Y37" i="11"/>
  <c r="Z37" i="11"/>
  <c r="AA37" i="11"/>
  <c r="AB37" i="11"/>
  <c r="AC37" i="11"/>
  <c r="AD37" i="11"/>
  <c r="AE37" i="11"/>
  <c r="AF37" i="11"/>
  <c r="AG37" i="11"/>
  <c r="AH37" i="11"/>
  <c r="AI37" i="11"/>
  <c r="AJ37" i="11"/>
  <c r="AK37" i="11"/>
  <c r="AL37" i="11"/>
  <c r="AM37" i="11"/>
  <c r="AN37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Y38" i="11"/>
  <c r="Z38" i="11"/>
  <c r="AA38" i="11"/>
  <c r="AB38" i="11"/>
  <c r="AC38" i="11"/>
  <c r="AD38" i="11"/>
  <c r="AE38" i="11"/>
  <c r="AF38" i="11"/>
  <c r="AG38" i="11"/>
  <c r="AH38" i="11"/>
  <c r="AI38" i="11"/>
  <c r="AJ38" i="11"/>
  <c r="AK38" i="11"/>
  <c r="AL38" i="11"/>
  <c r="AM38" i="11"/>
  <c r="AN38" i="11"/>
  <c r="C39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Y39" i="11"/>
  <c r="Z39" i="11"/>
  <c r="AA39" i="11"/>
  <c r="AB39" i="11"/>
  <c r="AC39" i="11"/>
  <c r="AD39" i="11"/>
  <c r="AE39" i="11"/>
  <c r="AF39" i="11"/>
  <c r="AG39" i="11"/>
  <c r="AH39" i="11"/>
  <c r="AI39" i="11"/>
  <c r="AJ39" i="11"/>
  <c r="AK39" i="11"/>
  <c r="AL39" i="11"/>
  <c r="AM39" i="11"/>
  <c r="AN39" i="11"/>
  <c r="C40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C41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AL42" i="11"/>
  <c r="AM42" i="11"/>
  <c r="AN42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AL43" i="11"/>
  <c r="AM43" i="11"/>
  <c r="AN43" i="11"/>
  <c r="C44" i="11"/>
  <c r="D44" i="11"/>
  <c r="E44" i="11"/>
  <c r="F44" i="11"/>
  <c r="G44" i="11"/>
  <c r="H44" i="11"/>
  <c r="I44" i="11"/>
  <c r="J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AL44" i="11"/>
  <c r="AM44" i="11"/>
  <c r="AN44" i="11"/>
  <c r="C45" i="11"/>
  <c r="D45" i="11"/>
  <c r="E45" i="11"/>
  <c r="F45" i="11"/>
  <c r="G45" i="11"/>
  <c r="H45" i="11"/>
  <c r="I45" i="11"/>
  <c r="J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AL45" i="11"/>
  <c r="AM45" i="11"/>
  <c r="AN45" i="11"/>
  <c r="C46" i="11"/>
  <c r="D46" i="11"/>
  <c r="E46" i="11"/>
  <c r="F46" i="11"/>
  <c r="G46" i="11"/>
  <c r="H46" i="11"/>
  <c r="I46" i="11"/>
  <c r="J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AL46" i="11"/>
  <c r="AM46" i="11"/>
  <c r="AN46" i="11"/>
  <c r="C47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C49" i="11"/>
  <c r="D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C51" i="11"/>
  <c r="D51" i="11"/>
  <c r="E51" i="11"/>
  <c r="F51" i="11"/>
  <c r="G51" i="11"/>
  <c r="H51" i="11"/>
  <c r="I51" i="11"/>
  <c r="J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AL51" i="11"/>
  <c r="AM51" i="11"/>
  <c r="AN51" i="11"/>
  <c r="C52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AM52" i="11"/>
  <c r="AN52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C54" i="11"/>
  <c r="D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C55" i="11"/>
  <c r="D55" i="11"/>
  <c r="E55" i="11"/>
  <c r="F55" i="11"/>
  <c r="G55" i="11"/>
  <c r="H55" i="11"/>
  <c r="I55" i="11"/>
  <c r="J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AL55" i="11"/>
  <c r="AM55" i="11"/>
  <c r="AN55" i="11"/>
  <c r="C56" i="11"/>
  <c r="D56" i="11"/>
  <c r="E56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AL56" i="11"/>
  <c r="AM56" i="11"/>
  <c r="AN56" i="11"/>
  <c r="C57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AL57" i="11"/>
  <c r="AM57" i="11"/>
  <c r="AN57" i="11"/>
  <c r="C58" i="11"/>
  <c r="D58" i="11"/>
  <c r="E58" i="11"/>
  <c r="F58" i="11"/>
  <c r="G58" i="11"/>
  <c r="H58" i="11"/>
  <c r="I58" i="11"/>
  <c r="J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AL58" i="11"/>
  <c r="AM58" i="11"/>
  <c r="AN58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AL59" i="11"/>
  <c r="AM59" i="11"/>
  <c r="AN59" i="11"/>
  <c r="C60" i="11"/>
  <c r="D60" i="11"/>
  <c r="E60" i="11"/>
  <c r="F60" i="11"/>
  <c r="G60" i="11"/>
  <c r="H60" i="11"/>
  <c r="I60" i="11"/>
  <c r="J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AL60" i="11"/>
  <c r="AM60" i="11"/>
  <c r="AN60" i="11"/>
  <c r="C61" i="11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AL61" i="11"/>
  <c r="AM61" i="11"/>
  <c r="AN61" i="11"/>
  <c r="C62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AL62" i="11"/>
  <c r="AM62" i="11"/>
  <c r="AN62" i="11"/>
  <c r="C63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AL63" i="11"/>
  <c r="AM63" i="11"/>
  <c r="AN63" i="11"/>
  <c r="C64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AL64" i="11"/>
  <c r="AM64" i="11"/>
  <c r="AN64" i="11"/>
  <c r="C65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AL65" i="11"/>
  <c r="AM65" i="11"/>
  <c r="AN65" i="11"/>
  <c r="C66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AL66" i="11"/>
  <c r="AM66" i="11"/>
  <c r="AN66" i="11"/>
  <c r="C67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C68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AL68" i="11"/>
  <c r="AM68" i="11"/>
  <c r="AN68" i="11"/>
  <c r="C69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AL69" i="11"/>
  <c r="AM69" i="11"/>
  <c r="AN69" i="11"/>
  <c r="C70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AL70" i="11"/>
  <c r="AM70" i="11"/>
  <c r="AN70" i="11"/>
  <c r="C71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AL71" i="11"/>
  <c r="AM71" i="11"/>
  <c r="AN71" i="11"/>
  <c r="C72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AL72" i="11"/>
  <c r="AM72" i="11"/>
  <c r="AN72" i="11"/>
  <c r="C73" i="11"/>
  <c r="D73" i="11"/>
  <c r="E73" i="11"/>
  <c r="F73" i="11"/>
  <c r="G73" i="11"/>
  <c r="H73" i="11"/>
  <c r="I73" i="11"/>
  <c r="J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AL73" i="11"/>
  <c r="AM73" i="11"/>
  <c r="AN73" i="11"/>
  <c r="C74" i="11"/>
  <c r="D74" i="11"/>
  <c r="E74" i="11"/>
  <c r="F74" i="11"/>
  <c r="G74" i="11"/>
  <c r="H74" i="11"/>
  <c r="I74" i="11"/>
  <c r="J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AL74" i="11"/>
  <c r="AM74" i="11"/>
  <c r="AN74" i="11"/>
  <c r="C75" i="11"/>
  <c r="D75" i="11"/>
  <c r="E75" i="11"/>
  <c r="F75" i="11"/>
  <c r="G75" i="11"/>
  <c r="H75" i="11"/>
  <c r="I75" i="11"/>
  <c r="J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AL75" i="11"/>
  <c r="AM75" i="11"/>
  <c r="AN75" i="11"/>
  <c r="C76" i="11"/>
  <c r="D76" i="11"/>
  <c r="E76" i="11"/>
  <c r="F76" i="11"/>
  <c r="G76" i="11"/>
  <c r="H76" i="11"/>
  <c r="I76" i="11"/>
  <c r="J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AL76" i="11"/>
  <c r="AM76" i="11"/>
  <c r="AN76" i="11"/>
  <c r="C77" i="11"/>
  <c r="D77" i="11"/>
  <c r="E77" i="11"/>
  <c r="F77" i="11"/>
  <c r="G77" i="11"/>
  <c r="H77" i="11"/>
  <c r="I77" i="11"/>
  <c r="J77" i="11"/>
  <c r="K77" i="11"/>
  <c r="L77" i="11"/>
  <c r="M77" i="11"/>
  <c r="N77" i="11"/>
  <c r="O77" i="11"/>
  <c r="P77" i="11"/>
  <c r="Q77" i="11"/>
  <c r="R77" i="11"/>
  <c r="S77" i="11"/>
  <c r="T77" i="11"/>
  <c r="U77" i="11"/>
  <c r="V77" i="11"/>
  <c r="W77" i="11"/>
  <c r="X77" i="11"/>
  <c r="Y77" i="11"/>
  <c r="Z77" i="11"/>
  <c r="AA77" i="11"/>
  <c r="AB77" i="11"/>
  <c r="AC77" i="11"/>
  <c r="AD77" i="11"/>
  <c r="AE77" i="11"/>
  <c r="AF77" i="11"/>
  <c r="AG77" i="11"/>
  <c r="AH77" i="11"/>
  <c r="AI77" i="11"/>
  <c r="AJ77" i="11"/>
  <c r="AK77" i="11"/>
  <c r="AL77" i="11"/>
  <c r="AM77" i="11"/>
  <c r="AN77" i="11"/>
  <c r="C78" i="11"/>
  <c r="D78" i="11"/>
  <c r="E78" i="11"/>
  <c r="F78" i="11"/>
  <c r="G78" i="11"/>
  <c r="H78" i="11"/>
  <c r="I78" i="11"/>
  <c r="J78" i="11"/>
  <c r="K78" i="11"/>
  <c r="L78" i="11"/>
  <c r="M78" i="11"/>
  <c r="N78" i="11"/>
  <c r="O78" i="11"/>
  <c r="P78" i="11"/>
  <c r="Q78" i="11"/>
  <c r="R78" i="11"/>
  <c r="S78" i="11"/>
  <c r="T78" i="11"/>
  <c r="U78" i="11"/>
  <c r="V78" i="11"/>
  <c r="W78" i="11"/>
  <c r="X78" i="11"/>
  <c r="Y78" i="11"/>
  <c r="Z78" i="11"/>
  <c r="AA78" i="11"/>
  <c r="AB78" i="11"/>
  <c r="AC78" i="11"/>
  <c r="AD78" i="11"/>
  <c r="AE78" i="11"/>
  <c r="AF78" i="11"/>
  <c r="AG78" i="11"/>
  <c r="AH78" i="11"/>
  <c r="AI78" i="11"/>
  <c r="AJ78" i="11"/>
  <c r="AK78" i="11"/>
  <c r="AL78" i="11"/>
  <c r="AM78" i="11"/>
  <c r="AN78" i="11"/>
  <c r="C79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T79" i="11"/>
  <c r="U79" i="11"/>
  <c r="V79" i="11"/>
  <c r="W79" i="11"/>
  <c r="X79" i="11"/>
  <c r="Y79" i="11"/>
  <c r="Z79" i="11"/>
  <c r="AA79" i="11"/>
  <c r="AB79" i="11"/>
  <c r="AC79" i="11"/>
  <c r="AD79" i="11"/>
  <c r="AE79" i="11"/>
  <c r="AF79" i="11"/>
  <c r="AG79" i="11"/>
  <c r="AH79" i="11"/>
  <c r="AI79" i="11"/>
  <c r="AJ79" i="11"/>
  <c r="AK79" i="11"/>
  <c r="AL79" i="11"/>
  <c r="AM79" i="11"/>
  <c r="AN79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/>
  <c r="U80" i="11"/>
  <c r="V80" i="11"/>
  <c r="W80" i="11"/>
  <c r="X80" i="11"/>
  <c r="Y80" i="11"/>
  <c r="Z80" i="11"/>
  <c r="AA80" i="11"/>
  <c r="AB80" i="11"/>
  <c r="AC80" i="11"/>
  <c r="AD80" i="11"/>
  <c r="AE80" i="11"/>
  <c r="AF80" i="11"/>
  <c r="AG80" i="11"/>
  <c r="AH80" i="11"/>
  <c r="AI80" i="11"/>
  <c r="AJ80" i="11"/>
  <c r="AK80" i="11"/>
  <c r="AL80" i="11"/>
  <c r="AM80" i="11"/>
  <c r="AN80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O81" i="11"/>
  <c r="P81" i="11"/>
  <c r="Q81" i="11"/>
  <c r="R81" i="11"/>
  <c r="S81" i="11"/>
  <c r="T81" i="11"/>
  <c r="U81" i="11"/>
  <c r="V81" i="11"/>
  <c r="W81" i="11"/>
  <c r="X81" i="11"/>
  <c r="Y81" i="11"/>
  <c r="Z81" i="11"/>
  <c r="AA81" i="11"/>
  <c r="AB81" i="11"/>
  <c r="AC81" i="11"/>
  <c r="AD81" i="11"/>
  <c r="AE81" i="11"/>
  <c r="AF81" i="11"/>
  <c r="AG81" i="11"/>
  <c r="AH81" i="11"/>
  <c r="AI81" i="11"/>
  <c r="AJ81" i="11"/>
  <c r="AK81" i="11"/>
  <c r="AL81" i="11"/>
  <c r="AM81" i="11"/>
  <c r="AN81" i="11"/>
  <c r="C82" i="11"/>
  <c r="D82" i="11"/>
  <c r="E82" i="11"/>
  <c r="F82" i="11"/>
  <c r="G82" i="11"/>
  <c r="H82" i="11"/>
  <c r="I82" i="11"/>
  <c r="J82" i="11"/>
  <c r="K82" i="11"/>
  <c r="L82" i="11"/>
  <c r="M82" i="11"/>
  <c r="N82" i="11"/>
  <c r="O82" i="11"/>
  <c r="P82" i="11"/>
  <c r="Q82" i="11"/>
  <c r="R82" i="11"/>
  <c r="S82" i="11"/>
  <c r="T82" i="11"/>
  <c r="U82" i="11"/>
  <c r="V82" i="11"/>
  <c r="W82" i="11"/>
  <c r="X82" i="11"/>
  <c r="Y82" i="11"/>
  <c r="Z82" i="11"/>
  <c r="AA82" i="11"/>
  <c r="AB82" i="11"/>
  <c r="AC82" i="11"/>
  <c r="AD82" i="11"/>
  <c r="AE82" i="11"/>
  <c r="AF82" i="11"/>
  <c r="AG82" i="11"/>
  <c r="AH82" i="11"/>
  <c r="AI82" i="11"/>
  <c r="AJ82" i="11"/>
  <c r="AK82" i="11"/>
  <c r="AL82" i="11"/>
  <c r="AM82" i="11"/>
  <c r="AN82" i="11"/>
  <c r="C83" i="11"/>
  <c r="D83" i="11"/>
  <c r="E83" i="11"/>
  <c r="F83" i="11"/>
  <c r="G83" i="11"/>
  <c r="H83" i="11"/>
  <c r="I83" i="11"/>
  <c r="J83" i="11"/>
  <c r="K83" i="11"/>
  <c r="L83" i="11"/>
  <c r="M83" i="11"/>
  <c r="N83" i="11"/>
  <c r="O83" i="11"/>
  <c r="P83" i="11"/>
  <c r="Q83" i="11"/>
  <c r="R83" i="11"/>
  <c r="S83" i="11"/>
  <c r="T83" i="11"/>
  <c r="U83" i="11"/>
  <c r="V83" i="11"/>
  <c r="W83" i="11"/>
  <c r="X83" i="11"/>
  <c r="Y83" i="11"/>
  <c r="Z83" i="11"/>
  <c r="AA83" i="11"/>
  <c r="AB83" i="11"/>
  <c r="AC83" i="11"/>
  <c r="AD83" i="11"/>
  <c r="AE83" i="11"/>
  <c r="AF83" i="11"/>
  <c r="AG83" i="11"/>
  <c r="AH83" i="11"/>
  <c r="AI83" i="11"/>
  <c r="AJ83" i="11"/>
  <c r="AK83" i="11"/>
  <c r="AL83" i="11"/>
  <c r="AM83" i="11"/>
  <c r="AN83" i="11"/>
  <c r="C84" i="11"/>
  <c r="D84" i="11"/>
  <c r="E84" i="11"/>
  <c r="F84" i="11"/>
  <c r="G84" i="11"/>
  <c r="H84" i="11"/>
  <c r="I84" i="11"/>
  <c r="J84" i="11"/>
  <c r="K84" i="1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L84" i="11"/>
  <c r="AM84" i="11"/>
  <c r="AN84" i="11"/>
  <c r="C85" i="11"/>
  <c r="D85" i="11"/>
  <c r="E85" i="11"/>
  <c r="F85" i="11"/>
  <c r="G85" i="11"/>
  <c r="H85" i="1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AL85" i="11"/>
  <c r="AM85" i="11"/>
  <c r="AN85" i="11"/>
  <c r="C86" i="11"/>
  <c r="D86" i="11"/>
  <c r="E86" i="11"/>
  <c r="F86" i="11"/>
  <c r="G86" i="11"/>
  <c r="H86" i="11"/>
  <c r="I86" i="11"/>
  <c r="J86" i="11"/>
  <c r="K86" i="11"/>
  <c r="L86" i="11"/>
  <c r="M86" i="11"/>
  <c r="N86" i="11"/>
  <c r="O86" i="11"/>
  <c r="P86" i="11"/>
  <c r="Q86" i="11"/>
  <c r="R86" i="11"/>
  <c r="S86" i="11"/>
  <c r="T86" i="11"/>
  <c r="U86" i="11"/>
  <c r="V86" i="11"/>
  <c r="W86" i="11"/>
  <c r="X86" i="11"/>
  <c r="Y86" i="11"/>
  <c r="Z86" i="11"/>
  <c r="AA86" i="11"/>
  <c r="AB86" i="11"/>
  <c r="AC86" i="11"/>
  <c r="AD86" i="11"/>
  <c r="AE86" i="11"/>
  <c r="AF86" i="11"/>
  <c r="AG86" i="11"/>
  <c r="AH86" i="11"/>
  <c r="AI86" i="11"/>
  <c r="AJ86" i="11"/>
  <c r="AK86" i="11"/>
  <c r="AL86" i="11"/>
  <c r="AM86" i="11"/>
  <c r="AN86" i="11"/>
  <c r="C87" i="11"/>
  <c r="D87" i="11"/>
  <c r="E87" i="11"/>
  <c r="F87" i="11"/>
  <c r="G87" i="11"/>
  <c r="H87" i="11"/>
  <c r="I87" i="11"/>
  <c r="J87" i="11"/>
  <c r="K87" i="11"/>
  <c r="L87" i="11"/>
  <c r="M87" i="11"/>
  <c r="N87" i="11"/>
  <c r="O87" i="11"/>
  <c r="P87" i="11"/>
  <c r="Q87" i="11"/>
  <c r="R87" i="11"/>
  <c r="S87" i="11"/>
  <c r="T87" i="11"/>
  <c r="U87" i="11"/>
  <c r="V87" i="11"/>
  <c r="W87" i="11"/>
  <c r="X87" i="11"/>
  <c r="Y87" i="11"/>
  <c r="Z87" i="11"/>
  <c r="AA87" i="11"/>
  <c r="AB87" i="11"/>
  <c r="AC87" i="11"/>
  <c r="AD87" i="11"/>
  <c r="AE87" i="11"/>
  <c r="AF87" i="11"/>
  <c r="AG87" i="11"/>
  <c r="AH87" i="11"/>
  <c r="AI87" i="11"/>
  <c r="AJ87" i="11"/>
  <c r="AK87" i="11"/>
  <c r="AL87" i="11"/>
  <c r="AM87" i="11"/>
  <c r="AN87" i="11"/>
  <c r="C88" i="11"/>
  <c r="D88" i="11"/>
  <c r="E88" i="11"/>
  <c r="F88" i="11"/>
  <c r="G88" i="11"/>
  <c r="H88" i="11"/>
  <c r="I88" i="11"/>
  <c r="J88" i="11"/>
  <c r="K88" i="11"/>
  <c r="L88" i="11"/>
  <c r="M88" i="11"/>
  <c r="N88" i="11"/>
  <c r="O88" i="11"/>
  <c r="P88" i="11"/>
  <c r="Q88" i="11"/>
  <c r="R88" i="11"/>
  <c r="S88" i="11"/>
  <c r="T88" i="11"/>
  <c r="U88" i="11"/>
  <c r="V88" i="11"/>
  <c r="W88" i="11"/>
  <c r="X88" i="11"/>
  <c r="Y88" i="11"/>
  <c r="Z88" i="11"/>
  <c r="AA88" i="11"/>
  <c r="AB88" i="11"/>
  <c r="AC88" i="11"/>
  <c r="AD88" i="11"/>
  <c r="AE88" i="11"/>
  <c r="AF88" i="11"/>
  <c r="AG88" i="11"/>
  <c r="AH88" i="11"/>
  <c r="AI88" i="11"/>
  <c r="AJ88" i="11"/>
  <c r="AK88" i="11"/>
  <c r="AL88" i="11"/>
  <c r="AM88" i="11"/>
  <c r="AN88" i="11"/>
  <c r="C89" i="11"/>
  <c r="D89" i="11"/>
  <c r="E89" i="11"/>
  <c r="F89" i="11"/>
  <c r="G89" i="11"/>
  <c r="H89" i="11"/>
  <c r="I89" i="11"/>
  <c r="J89" i="11"/>
  <c r="K89" i="11"/>
  <c r="L89" i="11"/>
  <c r="M89" i="11"/>
  <c r="N89" i="11"/>
  <c r="O89" i="11"/>
  <c r="P89" i="11"/>
  <c r="Q89" i="11"/>
  <c r="R89" i="11"/>
  <c r="S89" i="11"/>
  <c r="T89" i="11"/>
  <c r="U89" i="11"/>
  <c r="V89" i="11"/>
  <c r="W89" i="11"/>
  <c r="X89" i="11"/>
  <c r="Y89" i="11"/>
  <c r="Z89" i="11"/>
  <c r="AA89" i="11"/>
  <c r="AB89" i="11"/>
  <c r="AC89" i="11"/>
  <c r="AD89" i="11"/>
  <c r="AE89" i="11"/>
  <c r="AF89" i="11"/>
  <c r="AG89" i="11"/>
  <c r="AH89" i="11"/>
  <c r="AI89" i="11"/>
  <c r="AJ89" i="11"/>
  <c r="AK89" i="11"/>
  <c r="AL89" i="11"/>
  <c r="AM89" i="11"/>
  <c r="AN89" i="11"/>
  <c r="C90" i="11"/>
  <c r="D90" i="11"/>
  <c r="E90" i="11"/>
  <c r="F90" i="11"/>
  <c r="G90" i="11"/>
  <c r="H90" i="11"/>
  <c r="I90" i="11"/>
  <c r="J90" i="11"/>
  <c r="K90" i="11"/>
  <c r="L90" i="11"/>
  <c r="M90" i="11"/>
  <c r="N90" i="11"/>
  <c r="O90" i="11"/>
  <c r="P90" i="11"/>
  <c r="Q90" i="11"/>
  <c r="R90" i="11"/>
  <c r="S90" i="11"/>
  <c r="T90" i="11"/>
  <c r="U90" i="11"/>
  <c r="V90" i="11"/>
  <c r="W90" i="11"/>
  <c r="X90" i="11"/>
  <c r="Y90" i="11"/>
  <c r="Z90" i="11"/>
  <c r="AA90" i="11"/>
  <c r="AB90" i="11"/>
  <c r="AC90" i="11"/>
  <c r="AD90" i="11"/>
  <c r="AE90" i="11"/>
  <c r="AF90" i="11"/>
  <c r="AG90" i="11"/>
  <c r="AH90" i="11"/>
  <c r="AI90" i="11"/>
  <c r="AJ90" i="11"/>
  <c r="AK90" i="11"/>
  <c r="AL90" i="11"/>
  <c r="AM90" i="11"/>
  <c r="AN90" i="11"/>
  <c r="C91" i="11"/>
  <c r="D91" i="11"/>
  <c r="E91" i="11"/>
  <c r="F91" i="11"/>
  <c r="G91" i="11"/>
  <c r="H91" i="11"/>
  <c r="I91" i="11"/>
  <c r="J91" i="11"/>
  <c r="K91" i="11"/>
  <c r="L91" i="11"/>
  <c r="M91" i="11"/>
  <c r="N91" i="11"/>
  <c r="O91" i="11"/>
  <c r="P91" i="11"/>
  <c r="Q91" i="11"/>
  <c r="R91" i="11"/>
  <c r="S91" i="11"/>
  <c r="T91" i="11"/>
  <c r="U91" i="11"/>
  <c r="V91" i="11"/>
  <c r="W91" i="11"/>
  <c r="X91" i="11"/>
  <c r="Y91" i="11"/>
  <c r="Z91" i="11"/>
  <c r="AA91" i="11"/>
  <c r="AB91" i="11"/>
  <c r="AC91" i="11"/>
  <c r="AD91" i="11"/>
  <c r="AE91" i="11"/>
  <c r="AF91" i="11"/>
  <c r="AG91" i="11"/>
  <c r="AH91" i="11"/>
  <c r="AI91" i="11"/>
  <c r="AJ91" i="11"/>
  <c r="AK91" i="11"/>
  <c r="AL91" i="11"/>
  <c r="AM91" i="11"/>
  <c r="AN91" i="11"/>
  <c r="C92" i="11"/>
  <c r="D92" i="11"/>
  <c r="E92" i="11"/>
  <c r="F92" i="11"/>
  <c r="G92" i="11"/>
  <c r="H92" i="11"/>
  <c r="I92" i="11"/>
  <c r="J92" i="11"/>
  <c r="K92" i="11"/>
  <c r="L92" i="11"/>
  <c r="M92" i="11"/>
  <c r="N92" i="11"/>
  <c r="O92" i="11"/>
  <c r="P92" i="11"/>
  <c r="Q92" i="11"/>
  <c r="R92" i="11"/>
  <c r="S92" i="11"/>
  <c r="T92" i="11"/>
  <c r="U92" i="11"/>
  <c r="V92" i="11"/>
  <c r="W92" i="11"/>
  <c r="X92" i="11"/>
  <c r="Y92" i="11"/>
  <c r="Z92" i="11"/>
  <c r="AA92" i="11"/>
  <c r="AB92" i="11"/>
  <c r="AC92" i="11"/>
  <c r="AD92" i="11"/>
  <c r="AE92" i="11"/>
  <c r="AF92" i="11"/>
  <c r="AG92" i="11"/>
  <c r="AH92" i="11"/>
  <c r="AI92" i="11"/>
  <c r="AJ92" i="11"/>
  <c r="AK92" i="11"/>
  <c r="AL92" i="11"/>
  <c r="AM92" i="11"/>
  <c r="AN92" i="11"/>
  <c r="C93" i="11"/>
  <c r="D93" i="11"/>
  <c r="E93" i="11"/>
  <c r="F93" i="11"/>
  <c r="G93" i="11"/>
  <c r="H93" i="11"/>
  <c r="I93" i="11"/>
  <c r="J93" i="11"/>
  <c r="K93" i="11"/>
  <c r="L93" i="11"/>
  <c r="M93" i="11"/>
  <c r="N93" i="11"/>
  <c r="O93" i="11"/>
  <c r="P93" i="11"/>
  <c r="Q93" i="11"/>
  <c r="R93" i="11"/>
  <c r="S93" i="11"/>
  <c r="T93" i="11"/>
  <c r="U93" i="11"/>
  <c r="V93" i="11"/>
  <c r="W93" i="11"/>
  <c r="X93" i="11"/>
  <c r="Y93" i="11"/>
  <c r="Z93" i="11"/>
  <c r="AA93" i="11"/>
  <c r="AB93" i="11"/>
  <c r="AC93" i="11"/>
  <c r="AD93" i="11"/>
  <c r="AE93" i="11"/>
  <c r="AF93" i="11"/>
  <c r="AG93" i="11"/>
  <c r="AH93" i="11"/>
  <c r="AI93" i="11"/>
  <c r="AJ93" i="11"/>
  <c r="AK93" i="11"/>
  <c r="AL93" i="11"/>
  <c r="AM93" i="11"/>
  <c r="AN93" i="11"/>
  <c r="C94" i="11"/>
  <c r="D94" i="11"/>
  <c r="E94" i="11"/>
  <c r="F94" i="11"/>
  <c r="G94" i="11"/>
  <c r="H94" i="11"/>
  <c r="I94" i="11"/>
  <c r="J94" i="11"/>
  <c r="K94" i="11"/>
  <c r="L94" i="11"/>
  <c r="M94" i="11"/>
  <c r="N94" i="11"/>
  <c r="O94" i="11"/>
  <c r="P94" i="11"/>
  <c r="Q94" i="11"/>
  <c r="R94" i="11"/>
  <c r="S94" i="11"/>
  <c r="T94" i="11"/>
  <c r="U94" i="11"/>
  <c r="V94" i="11"/>
  <c r="W94" i="11"/>
  <c r="X94" i="11"/>
  <c r="Y94" i="11"/>
  <c r="Z94" i="11"/>
  <c r="AA94" i="11"/>
  <c r="AB94" i="11"/>
  <c r="AC94" i="11"/>
  <c r="AD94" i="11"/>
  <c r="AE94" i="11"/>
  <c r="AF94" i="11"/>
  <c r="AG94" i="11"/>
  <c r="AH94" i="11"/>
  <c r="AI94" i="11"/>
  <c r="AJ94" i="11"/>
  <c r="AK94" i="11"/>
  <c r="AL94" i="11"/>
  <c r="AM94" i="11"/>
  <c r="AN94" i="11"/>
  <c r="C95" i="11"/>
  <c r="D95" i="11"/>
  <c r="E95" i="11"/>
  <c r="F95" i="11"/>
  <c r="G95" i="11"/>
  <c r="H95" i="11"/>
  <c r="I95" i="11"/>
  <c r="J95" i="11"/>
  <c r="K95" i="11"/>
  <c r="L95" i="11"/>
  <c r="M95" i="11"/>
  <c r="N95" i="11"/>
  <c r="O95" i="11"/>
  <c r="P95" i="11"/>
  <c r="Q95" i="11"/>
  <c r="R95" i="11"/>
  <c r="S95" i="11"/>
  <c r="T95" i="11"/>
  <c r="U95" i="11"/>
  <c r="V95" i="11"/>
  <c r="W95" i="11"/>
  <c r="X95" i="11"/>
  <c r="Y95" i="11"/>
  <c r="Z95" i="11"/>
  <c r="AA95" i="11"/>
  <c r="AB95" i="11"/>
  <c r="AC95" i="11"/>
  <c r="AD95" i="11"/>
  <c r="AE95" i="11"/>
  <c r="AF95" i="11"/>
  <c r="AG95" i="11"/>
  <c r="AH95" i="11"/>
  <c r="AI95" i="11"/>
  <c r="AJ95" i="11"/>
  <c r="AK95" i="11"/>
  <c r="AL95" i="11"/>
  <c r="AM95" i="11"/>
  <c r="AN95" i="11"/>
  <c r="C96" i="11"/>
  <c r="D96" i="11"/>
  <c r="E96" i="11"/>
  <c r="F96" i="11"/>
  <c r="G96" i="11"/>
  <c r="H96" i="11"/>
  <c r="I96" i="11"/>
  <c r="J96" i="11"/>
  <c r="K96" i="11"/>
  <c r="L96" i="11"/>
  <c r="M96" i="11"/>
  <c r="N96" i="11"/>
  <c r="O96" i="11"/>
  <c r="P96" i="11"/>
  <c r="Q96" i="11"/>
  <c r="R96" i="11"/>
  <c r="S96" i="11"/>
  <c r="T96" i="11"/>
  <c r="U96" i="11"/>
  <c r="V96" i="11"/>
  <c r="W96" i="11"/>
  <c r="X96" i="11"/>
  <c r="Y96" i="11"/>
  <c r="Z96" i="11"/>
  <c r="AA96" i="11"/>
  <c r="AB96" i="11"/>
  <c r="AC96" i="11"/>
  <c r="AD96" i="11"/>
  <c r="AE96" i="11"/>
  <c r="AF96" i="11"/>
  <c r="AG96" i="11"/>
  <c r="AH96" i="11"/>
  <c r="AI96" i="11"/>
  <c r="AJ96" i="11"/>
  <c r="AK96" i="11"/>
  <c r="AL96" i="11"/>
  <c r="AM96" i="11"/>
  <c r="AN96" i="11"/>
  <c r="C97" i="11"/>
  <c r="D97" i="11"/>
  <c r="E97" i="11"/>
  <c r="F97" i="11"/>
  <c r="G97" i="11"/>
  <c r="H97" i="11"/>
  <c r="I97" i="11"/>
  <c r="J97" i="11"/>
  <c r="K97" i="11"/>
  <c r="L97" i="11"/>
  <c r="M97" i="11"/>
  <c r="N97" i="11"/>
  <c r="O97" i="11"/>
  <c r="P97" i="11"/>
  <c r="Q97" i="11"/>
  <c r="R97" i="11"/>
  <c r="S97" i="11"/>
  <c r="T97" i="11"/>
  <c r="U97" i="11"/>
  <c r="V97" i="11"/>
  <c r="W97" i="11"/>
  <c r="X97" i="11"/>
  <c r="Y97" i="11"/>
  <c r="Z97" i="11"/>
  <c r="AA97" i="11"/>
  <c r="AB97" i="11"/>
  <c r="AC97" i="11"/>
  <c r="AD97" i="11"/>
  <c r="AE97" i="11"/>
  <c r="AF97" i="11"/>
  <c r="AG97" i="11"/>
  <c r="AH97" i="11"/>
  <c r="AI97" i="11"/>
  <c r="AJ97" i="11"/>
  <c r="AK97" i="11"/>
  <c r="AL97" i="11"/>
  <c r="AM97" i="11"/>
  <c r="AN97" i="11"/>
  <c r="C98" i="11"/>
  <c r="D98" i="11"/>
  <c r="E98" i="11"/>
  <c r="F98" i="11"/>
  <c r="G98" i="11"/>
  <c r="H98" i="11"/>
  <c r="I98" i="11"/>
  <c r="J98" i="11"/>
  <c r="K98" i="11"/>
  <c r="L98" i="11"/>
  <c r="M98" i="11"/>
  <c r="N98" i="11"/>
  <c r="O98" i="11"/>
  <c r="P98" i="11"/>
  <c r="Q98" i="11"/>
  <c r="R98" i="11"/>
  <c r="S98" i="11"/>
  <c r="T98" i="11"/>
  <c r="U98" i="11"/>
  <c r="V98" i="11"/>
  <c r="W98" i="11"/>
  <c r="X98" i="11"/>
  <c r="Y98" i="11"/>
  <c r="Z98" i="11"/>
  <c r="AA98" i="11"/>
  <c r="AB98" i="11"/>
  <c r="AC98" i="11"/>
  <c r="AD98" i="11"/>
  <c r="AE98" i="11"/>
  <c r="AF98" i="11"/>
  <c r="AG98" i="11"/>
  <c r="AH98" i="11"/>
  <c r="AI98" i="11"/>
  <c r="AJ98" i="11"/>
  <c r="AK98" i="11"/>
  <c r="AL98" i="11"/>
  <c r="AM98" i="11"/>
  <c r="AN98" i="11"/>
  <c r="C99" i="11"/>
  <c r="D99" i="11"/>
  <c r="E99" i="11"/>
  <c r="F99" i="11"/>
  <c r="G99" i="11"/>
  <c r="H99" i="11"/>
  <c r="I99" i="11"/>
  <c r="J99" i="11"/>
  <c r="K99" i="11"/>
  <c r="L99" i="11"/>
  <c r="M99" i="11"/>
  <c r="N99" i="11"/>
  <c r="O99" i="11"/>
  <c r="P99" i="11"/>
  <c r="Q99" i="11"/>
  <c r="R99" i="11"/>
  <c r="S99" i="11"/>
  <c r="T99" i="11"/>
  <c r="U99" i="11"/>
  <c r="V99" i="11"/>
  <c r="W99" i="11"/>
  <c r="X99" i="11"/>
  <c r="Y99" i="11"/>
  <c r="Z99" i="11"/>
  <c r="AA99" i="11"/>
  <c r="AB99" i="11"/>
  <c r="AC99" i="11"/>
  <c r="AD99" i="11"/>
  <c r="AE99" i="11"/>
  <c r="AF99" i="11"/>
  <c r="AG99" i="11"/>
  <c r="AH99" i="11"/>
  <c r="AI99" i="11"/>
  <c r="AJ99" i="11"/>
  <c r="AK99" i="11"/>
  <c r="AL99" i="11"/>
  <c r="AM99" i="11"/>
  <c r="AN99" i="11"/>
  <c r="C100" i="11"/>
  <c r="D100" i="11"/>
  <c r="E100" i="11"/>
  <c r="F100" i="11"/>
  <c r="G100" i="11"/>
  <c r="H100" i="11"/>
  <c r="I100" i="11"/>
  <c r="J100" i="11"/>
  <c r="K100" i="11"/>
  <c r="L100" i="11"/>
  <c r="M100" i="11"/>
  <c r="N100" i="11"/>
  <c r="O100" i="11"/>
  <c r="P100" i="11"/>
  <c r="Q100" i="11"/>
  <c r="R100" i="11"/>
  <c r="S100" i="11"/>
  <c r="T100" i="11"/>
  <c r="U100" i="11"/>
  <c r="V100" i="11"/>
  <c r="W100" i="11"/>
  <c r="X100" i="11"/>
  <c r="Y100" i="11"/>
  <c r="Z100" i="11"/>
  <c r="AA100" i="11"/>
  <c r="AB100" i="11"/>
  <c r="AC100" i="11"/>
  <c r="AD100" i="11"/>
  <c r="AE100" i="11"/>
  <c r="AF100" i="11"/>
  <c r="AG100" i="11"/>
  <c r="AH100" i="11"/>
  <c r="AI100" i="11"/>
  <c r="AJ100" i="11"/>
  <c r="AK100" i="11"/>
  <c r="AL100" i="11"/>
  <c r="AM100" i="11"/>
  <c r="AN100" i="11"/>
  <c r="C101" i="11"/>
  <c r="D101" i="11"/>
  <c r="E101" i="11"/>
  <c r="F101" i="11"/>
  <c r="G101" i="11"/>
  <c r="H101" i="11"/>
  <c r="I101" i="11"/>
  <c r="J101" i="11"/>
  <c r="K101" i="11"/>
  <c r="L101" i="11"/>
  <c r="M101" i="11"/>
  <c r="N101" i="11"/>
  <c r="O101" i="11"/>
  <c r="P101" i="11"/>
  <c r="Q101" i="11"/>
  <c r="R101" i="11"/>
  <c r="S101" i="11"/>
  <c r="T101" i="11"/>
  <c r="U101" i="11"/>
  <c r="V101" i="11"/>
  <c r="W101" i="11"/>
  <c r="X101" i="11"/>
  <c r="Y101" i="11"/>
  <c r="Z101" i="11"/>
  <c r="AA101" i="11"/>
  <c r="AB101" i="11"/>
  <c r="AC101" i="11"/>
  <c r="AD101" i="11"/>
  <c r="AE101" i="11"/>
  <c r="AF101" i="11"/>
  <c r="AG101" i="11"/>
  <c r="AH101" i="11"/>
  <c r="AI101" i="11"/>
  <c r="AJ101" i="11"/>
  <c r="AK101" i="11"/>
  <c r="AL101" i="11"/>
  <c r="AM101" i="11"/>
  <c r="AN101" i="11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S102" i="11"/>
  <c r="T102" i="11"/>
  <c r="U102" i="11"/>
  <c r="V102" i="11"/>
  <c r="W102" i="11"/>
  <c r="X102" i="11"/>
  <c r="Y102" i="11"/>
  <c r="Z102" i="11"/>
  <c r="AA102" i="11"/>
  <c r="AB102" i="11"/>
  <c r="AC102" i="11"/>
  <c r="AD102" i="11"/>
  <c r="AE102" i="11"/>
  <c r="AF102" i="11"/>
  <c r="AG102" i="11"/>
  <c r="AH102" i="11"/>
  <c r="AI102" i="11"/>
  <c r="AJ102" i="11"/>
  <c r="AK102" i="11"/>
  <c r="AL102" i="11"/>
  <c r="AM102" i="11"/>
  <c r="AN102" i="11"/>
  <c r="C103" i="11"/>
  <c r="D103" i="11"/>
  <c r="E103" i="11"/>
  <c r="F103" i="11"/>
  <c r="G103" i="11"/>
  <c r="H103" i="11"/>
  <c r="I103" i="11"/>
  <c r="J103" i="11"/>
  <c r="K103" i="11"/>
  <c r="L103" i="11"/>
  <c r="M103" i="11"/>
  <c r="N103" i="11"/>
  <c r="O103" i="11"/>
  <c r="P103" i="11"/>
  <c r="Q103" i="11"/>
  <c r="R103" i="11"/>
  <c r="S103" i="11"/>
  <c r="T103" i="11"/>
  <c r="U103" i="11"/>
  <c r="V103" i="11"/>
  <c r="W103" i="11"/>
  <c r="X103" i="11"/>
  <c r="Y103" i="11"/>
  <c r="Z103" i="11"/>
  <c r="AA103" i="11"/>
  <c r="AB103" i="11"/>
  <c r="AC103" i="11"/>
  <c r="AD103" i="11"/>
  <c r="AE103" i="11"/>
  <c r="AF103" i="11"/>
  <c r="AG103" i="11"/>
  <c r="AH103" i="11"/>
  <c r="AI103" i="11"/>
  <c r="AJ103" i="11"/>
  <c r="AK103" i="11"/>
  <c r="AL103" i="11"/>
  <c r="AM103" i="11"/>
  <c r="AN103" i="11"/>
  <c r="C104" i="11"/>
  <c r="D104" i="11"/>
  <c r="E104" i="11"/>
  <c r="F104" i="11"/>
  <c r="G104" i="11"/>
  <c r="H104" i="11"/>
  <c r="I104" i="11"/>
  <c r="J104" i="11"/>
  <c r="K104" i="11"/>
  <c r="L104" i="11"/>
  <c r="M104" i="11"/>
  <c r="N104" i="11"/>
  <c r="O104" i="11"/>
  <c r="P104" i="11"/>
  <c r="Q104" i="11"/>
  <c r="R104" i="11"/>
  <c r="S104" i="11"/>
  <c r="T104" i="11"/>
  <c r="U104" i="11"/>
  <c r="V104" i="11"/>
  <c r="W104" i="11"/>
  <c r="X104" i="11"/>
  <c r="Y104" i="11"/>
  <c r="Z104" i="11"/>
  <c r="AA104" i="11"/>
  <c r="AB104" i="11"/>
  <c r="AC104" i="11"/>
  <c r="AD104" i="11"/>
  <c r="AE104" i="11"/>
  <c r="AF104" i="11"/>
  <c r="AG104" i="11"/>
  <c r="AH104" i="11"/>
  <c r="AI104" i="11"/>
  <c r="AJ104" i="11"/>
  <c r="AK104" i="11"/>
  <c r="AL104" i="11"/>
  <c r="AM104" i="11"/>
  <c r="AN104" i="11"/>
  <c r="C105" i="11"/>
  <c r="D105" i="11"/>
  <c r="E105" i="11"/>
  <c r="F105" i="11"/>
  <c r="G105" i="11"/>
  <c r="H105" i="11"/>
  <c r="I105" i="11"/>
  <c r="J105" i="11"/>
  <c r="K105" i="11"/>
  <c r="L105" i="11"/>
  <c r="M105" i="11"/>
  <c r="N105" i="11"/>
  <c r="O105" i="11"/>
  <c r="P105" i="11"/>
  <c r="Q105" i="11"/>
  <c r="R105" i="11"/>
  <c r="S105" i="11"/>
  <c r="T105" i="11"/>
  <c r="U105" i="11"/>
  <c r="V105" i="11"/>
  <c r="W105" i="11"/>
  <c r="X105" i="11"/>
  <c r="Y105" i="11"/>
  <c r="Z105" i="11"/>
  <c r="AA105" i="11"/>
  <c r="AB105" i="11"/>
  <c r="AC105" i="11"/>
  <c r="AD105" i="11"/>
  <c r="AE105" i="11"/>
  <c r="AF105" i="11"/>
  <c r="AG105" i="11"/>
  <c r="AH105" i="11"/>
  <c r="AI105" i="11"/>
  <c r="AJ105" i="11"/>
  <c r="AK105" i="11"/>
  <c r="AL105" i="11"/>
  <c r="AM105" i="11"/>
  <c r="AN105" i="11"/>
  <c r="C106" i="11"/>
  <c r="D106" i="11"/>
  <c r="E106" i="11"/>
  <c r="F106" i="11"/>
  <c r="G106" i="11"/>
  <c r="H106" i="11"/>
  <c r="I106" i="11"/>
  <c r="J106" i="11"/>
  <c r="K106" i="11"/>
  <c r="L106" i="11"/>
  <c r="M106" i="11"/>
  <c r="N106" i="11"/>
  <c r="O106" i="11"/>
  <c r="P106" i="11"/>
  <c r="Q106" i="11"/>
  <c r="R106" i="11"/>
  <c r="S106" i="11"/>
  <c r="T106" i="11"/>
  <c r="U106" i="11"/>
  <c r="V106" i="11"/>
  <c r="W106" i="11"/>
  <c r="X106" i="11"/>
  <c r="Y106" i="11"/>
  <c r="Z106" i="11"/>
  <c r="AA106" i="11"/>
  <c r="AB106" i="11"/>
  <c r="AC106" i="11"/>
  <c r="AD106" i="11"/>
  <c r="AE106" i="11"/>
  <c r="AF106" i="11"/>
  <c r="AG106" i="11"/>
  <c r="AH106" i="11"/>
  <c r="AI106" i="11"/>
  <c r="AJ106" i="11"/>
  <c r="AK106" i="11"/>
  <c r="AL106" i="11"/>
  <c r="AM106" i="11"/>
  <c r="AN106" i="11"/>
  <c r="C107" i="11"/>
  <c r="D107" i="11"/>
  <c r="E107" i="11"/>
  <c r="F107" i="11"/>
  <c r="G107" i="11"/>
  <c r="H107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U107" i="11"/>
  <c r="V107" i="11"/>
  <c r="W107" i="11"/>
  <c r="X107" i="11"/>
  <c r="Y107" i="11"/>
  <c r="Z107" i="11"/>
  <c r="AA107" i="11"/>
  <c r="AB107" i="11"/>
  <c r="AC107" i="11"/>
  <c r="AD107" i="11"/>
  <c r="AE107" i="11"/>
  <c r="AF107" i="11"/>
  <c r="AG107" i="11"/>
  <c r="AH107" i="11"/>
  <c r="AI107" i="11"/>
  <c r="AJ107" i="11"/>
  <c r="AK107" i="11"/>
  <c r="AL107" i="11"/>
  <c r="AM107" i="11"/>
  <c r="AN107" i="11"/>
  <c r="C108" i="11"/>
  <c r="D108" i="11"/>
  <c r="E108" i="11"/>
  <c r="F108" i="11"/>
  <c r="G108" i="11"/>
  <c r="H108" i="11"/>
  <c r="I108" i="11"/>
  <c r="J108" i="11"/>
  <c r="K108" i="11"/>
  <c r="L108" i="11"/>
  <c r="M108" i="11"/>
  <c r="N108" i="11"/>
  <c r="O108" i="11"/>
  <c r="P108" i="11"/>
  <c r="Q108" i="11"/>
  <c r="R108" i="11"/>
  <c r="S108" i="11"/>
  <c r="T108" i="11"/>
  <c r="U108" i="11"/>
  <c r="V108" i="11"/>
  <c r="W108" i="11"/>
  <c r="X108" i="11"/>
  <c r="Y108" i="11"/>
  <c r="Z108" i="11"/>
  <c r="AA108" i="11"/>
  <c r="AB108" i="11"/>
  <c r="AC108" i="11"/>
  <c r="AD108" i="11"/>
  <c r="AE108" i="11"/>
  <c r="AF108" i="11"/>
  <c r="AG108" i="11"/>
  <c r="AH108" i="11"/>
  <c r="AI108" i="11"/>
  <c r="AJ108" i="11"/>
  <c r="AK108" i="11"/>
  <c r="AL108" i="11"/>
  <c r="AM108" i="11"/>
  <c r="AN108" i="11"/>
  <c r="C109" i="11"/>
  <c r="D109" i="11"/>
  <c r="E109" i="11"/>
  <c r="F109" i="11"/>
  <c r="G109" i="11"/>
  <c r="H109" i="11"/>
  <c r="I109" i="11"/>
  <c r="J109" i="11"/>
  <c r="K109" i="11"/>
  <c r="L109" i="11"/>
  <c r="M109" i="11"/>
  <c r="N109" i="11"/>
  <c r="O109" i="11"/>
  <c r="P109" i="11"/>
  <c r="Q109" i="11"/>
  <c r="R109" i="11"/>
  <c r="S109" i="11"/>
  <c r="T109" i="11"/>
  <c r="U109" i="11"/>
  <c r="V109" i="11"/>
  <c r="W109" i="11"/>
  <c r="X109" i="11"/>
  <c r="Y109" i="11"/>
  <c r="Z109" i="11"/>
  <c r="AA109" i="11"/>
  <c r="AB109" i="11"/>
  <c r="AC109" i="11"/>
  <c r="AD109" i="11"/>
  <c r="AE109" i="11"/>
  <c r="AF109" i="11"/>
  <c r="AG109" i="11"/>
  <c r="AH109" i="11"/>
  <c r="AI109" i="11"/>
  <c r="AJ109" i="11"/>
  <c r="AK109" i="11"/>
  <c r="AL109" i="11"/>
  <c r="AM109" i="11"/>
  <c r="AN109" i="11"/>
  <c r="C110" i="11"/>
  <c r="D110" i="11"/>
  <c r="E110" i="11"/>
  <c r="F110" i="11"/>
  <c r="G110" i="11"/>
  <c r="H110" i="11"/>
  <c r="I110" i="11"/>
  <c r="J110" i="11"/>
  <c r="K110" i="11"/>
  <c r="L110" i="11"/>
  <c r="M110" i="11"/>
  <c r="N110" i="11"/>
  <c r="O110" i="11"/>
  <c r="P110" i="11"/>
  <c r="Q110" i="11"/>
  <c r="R110" i="11"/>
  <c r="S110" i="11"/>
  <c r="T110" i="11"/>
  <c r="U110" i="11"/>
  <c r="V110" i="11"/>
  <c r="W110" i="11"/>
  <c r="X110" i="11"/>
  <c r="Y110" i="11"/>
  <c r="Z110" i="11"/>
  <c r="AA110" i="11"/>
  <c r="AB110" i="11"/>
  <c r="AC110" i="11"/>
  <c r="AD110" i="11"/>
  <c r="AE110" i="11"/>
  <c r="AF110" i="11"/>
  <c r="AG110" i="11"/>
  <c r="AH110" i="11"/>
  <c r="AI110" i="11"/>
  <c r="AJ110" i="11"/>
  <c r="AK110" i="11"/>
  <c r="AL110" i="11"/>
  <c r="AM110" i="11"/>
  <c r="AN110" i="11"/>
  <c r="C111" i="11"/>
  <c r="D111" i="11"/>
  <c r="E111" i="11"/>
  <c r="F111" i="11"/>
  <c r="G111" i="11"/>
  <c r="H111" i="11"/>
  <c r="I111" i="11"/>
  <c r="J111" i="11"/>
  <c r="K111" i="11"/>
  <c r="L111" i="11"/>
  <c r="M111" i="11"/>
  <c r="N111" i="11"/>
  <c r="O111" i="11"/>
  <c r="P111" i="11"/>
  <c r="Q111" i="11"/>
  <c r="R111" i="11"/>
  <c r="S111" i="11"/>
  <c r="T111" i="11"/>
  <c r="U111" i="11"/>
  <c r="V111" i="11"/>
  <c r="W111" i="11"/>
  <c r="X111" i="11"/>
  <c r="Y111" i="11"/>
  <c r="Z111" i="11"/>
  <c r="AA111" i="11"/>
  <c r="AB111" i="11"/>
  <c r="AC111" i="11"/>
  <c r="AD111" i="11"/>
  <c r="AE111" i="11"/>
  <c r="AF111" i="11"/>
  <c r="AG111" i="11"/>
  <c r="AH111" i="11"/>
  <c r="AI111" i="11"/>
  <c r="AJ111" i="11"/>
  <c r="AK111" i="11"/>
  <c r="AL111" i="11"/>
  <c r="AM111" i="11"/>
  <c r="AN111" i="11"/>
  <c r="C112" i="11"/>
  <c r="D112" i="11"/>
  <c r="E112" i="11"/>
  <c r="F112" i="11"/>
  <c r="G112" i="11"/>
  <c r="H112" i="11"/>
  <c r="I112" i="11"/>
  <c r="J112" i="11"/>
  <c r="K112" i="11"/>
  <c r="L112" i="11"/>
  <c r="M112" i="11"/>
  <c r="N112" i="11"/>
  <c r="O112" i="11"/>
  <c r="P112" i="11"/>
  <c r="Q112" i="11"/>
  <c r="R112" i="11"/>
  <c r="S112" i="11"/>
  <c r="T112" i="11"/>
  <c r="U112" i="11"/>
  <c r="V112" i="11"/>
  <c r="W112" i="11"/>
  <c r="X112" i="11"/>
  <c r="Y112" i="11"/>
  <c r="Z112" i="11"/>
  <c r="AA112" i="11"/>
  <c r="AB112" i="11"/>
  <c r="AC112" i="11"/>
  <c r="AD112" i="11"/>
  <c r="AE112" i="11"/>
  <c r="AF112" i="11"/>
  <c r="AG112" i="11"/>
  <c r="AH112" i="11"/>
  <c r="AI112" i="11"/>
  <c r="AJ112" i="11"/>
  <c r="AK112" i="11"/>
  <c r="AL112" i="11"/>
  <c r="AM112" i="11"/>
  <c r="AN112" i="11"/>
  <c r="C113" i="11"/>
  <c r="D113" i="11"/>
  <c r="E113" i="11"/>
  <c r="F113" i="11"/>
  <c r="G113" i="11"/>
  <c r="H113" i="11"/>
  <c r="I113" i="11"/>
  <c r="J113" i="11"/>
  <c r="K113" i="11"/>
  <c r="L113" i="11"/>
  <c r="M113" i="11"/>
  <c r="N113" i="11"/>
  <c r="O113" i="11"/>
  <c r="P113" i="11"/>
  <c r="Q113" i="11"/>
  <c r="R113" i="11"/>
  <c r="S113" i="11"/>
  <c r="T113" i="11"/>
  <c r="U113" i="11"/>
  <c r="V113" i="11"/>
  <c r="W113" i="11"/>
  <c r="X113" i="11"/>
  <c r="Y113" i="11"/>
  <c r="Z113" i="11"/>
  <c r="AA113" i="11"/>
  <c r="AB113" i="11"/>
  <c r="AC113" i="11"/>
  <c r="AD113" i="11"/>
  <c r="AE113" i="11"/>
  <c r="AF113" i="11"/>
  <c r="AG113" i="11"/>
  <c r="AH113" i="11"/>
  <c r="AI113" i="11"/>
  <c r="AJ113" i="11"/>
  <c r="AK113" i="11"/>
  <c r="AL113" i="11"/>
  <c r="AM113" i="11"/>
  <c r="AN113" i="11"/>
  <c r="C114" i="11"/>
  <c r="D114" i="11"/>
  <c r="E114" i="11"/>
  <c r="F114" i="11"/>
  <c r="G114" i="11"/>
  <c r="H114" i="11"/>
  <c r="I114" i="11"/>
  <c r="J114" i="11"/>
  <c r="K114" i="11"/>
  <c r="L114" i="11"/>
  <c r="M114" i="11"/>
  <c r="N114" i="11"/>
  <c r="O114" i="11"/>
  <c r="P114" i="11"/>
  <c r="Q114" i="11"/>
  <c r="R114" i="11"/>
  <c r="S114" i="11"/>
  <c r="T114" i="11"/>
  <c r="U114" i="11"/>
  <c r="V114" i="11"/>
  <c r="W114" i="11"/>
  <c r="X114" i="11"/>
  <c r="Y114" i="11"/>
  <c r="Z114" i="11"/>
  <c r="AA114" i="11"/>
  <c r="AB114" i="11"/>
  <c r="AC114" i="11"/>
  <c r="AD114" i="11"/>
  <c r="AE114" i="11"/>
  <c r="AF114" i="11"/>
  <c r="AG114" i="11"/>
  <c r="AH114" i="11"/>
  <c r="AI114" i="11"/>
  <c r="AJ114" i="11"/>
  <c r="AK114" i="11"/>
  <c r="AL114" i="11"/>
  <c r="AM114" i="11"/>
  <c r="AN114" i="11"/>
  <c r="C115" i="11"/>
  <c r="D115" i="11"/>
  <c r="E115" i="11"/>
  <c r="F115" i="11"/>
  <c r="G115" i="11"/>
  <c r="H115" i="11"/>
  <c r="I115" i="11"/>
  <c r="J115" i="11"/>
  <c r="K115" i="11"/>
  <c r="L115" i="11"/>
  <c r="M115" i="11"/>
  <c r="N115" i="11"/>
  <c r="O115" i="11"/>
  <c r="P115" i="11"/>
  <c r="Q115" i="11"/>
  <c r="R115" i="11"/>
  <c r="S115" i="11"/>
  <c r="T115" i="11"/>
  <c r="U115" i="11"/>
  <c r="V115" i="11"/>
  <c r="W115" i="11"/>
  <c r="X115" i="11"/>
  <c r="Y115" i="11"/>
  <c r="Z115" i="11"/>
  <c r="AA115" i="11"/>
  <c r="AB115" i="11"/>
  <c r="AC115" i="11"/>
  <c r="AD115" i="11"/>
  <c r="AE115" i="11"/>
  <c r="AF115" i="11"/>
  <c r="AG115" i="11"/>
  <c r="AH115" i="11"/>
  <c r="AI115" i="11"/>
  <c r="AJ115" i="11"/>
  <c r="AK115" i="11"/>
  <c r="AL115" i="11"/>
  <c r="AM115" i="11"/>
  <c r="AN115" i="11"/>
  <c r="C116" i="11"/>
  <c r="D116" i="11"/>
  <c r="E116" i="11"/>
  <c r="F116" i="11"/>
  <c r="G116" i="11"/>
  <c r="H116" i="11"/>
  <c r="I116" i="11"/>
  <c r="J116" i="11"/>
  <c r="K116" i="11"/>
  <c r="L116" i="11"/>
  <c r="M116" i="11"/>
  <c r="N116" i="11"/>
  <c r="O116" i="11"/>
  <c r="P116" i="11"/>
  <c r="Q116" i="11"/>
  <c r="R116" i="11"/>
  <c r="S116" i="11"/>
  <c r="T116" i="11"/>
  <c r="U116" i="11"/>
  <c r="V116" i="11"/>
  <c r="W116" i="11"/>
  <c r="X116" i="11"/>
  <c r="Y116" i="11"/>
  <c r="Z116" i="11"/>
  <c r="AA116" i="11"/>
  <c r="AB116" i="11"/>
  <c r="AC116" i="11"/>
  <c r="AD116" i="11"/>
  <c r="AE116" i="11"/>
  <c r="AF116" i="11"/>
  <c r="AG116" i="11"/>
  <c r="AH116" i="11"/>
  <c r="AI116" i="11"/>
  <c r="AJ116" i="11"/>
  <c r="AK116" i="11"/>
  <c r="AL116" i="11"/>
  <c r="AM116" i="11"/>
  <c r="AN116" i="11"/>
  <c r="C117" i="11"/>
  <c r="D117" i="11"/>
  <c r="E117" i="11"/>
  <c r="F117" i="11"/>
  <c r="G117" i="11"/>
  <c r="H117" i="11"/>
  <c r="I117" i="11"/>
  <c r="J117" i="11"/>
  <c r="K117" i="11"/>
  <c r="L117" i="11"/>
  <c r="M117" i="11"/>
  <c r="N117" i="11"/>
  <c r="O117" i="11"/>
  <c r="P117" i="11"/>
  <c r="Q117" i="11"/>
  <c r="R117" i="11"/>
  <c r="S117" i="11"/>
  <c r="T117" i="11"/>
  <c r="U117" i="11"/>
  <c r="V117" i="11"/>
  <c r="W117" i="11"/>
  <c r="X117" i="11"/>
  <c r="Y117" i="11"/>
  <c r="Z117" i="11"/>
  <c r="AA117" i="11"/>
  <c r="AB117" i="11"/>
  <c r="AC117" i="11"/>
  <c r="AD117" i="11"/>
  <c r="AE117" i="11"/>
  <c r="AF117" i="11"/>
  <c r="AG117" i="11"/>
  <c r="AH117" i="11"/>
  <c r="AI117" i="11"/>
  <c r="AJ117" i="11"/>
  <c r="AK117" i="11"/>
  <c r="AL117" i="11"/>
  <c r="AM117" i="11"/>
  <c r="AN117" i="11"/>
  <c r="C118" i="11"/>
  <c r="D118" i="11"/>
  <c r="E118" i="11"/>
  <c r="F118" i="11"/>
  <c r="G118" i="11"/>
  <c r="H118" i="11"/>
  <c r="I118" i="11"/>
  <c r="J118" i="11"/>
  <c r="K118" i="11"/>
  <c r="L118" i="11"/>
  <c r="M118" i="11"/>
  <c r="N118" i="11"/>
  <c r="O118" i="11"/>
  <c r="P118" i="11"/>
  <c r="Q118" i="11"/>
  <c r="R118" i="11"/>
  <c r="S118" i="11"/>
  <c r="T118" i="11"/>
  <c r="U118" i="11"/>
  <c r="V118" i="11"/>
  <c r="W118" i="11"/>
  <c r="X118" i="11"/>
  <c r="Y118" i="11"/>
  <c r="Z118" i="11"/>
  <c r="AA118" i="11"/>
  <c r="AB118" i="11"/>
  <c r="AC118" i="11"/>
  <c r="AD118" i="11"/>
  <c r="AE118" i="11"/>
  <c r="AF118" i="11"/>
  <c r="AG118" i="11"/>
  <c r="AH118" i="11"/>
  <c r="AI118" i="11"/>
  <c r="AJ118" i="11"/>
  <c r="AK118" i="11"/>
  <c r="AL118" i="11"/>
  <c r="AM118" i="11"/>
  <c r="AN118" i="11"/>
  <c r="C119" i="11"/>
  <c r="D119" i="11"/>
  <c r="E119" i="11"/>
  <c r="F119" i="11"/>
  <c r="G119" i="11"/>
  <c r="H119" i="11"/>
  <c r="I119" i="11"/>
  <c r="J119" i="11"/>
  <c r="K119" i="11"/>
  <c r="L119" i="11"/>
  <c r="M119" i="11"/>
  <c r="N119" i="11"/>
  <c r="O119" i="11"/>
  <c r="P119" i="11"/>
  <c r="Q119" i="11"/>
  <c r="R119" i="11"/>
  <c r="S119" i="11"/>
  <c r="T119" i="11"/>
  <c r="U119" i="11"/>
  <c r="V119" i="11"/>
  <c r="W119" i="11"/>
  <c r="X119" i="11"/>
  <c r="Y119" i="11"/>
  <c r="Z119" i="11"/>
  <c r="AA119" i="11"/>
  <c r="AB119" i="11"/>
  <c r="AC119" i="11"/>
  <c r="AD119" i="11"/>
  <c r="AE119" i="11"/>
  <c r="AF119" i="11"/>
  <c r="AG119" i="11"/>
  <c r="AH119" i="11"/>
  <c r="AI119" i="11"/>
  <c r="AJ119" i="11"/>
  <c r="AK119" i="11"/>
  <c r="AL119" i="11"/>
  <c r="AM119" i="11"/>
  <c r="AN119" i="11"/>
  <c r="C120" i="11"/>
  <c r="D120" i="11"/>
  <c r="E120" i="11"/>
  <c r="F120" i="11"/>
  <c r="G120" i="11"/>
  <c r="H120" i="11"/>
  <c r="I120" i="11"/>
  <c r="J120" i="11"/>
  <c r="K120" i="11"/>
  <c r="L120" i="11"/>
  <c r="M120" i="11"/>
  <c r="N120" i="11"/>
  <c r="O120" i="11"/>
  <c r="P120" i="11"/>
  <c r="Q120" i="11"/>
  <c r="R120" i="11"/>
  <c r="S120" i="11"/>
  <c r="T120" i="11"/>
  <c r="U120" i="11"/>
  <c r="V120" i="11"/>
  <c r="W120" i="11"/>
  <c r="X120" i="11"/>
  <c r="Y120" i="11"/>
  <c r="Z120" i="11"/>
  <c r="AA120" i="11"/>
  <c r="AB120" i="11"/>
  <c r="AC120" i="11"/>
  <c r="AD120" i="11"/>
  <c r="AE120" i="11"/>
  <c r="AF120" i="11"/>
  <c r="AG120" i="11"/>
  <c r="AH120" i="11"/>
  <c r="AI120" i="11"/>
  <c r="AJ120" i="11"/>
  <c r="AK120" i="11"/>
  <c r="AL120" i="11"/>
  <c r="AM120" i="11"/>
  <c r="AN120" i="11"/>
  <c r="C121" i="11"/>
  <c r="D121" i="11"/>
  <c r="E121" i="11"/>
  <c r="F121" i="11"/>
  <c r="G121" i="11"/>
  <c r="H121" i="11"/>
  <c r="I121" i="11"/>
  <c r="J121" i="11"/>
  <c r="K121" i="11"/>
  <c r="L121" i="11"/>
  <c r="M121" i="11"/>
  <c r="N121" i="11"/>
  <c r="O121" i="11"/>
  <c r="P121" i="11"/>
  <c r="Q121" i="11"/>
  <c r="R121" i="11"/>
  <c r="S121" i="11"/>
  <c r="T121" i="11"/>
  <c r="U121" i="11"/>
  <c r="V121" i="11"/>
  <c r="W121" i="11"/>
  <c r="X121" i="11"/>
  <c r="Y121" i="11"/>
  <c r="Z121" i="11"/>
  <c r="AA121" i="11"/>
  <c r="AB121" i="11"/>
  <c r="AC121" i="11"/>
  <c r="AD121" i="11"/>
  <c r="AE121" i="11"/>
  <c r="AF121" i="11"/>
  <c r="AG121" i="11"/>
  <c r="AH121" i="11"/>
  <c r="AI121" i="11"/>
  <c r="AJ121" i="11"/>
  <c r="AK121" i="11"/>
  <c r="AL121" i="11"/>
  <c r="AM121" i="11"/>
  <c r="AN121" i="11"/>
  <c r="C122" i="11"/>
  <c r="D122" i="11"/>
  <c r="E122" i="11"/>
  <c r="F122" i="11"/>
  <c r="G122" i="11"/>
  <c r="H122" i="11"/>
  <c r="I122" i="11"/>
  <c r="J122" i="11"/>
  <c r="K122" i="11"/>
  <c r="L122" i="11"/>
  <c r="M122" i="11"/>
  <c r="N122" i="11"/>
  <c r="O122" i="11"/>
  <c r="P122" i="11"/>
  <c r="Q122" i="11"/>
  <c r="R122" i="11"/>
  <c r="S122" i="11"/>
  <c r="T122" i="11"/>
  <c r="U122" i="11"/>
  <c r="V122" i="11"/>
  <c r="W122" i="11"/>
  <c r="X122" i="11"/>
  <c r="Y122" i="11"/>
  <c r="Z122" i="11"/>
  <c r="AA122" i="11"/>
  <c r="AB122" i="11"/>
  <c r="AC122" i="11"/>
  <c r="AD122" i="11"/>
  <c r="AE122" i="11"/>
  <c r="AF122" i="11"/>
  <c r="AG122" i="11"/>
  <c r="AH122" i="11"/>
  <c r="AI122" i="11"/>
  <c r="AJ122" i="11"/>
  <c r="AK122" i="11"/>
  <c r="AL122" i="11"/>
  <c r="AM122" i="11"/>
  <c r="AN122" i="11"/>
  <c r="C123" i="11"/>
  <c r="D123" i="11"/>
  <c r="E123" i="11"/>
  <c r="F123" i="11"/>
  <c r="G123" i="11"/>
  <c r="H123" i="11"/>
  <c r="I123" i="11"/>
  <c r="J123" i="11"/>
  <c r="K123" i="11"/>
  <c r="L123" i="11"/>
  <c r="M123" i="11"/>
  <c r="N123" i="11"/>
  <c r="O123" i="11"/>
  <c r="P123" i="11"/>
  <c r="Q123" i="11"/>
  <c r="R123" i="11"/>
  <c r="S123" i="11"/>
  <c r="T123" i="11"/>
  <c r="U123" i="11"/>
  <c r="V123" i="11"/>
  <c r="W123" i="11"/>
  <c r="X123" i="11"/>
  <c r="Y123" i="11"/>
  <c r="Z123" i="11"/>
  <c r="AA123" i="11"/>
  <c r="AB123" i="11"/>
  <c r="AC123" i="11"/>
  <c r="AD123" i="11"/>
  <c r="AE123" i="11"/>
  <c r="AF123" i="11"/>
  <c r="AG123" i="11"/>
  <c r="AH123" i="11"/>
  <c r="AI123" i="11"/>
  <c r="AJ123" i="11"/>
  <c r="AK123" i="11"/>
  <c r="AL123" i="11"/>
  <c r="AM123" i="11"/>
  <c r="AN123" i="11"/>
  <c r="C124" i="11"/>
  <c r="D124" i="11"/>
  <c r="E124" i="11"/>
  <c r="F124" i="11"/>
  <c r="G124" i="11"/>
  <c r="H124" i="11"/>
  <c r="I124" i="11"/>
  <c r="J124" i="11"/>
  <c r="K124" i="11"/>
  <c r="L124" i="11"/>
  <c r="M124" i="11"/>
  <c r="N124" i="11"/>
  <c r="O124" i="11"/>
  <c r="P124" i="11"/>
  <c r="Q124" i="11"/>
  <c r="R124" i="11"/>
  <c r="S124" i="11"/>
  <c r="T124" i="11"/>
  <c r="U124" i="11"/>
  <c r="V124" i="11"/>
  <c r="W124" i="11"/>
  <c r="X124" i="11"/>
  <c r="Y124" i="11"/>
  <c r="Z124" i="11"/>
  <c r="AA124" i="11"/>
  <c r="AB124" i="11"/>
  <c r="AC124" i="11"/>
  <c r="AD124" i="11"/>
  <c r="AE124" i="11"/>
  <c r="AF124" i="11"/>
  <c r="AG124" i="11"/>
  <c r="AH124" i="11"/>
  <c r="AI124" i="11"/>
  <c r="AJ124" i="11"/>
  <c r="AK124" i="11"/>
  <c r="AL124" i="11"/>
  <c r="AM124" i="11"/>
  <c r="AN124" i="11"/>
  <c r="C125" i="11"/>
  <c r="D125" i="11"/>
  <c r="E125" i="11"/>
  <c r="F125" i="11"/>
  <c r="G125" i="11"/>
  <c r="H125" i="11"/>
  <c r="I125" i="11"/>
  <c r="J125" i="11"/>
  <c r="K125" i="11"/>
  <c r="L125" i="11"/>
  <c r="M125" i="11"/>
  <c r="N125" i="11"/>
  <c r="O125" i="11"/>
  <c r="P125" i="11"/>
  <c r="Q125" i="11"/>
  <c r="R125" i="11"/>
  <c r="S125" i="11"/>
  <c r="T125" i="11"/>
  <c r="U125" i="11"/>
  <c r="V125" i="11"/>
  <c r="W125" i="11"/>
  <c r="X125" i="11"/>
  <c r="Y125" i="11"/>
  <c r="Z125" i="11"/>
  <c r="AA125" i="11"/>
  <c r="AB125" i="11"/>
  <c r="AC125" i="11"/>
  <c r="AD125" i="11"/>
  <c r="AE125" i="11"/>
  <c r="AF125" i="11"/>
  <c r="AG125" i="11"/>
  <c r="AH125" i="11"/>
  <c r="AI125" i="11"/>
  <c r="AJ125" i="11"/>
  <c r="AK125" i="11"/>
  <c r="AL125" i="11"/>
  <c r="AM125" i="11"/>
  <c r="AN125" i="11"/>
  <c r="C126" i="11"/>
  <c r="D126" i="11"/>
  <c r="E126" i="11"/>
  <c r="F126" i="11"/>
  <c r="G126" i="11"/>
  <c r="H126" i="11"/>
  <c r="I126" i="11"/>
  <c r="J126" i="11"/>
  <c r="K126" i="11"/>
  <c r="L126" i="11"/>
  <c r="M126" i="11"/>
  <c r="N126" i="11"/>
  <c r="O126" i="11"/>
  <c r="P126" i="11"/>
  <c r="Q126" i="11"/>
  <c r="R126" i="11"/>
  <c r="S126" i="11"/>
  <c r="T126" i="11"/>
  <c r="U126" i="11"/>
  <c r="V126" i="11"/>
  <c r="W126" i="11"/>
  <c r="X126" i="11"/>
  <c r="Y126" i="11"/>
  <c r="Z126" i="11"/>
  <c r="AA126" i="11"/>
  <c r="AB126" i="11"/>
  <c r="AC126" i="11"/>
  <c r="AD126" i="11"/>
  <c r="AE126" i="11"/>
  <c r="AF126" i="11"/>
  <c r="AG126" i="11"/>
  <c r="AH126" i="11"/>
  <c r="AI126" i="11"/>
  <c r="AJ126" i="11"/>
  <c r="AK126" i="11"/>
  <c r="AL126" i="11"/>
  <c r="AM126" i="11"/>
  <c r="AN126" i="11"/>
  <c r="C127" i="11"/>
  <c r="D127" i="11"/>
  <c r="E127" i="11"/>
  <c r="F127" i="11"/>
  <c r="G127" i="11"/>
  <c r="H127" i="11"/>
  <c r="I127" i="11"/>
  <c r="J127" i="11"/>
  <c r="K127" i="11"/>
  <c r="L127" i="11"/>
  <c r="M127" i="11"/>
  <c r="N127" i="11"/>
  <c r="O127" i="11"/>
  <c r="P127" i="11"/>
  <c r="Q127" i="11"/>
  <c r="R127" i="11"/>
  <c r="S127" i="11"/>
  <c r="T127" i="11"/>
  <c r="U127" i="11"/>
  <c r="V127" i="11"/>
  <c r="W127" i="11"/>
  <c r="X127" i="11"/>
  <c r="Y127" i="11"/>
  <c r="Z127" i="11"/>
  <c r="AA127" i="11"/>
  <c r="AB127" i="11"/>
  <c r="AC127" i="11"/>
  <c r="AD127" i="11"/>
  <c r="AE127" i="11"/>
  <c r="AF127" i="11"/>
  <c r="AG127" i="11"/>
  <c r="AH127" i="11"/>
  <c r="AI127" i="11"/>
  <c r="AJ127" i="11"/>
  <c r="AK127" i="11"/>
  <c r="AL127" i="11"/>
  <c r="AM127" i="11"/>
  <c r="AN127" i="11"/>
  <c r="C128" i="11"/>
  <c r="D128" i="11"/>
  <c r="E128" i="11"/>
  <c r="F128" i="11"/>
  <c r="G128" i="1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T128" i="11"/>
  <c r="U128" i="11"/>
  <c r="V128" i="11"/>
  <c r="W128" i="11"/>
  <c r="X128" i="11"/>
  <c r="Y128" i="11"/>
  <c r="Z128" i="11"/>
  <c r="AA128" i="11"/>
  <c r="AB128" i="11"/>
  <c r="AC128" i="11"/>
  <c r="AD128" i="11"/>
  <c r="AE128" i="11"/>
  <c r="AF128" i="11"/>
  <c r="AG128" i="11"/>
  <c r="AH128" i="11"/>
  <c r="AI128" i="11"/>
  <c r="AJ128" i="11"/>
  <c r="AK128" i="11"/>
  <c r="AL128" i="11"/>
  <c r="AM128" i="11"/>
  <c r="AN128" i="11"/>
  <c r="C129" i="11"/>
  <c r="D129" i="11"/>
  <c r="E129" i="11"/>
  <c r="F129" i="11"/>
  <c r="G129" i="11"/>
  <c r="H129" i="11"/>
  <c r="I129" i="11"/>
  <c r="J129" i="11"/>
  <c r="K129" i="11"/>
  <c r="L129" i="11"/>
  <c r="M129" i="11"/>
  <c r="N129" i="11"/>
  <c r="O129" i="11"/>
  <c r="P129" i="11"/>
  <c r="Q129" i="11"/>
  <c r="R129" i="11"/>
  <c r="S129" i="11"/>
  <c r="T129" i="11"/>
  <c r="U129" i="11"/>
  <c r="V129" i="11"/>
  <c r="W129" i="11"/>
  <c r="X129" i="11"/>
  <c r="Y129" i="11"/>
  <c r="Z129" i="11"/>
  <c r="AA129" i="11"/>
  <c r="AB129" i="11"/>
  <c r="AC129" i="11"/>
  <c r="AD129" i="11"/>
  <c r="AE129" i="11"/>
  <c r="AF129" i="11"/>
  <c r="AG129" i="11"/>
  <c r="AH129" i="11"/>
  <c r="AI129" i="11"/>
  <c r="AJ129" i="11"/>
  <c r="AK129" i="11"/>
  <c r="AL129" i="11"/>
  <c r="AM129" i="11"/>
  <c r="AN129" i="11"/>
  <c r="C130" i="11"/>
  <c r="D130" i="11"/>
  <c r="E130" i="11"/>
  <c r="F130" i="11"/>
  <c r="G130" i="11"/>
  <c r="H130" i="11"/>
  <c r="I130" i="11"/>
  <c r="J130" i="11"/>
  <c r="K130" i="11"/>
  <c r="L130" i="11"/>
  <c r="M130" i="11"/>
  <c r="N130" i="11"/>
  <c r="O130" i="11"/>
  <c r="P130" i="11"/>
  <c r="Q130" i="11"/>
  <c r="R130" i="11"/>
  <c r="S130" i="11"/>
  <c r="T130" i="11"/>
  <c r="U130" i="11"/>
  <c r="V130" i="11"/>
  <c r="W130" i="11"/>
  <c r="X130" i="11"/>
  <c r="Y130" i="11"/>
  <c r="Z130" i="11"/>
  <c r="AA130" i="11"/>
  <c r="AB130" i="11"/>
  <c r="AC130" i="11"/>
  <c r="AD130" i="11"/>
  <c r="AE130" i="11"/>
  <c r="AF130" i="11"/>
  <c r="AG130" i="11"/>
  <c r="AH130" i="11"/>
  <c r="AI130" i="11"/>
  <c r="AJ130" i="11"/>
  <c r="AK130" i="11"/>
  <c r="AL130" i="11"/>
  <c r="AM130" i="11"/>
  <c r="AN130" i="11"/>
  <c r="C131" i="11"/>
  <c r="D131" i="11"/>
  <c r="E131" i="11"/>
  <c r="F131" i="11"/>
  <c r="G131" i="11"/>
  <c r="H131" i="11"/>
  <c r="I131" i="11"/>
  <c r="J131" i="11"/>
  <c r="K131" i="11"/>
  <c r="L131" i="11"/>
  <c r="M131" i="11"/>
  <c r="N131" i="11"/>
  <c r="O131" i="11"/>
  <c r="P131" i="11"/>
  <c r="Q131" i="11"/>
  <c r="R131" i="11"/>
  <c r="S131" i="11"/>
  <c r="T131" i="11"/>
  <c r="U131" i="11"/>
  <c r="V131" i="11"/>
  <c r="W131" i="11"/>
  <c r="X131" i="11"/>
  <c r="Y131" i="11"/>
  <c r="Z131" i="11"/>
  <c r="AA131" i="11"/>
  <c r="AB131" i="11"/>
  <c r="AC131" i="11"/>
  <c r="AD131" i="11"/>
  <c r="AE131" i="11"/>
  <c r="AF131" i="11"/>
  <c r="AG131" i="11"/>
  <c r="AH131" i="11"/>
  <c r="AI131" i="11"/>
  <c r="AJ131" i="11"/>
  <c r="AK131" i="11"/>
  <c r="AL131" i="11"/>
  <c r="AM131" i="11"/>
  <c r="AN131" i="11"/>
  <c r="C132" i="11"/>
  <c r="D132" i="11"/>
  <c r="E132" i="11"/>
  <c r="F132" i="11"/>
  <c r="G132" i="11"/>
  <c r="H132" i="11"/>
  <c r="I132" i="11"/>
  <c r="J132" i="11"/>
  <c r="K132" i="11"/>
  <c r="L132" i="11"/>
  <c r="M132" i="11"/>
  <c r="N132" i="11"/>
  <c r="O132" i="11"/>
  <c r="P132" i="11"/>
  <c r="Q132" i="11"/>
  <c r="R132" i="11"/>
  <c r="S132" i="11"/>
  <c r="T132" i="11"/>
  <c r="U132" i="11"/>
  <c r="V132" i="11"/>
  <c r="W132" i="11"/>
  <c r="X132" i="11"/>
  <c r="Y132" i="11"/>
  <c r="Z132" i="11"/>
  <c r="AA132" i="11"/>
  <c r="AB132" i="11"/>
  <c r="AC132" i="11"/>
  <c r="AD132" i="11"/>
  <c r="AE132" i="11"/>
  <c r="AF132" i="11"/>
  <c r="AG132" i="11"/>
  <c r="AH132" i="11"/>
  <c r="AI132" i="11"/>
  <c r="AJ132" i="11"/>
  <c r="AK132" i="11"/>
  <c r="AL132" i="11"/>
  <c r="AM132" i="11"/>
  <c r="AN132" i="11"/>
  <c r="C133" i="11"/>
  <c r="D133" i="11"/>
  <c r="E133" i="11"/>
  <c r="F133" i="11"/>
  <c r="G133" i="11"/>
  <c r="H133" i="11"/>
  <c r="I133" i="11"/>
  <c r="J133" i="11"/>
  <c r="K133" i="11"/>
  <c r="L133" i="11"/>
  <c r="M133" i="11"/>
  <c r="N133" i="11"/>
  <c r="O133" i="11"/>
  <c r="P133" i="11"/>
  <c r="Q133" i="11"/>
  <c r="R133" i="11"/>
  <c r="S133" i="11"/>
  <c r="T133" i="11"/>
  <c r="U133" i="11"/>
  <c r="V133" i="11"/>
  <c r="W133" i="11"/>
  <c r="X133" i="11"/>
  <c r="Y133" i="11"/>
  <c r="Z133" i="11"/>
  <c r="AA133" i="11"/>
  <c r="AB133" i="11"/>
  <c r="AC133" i="11"/>
  <c r="AD133" i="11"/>
  <c r="AE133" i="11"/>
  <c r="AF133" i="11"/>
  <c r="AG133" i="11"/>
  <c r="AH133" i="11"/>
  <c r="AI133" i="11"/>
  <c r="AJ133" i="11"/>
  <c r="AK133" i="11"/>
  <c r="AL133" i="11"/>
  <c r="AM133" i="11"/>
  <c r="AN133" i="11"/>
  <c r="C134" i="11"/>
  <c r="D134" i="11"/>
  <c r="E134" i="11"/>
  <c r="F134" i="11"/>
  <c r="G134" i="11"/>
  <c r="H134" i="11"/>
  <c r="I134" i="11"/>
  <c r="J134" i="11"/>
  <c r="K134" i="11"/>
  <c r="L134" i="11"/>
  <c r="M134" i="11"/>
  <c r="N134" i="11"/>
  <c r="O134" i="11"/>
  <c r="P134" i="11"/>
  <c r="Q134" i="11"/>
  <c r="R134" i="11"/>
  <c r="S134" i="11"/>
  <c r="T134" i="11"/>
  <c r="U134" i="11"/>
  <c r="V134" i="11"/>
  <c r="W134" i="11"/>
  <c r="X134" i="11"/>
  <c r="Y134" i="11"/>
  <c r="Z134" i="11"/>
  <c r="AA134" i="11"/>
  <c r="AB134" i="11"/>
  <c r="AC134" i="11"/>
  <c r="AD134" i="11"/>
  <c r="AE134" i="11"/>
  <c r="AF134" i="11"/>
  <c r="AG134" i="11"/>
  <c r="AH134" i="11"/>
  <c r="AI134" i="11"/>
  <c r="AJ134" i="11"/>
  <c r="AK134" i="11"/>
  <c r="AL134" i="11"/>
  <c r="AM134" i="11"/>
  <c r="AN134" i="11"/>
  <c r="C135" i="11"/>
  <c r="D135" i="11"/>
  <c r="E135" i="11"/>
  <c r="F135" i="11"/>
  <c r="G135" i="11"/>
  <c r="H135" i="11"/>
  <c r="I135" i="11"/>
  <c r="J135" i="11"/>
  <c r="K135" i="11"/>
  <c r="L135" i="11"/>
  <c r="M135" i="11"/>
  <c r="N135" i="11"/>
  <c r="O135" i="11"/>
  <c r="P135" i="11"/>
  <c r="Q135" i="11"/>
  <c r="R135" i="11"/>
  <c r="S135" i="11"/>
  <c r="T135" i="11"/>
  <c r="U135" i="11"/>
  <c r="V135" i="11"/>
  <c r="W135" i="11"/>
  <c r="X135" i="11"/>
  <c r="Y135" i="11"/>
  <c r="Z135" i="11"/>
  <c r="AA135" i="11"/>
  <c r="AB135" i="11"/>
  <c r="AC135" i="11"/>
  <c r="AD135" i="11"/>
  <c r="AE135" i="11"/>
  <c r="AF135" i="11"/>
  <c r="AG135" i="11"/>
  <c r="AH135" i="11"/>
  <c r="AI135" i="11"/>
  <c r="AJ135" i="11"/>
  <c r="AK135" i="11"/>
  <c r="AL135" i="11"/>
  <c r="AM135" i="11"/>
  <c r="AN135" i="11"/>
  <c r="C136" i="11"/>
  <c r="D136" i="11"/>
  <c r="E136" i="11"/>
  <c r="F136" i="11"/>
  <c r="G136" i="11"/>
  <c r="H136" i="11"/>
  <c r="I136" i="11"/>
  <c r="J136" i="11"/>
  <c r="K136" i="11"/>
  <c r="L136" i="11"/>
  <c r="M136" i="11"/>
  <c r="N136" i="11"/>
  <c r="O136" i="11"/>
  <c r="P136" i="11"/>
  <c r="Q136" i="11"/>
  <c r="R136" i="11"/>
  <c r="S136" i="11"/>
  <c r="T136" i="11"/>
  <c r="U136" i="11"/>
  <c r="V136" i="11"/>
  <c r="W136" i="11"/>
  <c r="X136" i="11"/>
  <c r="Y136" i="11"/>
  <c r="Z136" i="11"/>
  <c r="AA136" i="11"/>
  <c r="AB136" i="11"/>
  <c r="AC136" i="11"/>
  <c r="AD136" i="11"/>
  <c r="AE136" i="11"/>
  <c r="AF136" i="11"/>
  <c r="AG136" i="11"/>
  <c r="AH136" i="11"/>
  <c r="AI136" i="11"/>
  <c r="AJ136" i="11"/>
  <c r="AK136" i="11"/>
  <c r="AL136" i="11"/>
  <c r="AM136" i="11"/>
  <c r="AN136" i="11"/>
  <c r="C137" i="11"/>
  <c r="D137" i="11"/>
  <c r="E137" i="11"/>
  <c r="F137" i="11"/>
  <c r="G137" i="11"/>
  <c r="H137" i="11"/>
  <c r="I137" i="11"/>
  <c r="J137" i="11"/>
  <c r="K137" i="11"/>
  <c r="L137" i="11"/>
  <c r="M137" i="11"/>
  <c r="N137" i="11"/>
  <c r="O137" i="11"/>
  <c r="P137" i="11"/>
  <c r="Q137" i="11"/>
  <c r="R137" i="11"/>
  <c r="S137" i="11"/>
  <c r="T137" i="11"/>
  <c r="U137" i="11"/>
  <c r="V137" i="11"/>
  <c r="W137" i="11"/>
  <c r="X137" i="11"/>
  <c r="Y137" i="11"/>
  <c r="Z137" i="11"/>
  <c r="AA137" i="11"/>
  <c r="AB137" i="11"/>
  <c r="AC137" i="11"/>
  <c r="AD137" i="11"/>
  <c r="AE137" i="11"/>
  <c r="AF137" i="11"/>
  <c r="AG137" i="11"/>
  <c r="AH137" i="11"/>
  <c r="AI137" i="11"/>
  <c r="AJ137" i="11"/>
  <c r="AK137" i="11"/>
  <c r="AL137" i="11"/>
  <c r="AM137" i="11"/>
  <c r="AN137" i="11"/>
  <c r="C138" i="11"/>
  <c r="D138" i="11"/>
  <c r="E138" i="11"/>
  <c r="F138" i="11"/>
  <c r="G138" i="11"/>
  <c r="H138" i="11"/>
  <c r="I138" i="11"/>
  <c r="J138" i="11"/>
  <c r="K138" i="11"/>
  <c r="L138" i="11"/>
  <c r="M138" i="11"/>
  <c r="N138" i="11"/>
  <c r="O138" i="11"/>
  <c r="P138" i="11"/>
  <c r="Q138" i="11"/>
  <c r="R138" i="11"/>
  <c r="S138" i="11"/>
  <c r="T138" i="11"/>
  <c r="U138" i="11"/>
  <c r="V138" i="11"/>
  <c r="W138" i="11"/>
  <c r="X138" i="11"/>
  <c r="Y138" i="11"/>
  <c r="Z138" i="11"/>
  <c r="AA138" i="11"/>
  <c r="AB138" i="11"/>
  <c r="AC138" i="11"/>
  <c r="AD138" i="11"/>
  <c r="AE138" i="11"/>
  <c r="AF138" i="11"/>
  <c r="AG138" i="11"/>
  <c r="AH138" i="11"/>
  <c r="AI138" i="11"/>
  <c r="AJ138" i="11"/>
  <c r="AK138" i="11"/>
  <c r="AL138" i="11"/>
  <c r="AM138" i="11"/>
  <c r="AN138" i="11"/>
  <c r="C139" i="11"/>
  <c r="D139" i="11"/>
  <c r="E139" i="11"/>
  <c r="F139" i="11"/>
  <c r="G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T139" i="11"/>
  <c r="U139" i="11"/>
  <c r="V139" i="11"/>
  <c r="W139" i="11"/>
  <c r="X139" i="11"/>
  <c r="Y139" i="11"/>
  <c r="Z139" i="11"/>
  <c r="AA139" i="11"/>
  <c r="AB139" i="11"/>
  <c r="AC139" i="11"/>
  <c r="AD139" i="11"/>
  <c r="AE139" i="11"/>
  <c r="AF139" i="11"/>
  <c r="AG139" i="11"/>
  <c r="AH139" i="11"/>
  <c r="AI139" i="11"/>
  <c r="AJ139" i="11"/>
  <c r="AK139" i="11"/>
  <c r="AL139" i="11"/>
  <c r="AM139" i="11"/>
  <c r="AN139" i="11"/>
  <c r="C140" i="11"/>
  <c r="D140" i="11"/>
  <c r="E140" i="11"/>
  <c r="F140" i="11"/>
  <c r="G140" i="11"/>
  <c r="H140" i="11"/>
  <c r="I140" i="11"/>
  <c r="J140" i="11"/>
  <c r="K140" i="11"/>
  <c r="L140" i="11"/>
  <c r="M140" i="11"/>
  <c r="N140" i="11"/>
  <c r="O140" i="11"/>
  <c r="P140" i="11"/>
  <c r="Q140" i="11"/>
  <c r="R140" i="11"/>
  <c r="S140" i="11"/>
  <c r="T140" i="11"/>
  <c r="U140" i="11"/>
  <c r="V140" i="11"/>
  <c r="W140" i="11"/>
  <c r="X140" i="11"/>
  <c r="Y140" i="11"/>
  <c r="Z140" i="11"/>
  <c r="AA140" i="11"/>
  <c r="AB140" i="11"/>
  <c r="AC140" i="11"/>
  <c r="AD140" i="11"/>
  <c r="AE140" i="11"/>
  <c r="AF140" i="11"/>
  <c r="AG140" i="11"/>
  <c r="AH140" i="11"/>
  <c r="AI140" i="11"/>
  <c r="AJ140" i="11"/>
  <c r="AK140" i="11"/>
  <c r="AL140" i="11"/>
  <c r="AM140" i="11"/>
  <c r="AN140" i="11"/>
  <c r="C141" i="11"/>
  <c r="D141" i="11"/>
  <c r="E141" i="11"/>
  <c r="F141" i="11"/>
  <c r="G141" i="11"/>
  <c r="H141" i="11"/>
  <c r="I141" i="11"/>
  <c r="J141" i="11"/>
  <c r="K141" i="11"/>
  <c r="L141" i="11"/>
  <c r="M141" i="11"/>
  <c r="N141" i="11"/>
  <c r="O141" i="11"/>
  <c r="P141" i="11"/>
  <c r="Q141" i="11"/>
  <c r="R141" i="11"/>
  <c r="S141" i="11"/>
  <c r="T141" i="11"/>
  <c r="U141" i="11"/>
  <c r="V141" i="11"/>
  <c r="W141" i="11"/>
  <c r="X141" i="11"/>
  <c r="Y141" i="11"/>
  <c r="Z141" i="11"/>
  <c r="AA141" i="11"/>
  <c r="AB141" i="11"/>
  <c r="AC141" i="11"/>
  <c r="AD141" i="11"/>
  <c r="AE141" i="11"/>
  <c r="AF141" i="11"/>
  <c r="AG141" i="11"/>
  <c r="AH141" i="11"/>
  <c r="AI141" i="11"/>
  <c r="AJ141" i="11"/>
  <c r="AK141" i="11"/>
  <c r="AL141" i="11"/>
  <c r="AM141" i="11"/>
  <c r="AN141" i="11"/>
  <c r="C142" i="11"/>
  <c r="D142" i="11"/>
  <c r="E142" i="11"/>
  <c r="F142" i="11"/>
  <c r="G142" i="11"/>
  <c r="H142" i="11"/>
  <c r="I142" i="11"/>
  <c r="J142" i="11"/>
  <c r="K142" i="11"/>
  <c r="L142" i="11"/>
  <c r="M142" i="11"/>
  <c r="N142" i="11"/>
  <c r="O142" i="11"/>
  <c r="P142" i="11"/>
  <c r="Q142" i="11"/>
  <c r="R142" i="11"/>
  <c r="S142" i="11"/>
  <c r="T142" i="11"/>
  <c r="U142" i="11"/>
  <c r="V142" i="11"/>
  <c r="W142" i="11"/>
  <c r="X142" i="11"/>
  <c r="Y142" i="11"/>
  <c r="Z142" i="11"/>
  <c r="AA142" i="11"/>
  <c r="AB142" i="11"/>
  <c r="AC142" i="11"/>
  <c r="AD142" i="11"/>
  <c r="AE142" i="11"/>
  <c r="AF142" i="11"/>
  <c r="AG142" i="11"/>
  <c r="AH142" i="11"/>
  <c r="AI142" i="11"/>
  <c r="AJ142" i="11"/>
  <c r="AK142" i="11"/>
  <c r="AL142" i="11"/>
  <c r="AM142" i="11"/>
  <c r="AN142" i="11"/>
  <c r="C143" i="11"/>
  <c r="D143" i="11"/>
  <c r="E143" i="11"/>
  <c r="F143" i="11"/>
  <c r="G143" i="11"/>
  <c r="H143" i="11"/>
  <c r="I143" i="11"/>
  <c r="J143" i="11"/>
  <c r="K143" i="11"/>
  <c r="L143" i="11"/>
  <c r="M143" i="11"/>
  <c r="N143" i="11"/>
  <c r="O143" i="11"/>
  <c r="P143" i="11"/>
  <c r="Q143" i="11"/>
  <c r="R143" i="11"/>
  <c r="S143" i="11"/>
  <c r="T143" i="11"/>
  <c r="U143" i="11"/>
  <c r="V143" i="11"/>
  <c r="W143" i="11"/>
  <c r="X143" i="11"/>
  <c r="Y143" i="11"/>
  <c r="Z143" i="11"/>
  <c r="AA143" i="11"/>
  <c r="AB143" i="11"/>
  <c r="AC143" i="11"/>
  <c r="AD143" i="11"/>
  <c r="AE143" i="11"/>
  <c r="AF143" i="11"/>
  <c r="AG143" i="11"/>
  <c r="AH143" i="11"/>
  <c r="AI143" i="11"/>
  <c r="AJ143" i="11"/>
  <c r="AK143" i="11"/>
  <c r="AL143" i="11"/>
  <c r="AM143" i="11"/>
  <c r="AN143" i="11"/>
  <c r="C144" i="11"/>
  <c r="D144" i="11"/>
  <c r="E144" i="11"/>
  <c r="F144" i="11"/>
  <c r="G144" i="11"/>
  <c r="H144" i="11"/>
  <c r="I144" i="11"/>
  <c r="J144" i="11"/>
  <c r="K144" i="11"/>
  <c r="L144" i="11"/>
  <c r="M144" i="11"/>
  <c r="N144" i="11"/>
  <c r="O144" i="11"/>
  <c r="P144" i="11"/>
  <c r="Q144" i="11"/>
  <c r="R144" i="11"/>
  <c r="S144" i="11"/>
  <c r="T144" i="11"/>
  <c r="U144" i="11"/>
  <c r="V144" i="11"/>
  <c r="W144" i="11"/>
  <c r="X144" i="11"/>
  <c r="Y144" i="11"/>
  <c r="Z144" i="11"/>
  <c r="AA144" i="11"/>
  <c r="AB144" i="11"/>
  <c r="AC144" i="11"/>
  <c r="AD144" i="11"/>
  <c r="AE144" i="11"/>
  <c r="AF144" i="11"/>
  <c r="AG144" i="11"/>
  <c r="AH144" i="11"/>
  <c r="AI144" i="11"/>
  <c r="AJ144" i="11"/>
  <c r="AK144" i="11"/>
  <c r="AL144" i="11"/>
  <c r="AM144" i="11"/>
  <c r="AN144" i="11"/>
  <c r="C145" i="11"/>
  <c r="D145" i="11"/>
  <c r="E145" i="11"/>
  <c r="F145" i="11"/>
  <c r="G145" i="11"/>
  <c r="H145" i="11"/>
  <c r="I145" i="11"/>
  <c r="J145" i="11"/>
  <c r="K145" i="11"/>
  <c r="L145" i="11"/>
  <c r="M145" i="11"/>
  <c r="N145" i="11"/>
  <c r="O145" i="11"/>
  <c r="P145" i="11"/>
  <c r="Q145" i="11"/>
  <c r="R145" i="11"/>
  <c r="S145" i="11"/>
  <c r="T145" i="11"/>
  <c r="U145" i="11"/>
  <c r="V145" i="11"/>
  <c r="W145" i="11"/>
  <c r="X145" i="11"/>
  <c r="Y145" i="11"/>
  <c r="Z145" i="11"/>
  <c r="AA145" i="11"/>
  <c r="AB145" i="11"/>
  <c r="AC145" i="11"/>
  <c r="AD145" i="11"/>
  <c r="AE145" i="11"/>
  <c r="AF145" i="11"/>
  <c r="AG145" i="11"/>
  <c r="AH145" i="11"/>
  <c r="AI145" i="11"/>
  <c r="AJ145" i="11"/>
  <c r="AK145" i="11"/>
  <c r="AL145" i="11"/>
  <c r="AM145" i="11"/>
  <c r="AN145" i="11"/>
  <c r="C146" i="11"/>
  <c r="D146" i="11"/>
  <c r="E146" i="11"/>
  <c r="F146" i="11"/>
  <c r="G146" i="11"/>
  <c r="H146" i="11"/>
  <c r="I146" i="11"/>
  <c r="J146" i="11"/>
  <c r="K146" i="11"/>
  <c r="L146" i="11"/>
  <c r="M146" i="11"/>
  <c r="N146" i="11"/>
  <c r="O146" i="11"/>
  <c r="P146" i="11"/>
  <c r="Q146" i="11"/>
  <c r="R146" i="11"/>
  <c r="S146" i="11"/>
  <c r="T146" i="11"/>
  <c r="U146" i="11"/>
  <c r="V146" i="11"/>
  <c r="W146" i="11"/>
  <c r="X146" i="11"/>
  <c r="Y146" i="11"/>
  <c r="Z146" i="11"/>
  <c r="AA146" i="11"/>
  <c r="AB146" i="11"/>
  <c r="AC146" i="11"/>
  <c r="AD146" i="11"/>
  <c r="AE146" i="11"/>
  <c r="AF146" i="11"/>
  <c r="AG146" i="11"/>
  <c r="AH146" i="11"/>
  <c r="AI146" i="11"/>
  <c r="AJ146" i="11"/>
  <c r="AK146" i="11"/>
  <c r="AL146" i="11"/>
  <c r="AM146" i="11"/>
  <c r="AN146" i="11"/>
  <c r="C147" i="11"/>
  <c r="D147" i="11"/>
  <c r="E147" i="11"/>
  <c r="F147" i="11"/>
  <c r="G147" i="11"/>
  <c r="H147" i="11"/>
  <c r="I147" i="11"/>
  <c r="J147" i="11"/>
  <c r="K147" i="11"/>
  <c r="L147" i="11"/>
  <c r="M147" i="11"/>
  <c r="N147" i="11"/>
  <c r="O147" i="11"/>
  <c r="P147" i="11"/>
  <c r="Q147" i="11"/>
  <c r="R147" i="11"/>
  <c r="S147" i="11"/>
  <c r="T147" i="11"/>
  <c r="U147" i="11"/>
  <c r="V147" i="11"/>
  <c r="W147" i="11"/>
  <c r="X147" i="11"/>
  <c r="Y147" i="11"/>
  <c r="Z147" i="11"/>
  <c r="AA147" i="11"/>
  <c r="AB147" i="11"/>
  <c r="AC147" i="11"/>
  <c r="AD147" i="11"/>
  <c r="AE147" i="11"/>
  <c r="AF147" i="11"/>
  <c r="AG147" i="11"/>
  <c r="AH147" i="11"/>
  <c r="AI147" i="11"/>
  <c r="AJ147" i="11"/>
  <c r="AK147" i="11"/>
  <c r="AL147" i="11"/>
  <c r="AM147" i="11"/>
  <c r="AN147" i="11"/>
  <c r="C148" i="11"/>
  <c r="D148" i="11"/>
  <c r="E148" i="11"/>
  <c r="F148" i="11"/>
  <c r="G148" i="11"/>
  <c r="H148" i="11"/>
  <c r="I148" i="11"/>
  <c r="J148" i="11"/>
  <c r="K148" i="11"/>
  <c r="L148" i="11"/>
  <c r="M148" i="11"/>
  <c r="N148" i="11"/>
  <c r="O148" i="11"/>
  <c r="P148" i="11"/>
  <c r="Q148" i="11"/>
  <c r="R148" i="11"/>
  <c r="S148" i="11"/>
  <c r="T148" i="11"/>
  <c r="U148" i="11"/>
  <c r="V148" i="11"/>
  <c r="W148" i="11"/>
  <c r="X148" i="11"/>
  <c r="Y148" i="11"/>
  <c r="Z148" i="11"/>
  <c r="AA148" i="11"/>
  <c r="AB148" i="11"/>
  <c r="AC148" i="11"/>
  <c r="AD148" i="11"/>
  <c r="AE148" i="11"/>
  <c r="AF148" i="11"/>
  <c r="AG148" i="11"/>
  <c r="AH148" i="11"/>
  <c r="AI148" i="11"/>
  <c r="AJ148" i="11"/>
  <c r="AK148" i="11"/>
  <c r="AL148" i="11"/>
  <c r="AM148" i="11"/>
  <c r="AN148" i="11"/>
  <c r="C149" i="11"/>
  <c r="D149" i="11"/>
  <c r="E149" i="11"/>
  <c r="F149" i="11"/>
  <c r="G149" i="11"/>
  <c r="H149" i="11"/>
  <c r="I149" i="11"/>
  <c r="J149" i="11"/>
  <c r="K149" i="11"/>
  <c r="L149" i="11"/>
  <c r="M149" i="11"/>
  <c r="N149" i="11"/>
  <c r="O149" i="11"/>
  <c r="P149" i="11"/>
  <c r="Q149" i="11"/>
  <c r="R149" i="11"/>
  <c r="S149" i="11"/>
  <c r="T149" i="11"/>
  <c r="U149" i="11"/>
  <c r="V149" i="11"/>
  <c r="W149" i="11"/>
  <c r="X149" i="11"/>
  <c r="Y149" i="11"/>
  <c r="Z149" i="11"/>
  <c r="AA149" i="11"/>
  <c r="AB149" i="11"/>
  <c r="AC149" i="11"/>
  <c r="AD149" i="11"/>
  <c r="AE149" i="11"/>
  <c r="AF149" i="11"/>
  <c r="AG149" i="11"/>
  <c r="AH149" i="11"/>
  <c r="AI149" i="11"/>
  <c r="AJ149" i="11"/>
  <c r="AK149" i="11"/>
  <c r="AL149" i="11"/>
  <c r="AM149" i="11"/>
  <c r="AN149" i="11"/>
  <c r="C150" i="11"/>
  <c r="D150" i="11"/>
  <c r="E150" i="11"/>
  <c r="F150" i="11"/>
  <c r="G150" i="11"/>
  <c r="H150" i="11"/>
  <c r="I150" i="11"/>
  <c r="J150" i="11"/>
  <c r="K150" i="11"/>
  <c r="L150" i="11"/>
  <c r="M150" i="11"/>
  <c r="N150" i="11"/>
  <c r="O150" i="11"/>
  <c r="P150" i="11"/>
  <c r="Q150" i="11"/>
  <c r="R150" i="11"/>
  <c r="S150" i="11"/>
  <c r="T150" i="11"/>
  <c r="U150" i="11"/>
  <c r="V150" i="11"/>
  <c r="W150" i="11"/>
  <c r="X150" i="11"/>
  <c r="Y150" i="11"/>
  <c r="Z150" i="11"/>
  <c r="AA150" i="11"/>
  <c r="AB150" i="11"/>
  <c r="AC150" i="11"/>
  <c r="AD150" i="11"/>
  <c r="AE150" i="11"/>
  <c r="AF150" i="11"/>
  <c r="AG150" i="11"/>
  <c r="AH150" i="11"/>
  <c r="AI150" i="11"/>
  <c r="AJ150" i="11"/>
  <c r="AK150" i="11"/>
  <c r="AL150" i="11"/>
  <c r="AM150" i="11"/>
  <c r="AN150" i="11"/>
  <c r="C151" i="11"/>
  <c r="D151" i="11"/>
  <c r="E151" i="11"/>
  <c r="F151" i="11"/>
  <c r="G151" i="11"/>
  <c r="H151" i="11"/>
  <c r="I151" i="11"/>
  <c r="J151" i="11"/>
  <c r="K151" i="11"/>
  <c r="L151" i="11"/>
  <c r="M151" i="11"/>
  <c r="N151" i="11"/>
  <c r="O151" i="11"/>
  <c r="P151" i="11"/>
  <c r="Q151" i="11"/>
  <c r="R151" i="11"/>
  <c r="S151" i="11"/>
  <c r="T151" i="11"/>
  <c r="U151" i="11"/>
  <c r="V151" i="11"/>
  <c r="W151" i="11"/>
  <c r="X151" i="11"/>
  <c r="Y151" i="11"/>
  <c r="Z151" i="11"/>
  <c r="AA151" i="11"/>
  <c r="AB151" i="11"/>
  <c r="AC151" i="11"/>
  <c r="AD151" i="11"/>
  <c r="AE151" i="11"/>
  <c r="AF151" i="11"/>
  <c r="AG151" i="11"/>
  <c r="AH151" i="11"/>
  <c r="AI151" i="11"/>
  <c r="AJ151" i="11"/>
  <c r="AK151" i="11"/>
  <c r="AL151" i="11"/>
  <c r="AM151" i="11"/>
  <c r="AN151" i="11"/>
  <c r="C152" i="11"/>
  <c r="D152" i="11"/>
  <c r="E152" i="11"/>
  <c r="F152" i="11"/>
  <c r="G152" i="11"/>
  <c r="H152" i="11"/>
  <c r="I152" i="11"/>
  <c r="J152" i="11"/>
  <c r="K152" i="11"/>
  <c r="L152" i="11"/>
  <c r="M152" i="11"/>
  <c r="N152" i="11"/>
  <c r="O152" i="11"/>
  <c r="P152" i="11"/>
  <c r="Q152" i="11"/>
  <c r="R152" i="11"/>
  <c r="S152" i="11"/>
  <c r="T152" i="11"/>
  <c r="U152" i="11"/>
  <c r="V152" i="11"/>
  <c r="W152" i="11"/>
  <c r="X152" i="11"/>
  <c r="Y152" i="11"/>
  <c r="Z152" i="11"/>
  <c r="AA152" i="11"/>
  <c r="AB152" i="11"/>
  <c r="AC152" i="11"/>
  <c r="AD152" i="11"/>
  <c r="AE152" i="11"/>
  <c r="AF152" i="11"/>
  <c r="AG152" i="11"/>
  <c r="AH152" i="11"/>
  <c r="AI152" i="11"/>
  <c r="AJ152" i="11"/>
  <c r="AK152" i="11"/>
  <c r="AL152" i="11"/>
  <c r="AM152" i="11"/>
  <c r="AN152" i="11"/>
  <c r="C153" i="11"/>
  <c r="D153" i="11"/>
  <c r="E153" i="11"/>
  <c r="F153" i="11"/>
  <c r="G153" i="11"/>
  <c r="H153" i="11"/>
  <c r="I153" i="11"/>
  <c r="J153" i="11"/>
  <c r="K153" i="11"/>
  <c r="L153" i="11"/>
  <c r="M153" i="11"/>
  <c r="N153" i="11"/>
  <c r="O153" i="11"/>
  <c r="P153" i="11"/>
  <c r="Q153" i="11"/>
  <c r="R153" i="11"/>
  <c r="S153" i="11"/>
  <c r="T153" i="11"/>
  <c r="U153" i="11"/>
  <c r="V153" i="11"/>
  <c r="W153" i="11"/>
  <c r="X153" i="11"/>
  <c r="Y153" i="11"/>
  <c r="Z153" i="11"/>
  <c r="AA153" i="11"/>
  <c r="AB153" i="11"/>
  <c r="AC153" i="11"/>
  <c r="AD153" i="11"/>
  <c r="AE153" i="11"/>
  <c r="AF153" i="11"/>
  <c r="AG153" i="11"/>
  <c r="AH153" i="11"/>
  <c r="AI153" i="11"/>
  <c r="AJ153" i="11"/>
  <c r="AK153" i="11"/>
  <c r="AL153" i="11"/>
  <c r="AM153" i="11"/>
  <c r="AN153" i="11"/>
  <c r="C154" i="11"/>
  <c r="D154" i="11"/>
  <c r="E154" i="11"/>
  <c r="F154" i="11"/>
  <c r="G154" i="11"/>
  <c r="H154" i="11"/>
  <c r="I154" i="11"/>
  <c r="J154" i="11"/>
  <c r="K154" i="11"/>
  <c r="L154" i="11"/>
  <c r="M154" i="11"/>
  <c r="N154" i="11"/>
  <c r="O154" i="11"/>
  <c r="P154" i="11"/>
  <c r="Q154" i="11"/>
  <c r="R154" i="11"/>
  <c r="S154" i="11"/>
  <c r="T154" i="11"/>
  <c r="U154" i="11"/>
  <c r="V154" i="11"/>
  <c r="W154" i="11"/>
  <c r="X154" i="11"/>
  <c r="Y154" i="11"/>
  <c r="Z154" i="11"/>
  <c r="AA154" i="11"/>
  <c r="AB154" i="11"/>
  <c r="AC154" i="11"/>
  <c r="AD154" i="11"/>
  <c r="AE154" i="11"/>
  <c r="AF154" i="11"/>
  <c r="AG154" i="11"/>
  <c r="AH154" i="11"/>
  <c r="AI154" i="11"/>
  <c r="AJ154" i="11"/>
  <c r="AK154" i="11"/>
  <c r="AL154" i="11"/>
  <c r="AM154" i="11"/>
  <c r="AN154" i="11"/>
  <c r="C155" i="11"/>
  <c r="D155" i="11"/>
  <c r="E155" i="11"/>
  <c r="F155" i="11"/>
  <c r="G155" i="11"/>
  <c r="H155" i="11"/>
  <c r="I155" i="11"/>
  <c r="J155" i="11"/>
  <c r="K155" i="11"/>
  <c r="L155" i="11"/>
  <c r="M155" i="11"/>
  <c r="N155" i="11"/>
  <c r="O155" i="11"/>
  <c r="P155" i="11"/>
  <c r="Q155" i="11"/>
  <c r="R155" i="11"/>
  <c r="S155" i="11"/>
  <c r="T155" i="11"/>
  <c r="U155" i="11"/>
  <c r="V155" i="11"/>
  <c r="W155" i="11"/>
  <c r="X155" i="11"/>
  <c r="Y155" i="11"/>
  <c r="Z155" i="11"/>
  <c r="AA155" i="11"/>
  <c r="AB155" i="11"/>
  <c r="AC155" i="11"/>
  <c r="AD155" i="11"/>
  <c r="AE155" i="11"/>
  <c r="AF155" i="11"/>
  <c r="AG155" i="11"/>
  <c r="AH155" i="11"/>
  <c r="AI155" i="11"/>
  <c r="AJ155" i="11"/>
  <c r="AK155" i="11"/>
  <c r="AL155" i="11"/>
  <c r="AM155" i="11"/>
  <c r="AN155" i="11"/>
  <c r="C156" i="11"/>
  <c r="D156" i="11"/>
  <c r="E156" i="11"/>
  <c r="F156" i="11"/>
  <c r="G156" i="11"/>
  <c r="H156" i="11"/>
  <c r="I156" i="11"/>
  <c r="J156" i="11"/>
  <c r="K156" i="11"/>
  <c r="L156" i="11"/>
  <c r="M156" i="11"/>
  <c r="N156" i="11"/>
  <c r="O156" i="11"/>
  <c r="P156" i="11"/>
  <c r="Q156" i="11"/>
  <c r="R156" i="11"/>
  <c r="S156" i="11"/>
  <c r="T156" i="11"/>
  <c r="U156" i="11"/>
  <c r="V156" i="11"/>
  <c r="W156" i="11"/>
  <c r="X156" i="11"/>
  <c r="Y156" i="11"/>
  <c r="Z156" i="11"/>
  <c r="AA156" i="11"/>
  <c r="AB156" i="11"/>
  <c r="AC156" i="11"/>
  <c r="AD156" i="11"/>
  <c r="AE156" i="11"/>
  <c r="AF156" i="11"/>
  <c r="AG156" i="11"/>
  <c r="AH156" i="11"/>
  <c r="AI156" i="11"/>
  <c r="AJ156" i="11"/>
  <c r="AK156" i="11"/>
  <c r="AL156" i="11"/>
  <c r="AM156" i="11"/>
  <c r="AN156" i="11"/>
  <c r="C157" i="11"/>
  <c r="D157" i="11"/>
  <c r="E157" i="11"/>
  <c r="F157" i="11"/>
  <c r="G157" i="11"/>
  <c r="H157" i="11"/>
  <c r="I157" i="11"/>
  <c r="J157" i="11"/>
  <c r="K157" i="11"/>
  <c r="L157" i="11"/>
  <c r="M157" i="11"/>
  <c r="N157" i="11"/>
  <c r="O157" i="11"/>
  <c r="P157" i="11"/>
  <c r="Q157" i="11"/>
  <c r="R157" i="11"/>
  <c r="S157" i="11"/>
  <c r="T157" i="11"/>
  <c r="U157" i="11"/>
  <c r="V157" i="11"/>
  <c r="W157" i="11"/>
  <c r="X157" i="11"/>
  <c r="Y157" i="11"/>
  <c r="Z157" i="11"/>
  <c r="AA157" i="11"/>
  <c r="AB157" i="11"/>
  <c r="AC157" i="11"/>
  <c r="AD157" i="11"/>
  <c r="AE157" i="11"/>
  <c r="AF157" i="11"/>
  <c r="AG157" i="11"/>
  <c r="AH157" i="11"/>
  <c r="AI157" i="11"/>
  <c r="AJ157" i="11"/>
  <c r="AK157" i="11"/>
  <c r="AL157" i="11"/>
  <c r="AM157" i="11"/>
  <c r="AN157" i="11"/>
  <c r="C158" i="11"/>
  <c r="D158" i="11"/>
  <c r="E158" i="11"/>
  <c r="F158" i="11"/>
  <c r="G158" i="11"/>
  <c r="H158" i="11"/>
  <c r="I158" i="11"/>
  <c r="J158" i="11"/>
  <c r="K158" i="11"/>
  <c r="L158" i="11"/>
  <c r="M158" i="11"/>
  <c r="N158" i="11"/>
  <c r="O158" i="11"/>
  <c r="P158" i="11"/>
  <c r="Q158" i="11"/>
  <c r="R158" i="11"/>
  <c r="S158" i="11"/>
  <c r="T158" i="11"/>
  <c r="U158" i="11"/>
  <c r="V158" i="11"/>
  <c r="W158" i="11"/>
  <c r="X158" i="11"/>
  <c r="Y158" i="11"/>
  <c r="Z158" i="11"/>
  <c r="AA158" i="11"/>
  <c r="AB158" i="11"/>
  <c r="AC158" i="11"/>
  <c r="AD158" i="11"/>
  <c r="AE158" i="11"/>
  <c r="AF158" i="11"/>
  <c r="AG158" i="11"/>
  <c r="AH158" i="11"/>
  <c r="AI158" i="11"/>
  <c r="AJ158" i="11"/>
  <c r="AK158" i="11"/>
  <c r="AL158" i="11"/>
  <c r="AM158" i="11"/>
  <c r="AN158" i="11"/>
  <c r="C159" i="11"/>
  <c r="D159" i="11"/>
  <c r="E159" i="11"/>
  <c r="F159" i="11"/>
  <c r="G159" i="11"/>
  <c r="H159" i="11"/>
  <c r="I159" i="11"/>
  <c r="J159" i="11"/>
  <c r="K159" i="11"/>
  <c r="L159" i="11"/>
  <c r="M159" i="11"/>
  <c r="N159" i="11"/>
  <c r="O159" i="11"/>
  <c r="P159" i="11"/>
  <c r="Q159" i="11"/>
  <c r="R159" i="11"/>
  <c r="S159" i="11"/>
  <c r="T159" i="11"/>
  <c r="U159" i="11"/>
  <c r="V159" i="11"/>
  <c r="W159" i="11"/>
  <c r="X159" i="11"/>
  <c r="Y159" i="11"/>
  <c r="Z159" i="11"/>
  <c r="AA159" i="11"/>
  <c r="AB159" i="11"/>
  <c r="AC159" i="11"/>
  <c r="AD159" i="11"/>
  <c r="AE159" i="11"/>
  <c r="AF159" i="11"/>
  <c r="AG159" i="11"/>
  <c r="AH159" i="11"/>
  <c r="AI159" i="11"/>
  <c r="AJ159" i="11"/>
  <c r="AK159" i="11"/>
  <c r="AL159" i="11"/>
  <c r="AM159" i="11"/>
  <c r="AN159" i="11"/>
  <c r="C160" i="11"/>
  <c r="D160" i="11"/>
  <c r="E160" i="11"/>
  <c r="F160" i="11"/>
  <c r="G160" i="11"/>
  <c r="H160" i="11"/>
  <c r="I160" i="11"/>
  <c r="J160" i="11"/>
  <c r="K160" i="11"/>
  <c r="L160" i="11"/>
  <c r="M160" i="11"/>
  <c r="N160" i="11"/>
  <c r="O160" i="11"/>
  <c r="P160" i="11"/>
  <c r="Q160" i="11"/>
  <c r="R160" i="11"/>
  <c r="S160" i="11"/>
  <c r="T160" i="11"/>
  <c r="U160" i="11"/>
  <c r="V160" i="11"/>
  <c r="W160" i="11"/>
  <c r="X160" i="11"/>
  <c r="Y160" i="11"/>
  <c r="Z160" i="11"/>
  <c r="AA160" i="11"/>
  <c r="AB160" i="11"/>
  <c r="AC160" i="11"/>
  <c r="AD160" i="11"/>
  <c r="AE160" i="11"/>
  <c r="AF160" i="11"/>
  <c r="AG160" i="11"/>
  <c r="AH160" i="11"/>
  <c r="AI160" i="11"/>
  <c r="AJ160" i="11"/>
  <c r="AK160" i="11"/>
  <c r="AL160" i="11"/>
  <c r="AM160" i="11"/>
  <c r="AN160" i="11"/>
  <c r="C161" i="11"/>
  <c r="D161" i="11"/>
  <c r="E161" i="11"/>
  <c r="F161" i="11"/>
  <c r="G161" i="11"/>
  <c r="H161" i="11"/>
  <c r="I161" i="11"/>
  <c r="J161" i="11"/>
  <c r="K161" i="11"/>
  <c r="L161" i="11"/>
  <c r="M161" i="11"/>
  <c r="N161" i="11"/>
  <c r="O161" i="11"/>
  <c r="P161" i="11"/>
  <c r="Q161" i="11"/>
  <c r="R161" i="11"/>
  <c r="S161" i="11"/>
  <c r="T161" i="11"/>
  <c r="U161" i="11"/>
  <c r="V161" i="11"/>
  <c r="W161" i="11"/>
  <c r="X161" i="11"/>
  <c r="Y161" i="11"/>
  <c r="Z161" i="11"/>
  <c r="AA161" i="11"/>
  <c r="AB161" i="11"/>
  <c r="AC161" i="11"/>
  <c r="AD161" i="11"/>
  <c r="AE161" i="11"/>
  <c r="AF161" i="11"/>
  <c r="AG161" i="11"/>
  <c r="AH161" i="11"/>
  <c r="AI161" i="11"/>
  <c r="AJ161" i="11"/>
  <c r="AK161" i="11"/>
  <c r="AL161" i="11"/>
  <c r="AM161" i="11"/>
  <c r="AN161" i="11"/>
  <c r="C162" i="11"/>
  <c r="D162" i="11"/>
  <c r="E162" i="11"/>
  <c r="F162" i="11"/>
  <c r="G162" i="11"/>
  <c r="H162" i="11"/>
  <c r="I162" i="11"/>
  <c r="J162" i="11"/>
  <c r="K162" i="11"/>
  <c r="L162" i="11"/>
  <c r="M162" i="11"/>
  <c r="N162" i="11"/>
  <c r="O162" i="11"/>
  <c r="P162" i="11"/>
  <c r="Q162" i="11"/>
  <c r="R162" i="11"/>
  <c r="S162" i="11"/>
  <c r="T162" i="11"/>
  <c r="U162" i="11"/>
  <c r="V162" i="11"/>
  <c r="W162" i="11"/>
  <c r="X162" i="11"/>
  <c r="Y162" i="11"/>
  <c r="Z162" i="11"/>
  <c r="AA162" i="11"/>
  <c r="AB162" i="11"/>
  <c r="AC162" i="11"/>
  <c r="AD162" i="11"/>
  <c r="AE162" i="11"/>
  <c r="AF162" i="11"/>
  <c r="AG162" i="11"/>
  <c r="AH162" i="11"/>
  <c r="AI162" i="11"/>
  <c r="AJ162" i="11"/>
  <c r="AK162" i="11"/>
  <c r="AL162" i="11"/>
  <c r="AM162" i="11"/>
  <c r="AN162" i="11"/>
  <c r="C163" i="11"/>
  <c r="D163" i="11"/>
  <c r="E163" i="11"/>
  <c r="F163" i="11"/>
  <c r="G163" i="11"/>
  <c r="H163" i="11"/>
  <c r="I163" i="11"/>
  <c r="J163" i="11"/>
  <c r="K163" i="11"/>
  <c r="L163" i="11"/>
  <c r="M163" i="11"/>
  <c r="N163" i="11"/>
  <c r="O163" i="11"/>
  <c r="P163" i="11"/>
  <c r="Q163" i="11"/>
  <c r="R163" i="11"/>
  <c r="S163" i="11"/>
  <c r="T163" i="11"/>
  <c r="U163" i="11"/>
  <c r="V163" i="11"/>
  <c r="W163" i="11"/>
  <c r="X163" i="11"/>
  <c r="Y163" i="11"/>
  <c r="Z163" i="11"/>
  <c r="AA163" i="11"/>
  <c r="AB163" i="11"/>
  <c r="AC163" i="11"/>
  <c r="AD163" i="11"/>
  <c r="AE163" i="11"/>
  <c r="AF163" i="11"/>
  <c r="AG163" i="11"/>
  <c r="AH163" i="11"/>
  <c r="AI163" i="11"/>
  <c r="AJ163" i="11"/>
  <c r="AK163" i="11"/>
  <c r="AL163" i="11"/>
  <c r="AM163" i="11"/>
  <c r="AN163" i="11"/>
  <c r="C164" i="11"/>
  <c r="D164" i="11"/>
  <c r="E164" i="11"/>
  <c r="F164" i="11"/>
  <c r="G164" i="11"/>
  <c r="H164" i="11"/>
  <c r="I164" i="11"/>
  <c r="J164" i="11"/>
  <c r="K164" i="11"/>
  <c r="L164" i="11"/>
  <c r="M164" i="11"/>
  <c r="N164" i="11"/>
  <c r="O164" i="11"/>
  <c r="P164" i="11"/>
  <c r="Q164" i="11"/>
  <c r="R164" i="11"/>
  <c r="S164" i="11"/>
  <c r="T164" i="11"/>
  <c r="U164" i="11"/>
  <c r="V164" i="11"/>
  <c r="W164" i="11"/>
  <c r="X164" i="11"/>
  <c r="Y164" i="11"/>
  <c r="Z164" i="11"/>
  <c r="AA164" i="11"/>
  <c r="AB164" i="11"/>
  <c r="AC164" i="11"/>
  <c r="AD164" i="11"/>
  <c r="AE164" i="11"/>
  <c r="AF164" i="11"/>
  <c r="AG164" i="11"/>
  <c r="AH164" i="11"/>
  <c r="AI164" i="11"/>
  <c r="AJ164" i="11"/>
  <c r="AK164" i="11"/>
  <c r="AL164" i="11"/>
  <c r="AM164" i="11"/>
  <c r="AN164" i="11"/>
  <c r="C165" i="11"/>
  <c r="D165" i="11"/>
  <c r="E165" i="11"/>
  <c r="F165" i="11"/>
  <c r="G165" i="11"/>
  <c r="H165" i="11"/>
  <c r="I165" i="11"/>
  <c r="J165" i="11"/>
  <c r="K165" i="11"/>
  <c r="L165" i="11"/>
  <c r="M165" i="11"/>
  <c r="N165" i="11"/>
  <c r="O165" i="11"/>
  <c r="P165" i="11"/>
  <c r="Q165" i="11"/>
  <c r="R165" i="11"/>
  <c r="S165" i="11"/>
  <c r="T165" i="11"/>
  <c r="U165" i="11"/>
  <c r="V165" i="11"/>
  <c r="W165" i="11"/>
  <c r="X165" i="11"/>
  <c r="Y165" i="11"/>
  <c r="Z165" i="11"/>
  <c r="AA165" i="11"/>
  <c r="AB165" i="11"/>
  <c r="AC165" i="11"/>
  <c r="AD165" i="11"/>
  <c r="AE165" i="11"/>
  <c r="AF165" i="11"/>
  <c r="AG165" i="11"/>
  <c r="AH165" i="11"/>
  <c r="AI165" i="11"/>
  <c r="AJ165" i="11"/>
  <c r="AK165" i="11"/>
  <c r="AL165" i="11"/>
  <c r="AM165" i="11"/>
  <c r="AN165" i="11"/>
  <c r="C166" i="11"/>
  <c r="D166" i="11"/>
  <c r="E166" i="11"/>
  <c r="F166" i="11"/>
  <c r="G166" i="11"/>
  <c r="H166" i="11"/>
  <c r="I166" i="11"/>
  <c r="J166" i="11"/>
  <c r="K166" i="11"/>
  <c r="L166" i="11"/>
  <c r="M166" i="11"/>
  <c r="N166" i="11"/>
  <c r="O166" i="11"/>
  <c r="P166" i="11"/>
  <c r="Q166" i="11"/>
  <c r="R166" i="11"/>
  <c r="S166" i="11"/>
  <c r="T166" i="11"/>
  <c r="U166" i="11"/>
  <c r="V166" i="11"/>
  <c r="W166" i="11"/>
  <c r="X166" i="11"/>
  <c r="Y166" i="11"/>
  <c r="Z166" i="11"/>
  <c r="AA166" i="11"/>
  <c r="AB166" i="11"/>
  <c r="AC166" i="11"/>
  <c r="AD166" i="11"/>
  <c r="AE166" i="11"/>
  <c r="AF166" i="11"/>
  <c r="AG166" i="11"/>
  <c r="AH166" i="11"/>
  <c r="AI166" i="11"/>
  <c r="AJ166" i="11"/>
  <c r="AK166" i="11"/>
  <c r="AL166" i="11"/>
  <c r="AM166" i="11"/>
  <c r="AN166" i="11"/>
  <c r="C167" i="11"/>
  <c r="D167" i="11"/>
  <c r="E167" i="11"/>
  <c r="F167" i="11"/>
  <c r="G167" i="11"/>
  <c r="H167" i="11"/>
  <c r="I167" i="11"/>
  <c r="J167" i="11"/>
  <c r="K167" i="11"/>
  <c r="L167" i="11"/>
  <c r="M167" i="11"/>
  <c r="N167" i="11"/>
  <c r="O167" i="11"/>
  <c r="P167" i="11"/>
  <c r="Q167" i="11"/>
  <c r="R167" i="11"/>
  <c r="S167" i="11"/>
  <c r="T167" i="11"/>
  <c r="U167" i="11"/>
  <c r="V167" i="11"/>
  <c r="W167" i="11"/>
  <c r="X167" i="11"/>
  <c r="Y167" i="11"/>
  <c r="Z167" i="11"/>
  <c r="AA167" i="11"/>
  <c r="AB167" i="11"/>
  <c r="AC167" i="11"/>
  <c r="AD167" i="11"/>
  <c r="AE167" i="11"/>
  <c r="AF167" i="11"/>
  <c r="AG167" i="11"/>
  <c r="AH167" i="11"/>
  <c r="AI167" i="11"/>
  <c r="AJ167" i="11"/>
  <c r="AK167" i="11"/>
  <c r="AL167" i="11"/>
  <c r="AM167" i="11"/>
  <c r="AN167" i="11"/>
  <c r="C168" i="11"/>
  <c r="D168" i="11"/>
  <c r="E168" i="11"/>
  <c r="F168" i="11"/>
  <c r="G168" i="11"/>
  <c r="H168" i="11"/>
  <c r="I168" i="11"/>
  <c r="J168" i="11"/>
  <c r="K168" i="11"/>
  <c r="L168" i="11"/>
  <c r="M168" i="11"/>
  <c r="N168" i="11"/>
  <c r="O168" i="11"/>
  <c r="P168" i="11"/>
  <c r="Q168" i="11"/>
  <c r="R168" i="11"/>
  <c r="S168" i="11"/>
  <c r="T168" i="11"/>
  <c r="U168" i="11"/>
  <c r="V168" i="11"/>
  <c r="W168" i="11"/>
  <c r="X168" i="11"/>
  <c r="Y168" i="11"/>
  <c r="Z168" i="11"/>
  <c r="AA168" i="11"/>
  <c r="AB168" i="11"/>
  <c r="AC168" i="11"/>
  <c r="AD168" i="11"/>
  <c r="AE168" i="11"/>
  <c r="AF168" i="11"/>
  <c r="AG168" i="11"/>
  <c r="AH168" i="11"/>
  <c r="AI168" i="11"/>
  <c r="AJ168" i="11"/>
  <c r="AK168" i="11"/>
  <c r="AL168" i="11"/>
  <c r="AM168" i="11"/>
  <c r="AN168" i="11"/>
  <c r="C169" i="11"/>
  <c r="D169" i="11"/>
  <c r="E169" i="11"/>
  <c r="F169" i="11"/>
  <c r="G169" i="11"/>
  <c r="H169" i="11"/>
  <c r="I169" i="11"/>
  <c r="J169" i="11"/>
  <c r="K169" i="11"/>
  <c r="L169" i="11"/>
  <c r="M169" i="11"/>
  <c r="N169" i="11"/>
  <c r="O169" i="11"/>
  <c r="P169" i="11"/>
  <c r="Q169" i="11"/>
  <c r="R169" i="11"/>
  <c r="S169" i="11"/>
  <c r="T169" i="11"/>
  <c r="U169" i="11"/>
  <c r="V169" i="11"/>
  <c r="W169" i="11"/>
  <c r="X169" i="11"/>
  <c r="Y169" i="11"/>
  <c r="Z169" i="11"/>
  <c r="AA169" i="11"/>
  <c r="AB169" i="11"/>
  <c r="AC169" i="11"/>
  <c r="AD169" i="11"/>
  <c r="AE169" i="11"/>
  <c r="AF169" i="11"/>
  <c r="AG169" i="11"/>
  <c r="AH169" i="11"/>
  <c r="AI169" i="11"/>
  <c r="AJ169" i="11"/>
  <c r="AK169" i="11"/>
  <c r="AL169" i="11"/>
  <c r="AM169" i="11"/>
  <c r="AN169" i="11"/>
  <c r="C170" i="11"/>
  <c r="D170" i="11"/>
  <c r="E170" i="11"/>
  <c r="F170" i="11"/>
  <c r="G170" i="11"/>
  <c r="H170" i="11"/>
  <c r="I170" i="11"/>
  <c r="J170" i="11"/>
  <c r="K170" i="11"/>
  <c r="L170" i="11"/>
  <c r="M170" i="11"/>
  <c r="N170" i="11"/>
  <c r="O170" i="11"/>
  <c r="P170" i="11"/>
  <c r="Q170" i="11"/>
  <c r="R170" i="11"/>
  <c r="S170" i="11"/>
  <c r="T170" i="11"/>
  <c r="U170" i="11"/>
  <c r="V170" i="11"/>
  <c r="W170" i="11"/>
  <c r="X170" i="11"/>
  <c r="Y170" i="11"/>
  <c r="Z170" i="11"/>
  <c r="AA170" i="11"/>
  <c r="AB170" i="11"/>
  <c r="AC170" i="11"/>
  <c r="AD170" i="11"/>
  <c r="AE170" i="11"/>
  <c r="AF170" i="11"/>
  <c r="AG170" i="11"/>
  <c r="AH170" i="11"/>
  <c r="AI170" i="11"/>
  <c r="AJ170" i="11"/>
  <c r="AK170" i="11"/>
  <c r="AL170" i="11"/>
  <c r="AM170" i="11"/>
  <c r="AN170" i="11"/>
  <c r="C171" i="11"/>
  <c r="D171" i="11"/>
  <c r="E171" i="11"/>
  <c r="F171" i="11"/>
  <c r="G171" i="11"/>
  <c r="H171" i="11"/>
  <c r="I171" i="11"/>
  <c r="J171" i="11"/>
  <c r="K171" i="11"/>
  <c r="L171" i="11"/>
  <c r="M171" i="11"/>
  <c r="N171" i="11"/>
  <c r="O171" i="11"/>
  <c r="P171" i="11"/>
  <c r="Q171" i="11"/>
  <c r="R171" i="11"/>
  <c r="S171" i="11"/>
  <c r="T171" i="11"/>
  <c r="U171" i="11"/>
  <c r="V171" i="11"/>
  <c r="W171" i="11"/>
  <c r="X171" i="11"/>
  <c r="Y171" i="11"/>
  <c r="Z171" i="11"/>
  <c r="AA171" i="11"/>
  <c r="AB171" i="11"/>
  <c r="AC171" i="11"/>
  <c r="AD171" i="11"/>
  <c r="AE171" i="11"/>
  <c r="AF171" i="11"/>
  <c r="AG171" i="11"/>
  <c r="AH171" i="11"/>
  <c r="AI171" i="11"/>
  <c r="AJ171" i="11"/>
  <c r="AK171" i="11"/>
  <c r="AL171" i="11"/>
  <c r="AM171" i="11"/>
  <c r="AN171" i="11"/>
  <c r="C172" i="11"/>
  <c r="D172" i="11"/>
  <c r="E172" i="11"/>
  <c r="F172" i="11"/>
  <c r="G172" i="11"/>
  <c r="H172" i="11"/>
  <c r="I172" i="11"/>
  <c r="J172" i="11"/>
  <c r="K172" i="11"/>
  <c r="L172" i="11"/>
  <c r="M172" i="11"/>
  <c r="N172" i="11"/>
  <c r="O172" i="11"/>
  <c r="P172" i="11"/>
  <c r="Q172" i="11"/>
  <c r="R172" i="11"/>
  <c r="S172" i="11"/>
  <c r="T172" i="11"/>
  <c r="U172" i="11"/>
  <c r="V172" i="11"/>
  <c r="W172" i="11"/>
  <c r="X172" i="11"/>
  <c r="Y172" i="11"/>
  <c r="Z172" i="11"/>
  <c r="AA172" i="11"/>
  <c r="AB172" i="11"/>
  <c r="AC172" i="11"/>
  <c r="AD172" i="11"/>
  <c r="AE172" i="11"/>
  <c r="AF172" i="11"/>
  <c r="AG172" i="11"/>
  <c r="AH172" i="11"/>
  <c r="AI172" i="11"/>
  <c r="AJ172" i="11"/>
  <c r="AK172" i="11"/>
  <c r="AL172" i="11"/>
  <c r="AM172" i="11"/>
  <c r="AN172" i="11"/>
  <c r="C173" i="11"/>
  <c r="D173" i="11"/>
  <c r="E173" i="11"/>
  <c r="F173" i="11"/>
  <c r="G173" i="11"/>
  <c r="H173" i="11"/>
  <c r="I173" i="11"/>
  <c r="J173" i="11"/>
  <c r="K173" i="11"/>
  <c r="L173" i="11"/>
  <c r="M173" i="11"/>
  <c r="N173" i="11"/>
  <c r="O173" i="11"/>
  <c r="P173" i="11"/>
  <c r="Q173" i="11"/>
  <c r="R173" i="11"/>
  <c r="S173" i="11"/>
  <c r="T173" i="11"/>
  <c r="U173" i="11"/>
  <c r="V173" i="11"/>
  <c r="W173" i="11"/>
  <c r="X173" i="11"/>
  <c r="Y173" i="11"/>
  <c r="Z173" i="11"/>
  <c r="AA173" i="11"/>
  <c r="AB173" i="11"/>
  <c r="AC173" i="11"/>
  <c r="AD173" i="11"/>
  <c r="AE173" i="11"/>
  <c r="AF173" i="11"/>
  <c r="AG173" i="11"/>
  <c r="AH173" i="11"/>
  <c r="AI173" i="11"/>
  <c r="AJ173" i="11"/>
  <c r="AK173" i="11"/>
  <c r="AL173" i="11"/>
  <c r="AM173" i="11"/>
  <c r="AN173" i="11"/>
  <c r="C174" i="11"/>
  <c r="D174" i="11"/>
  <c r="E174" i="11"/>
  <c r="F174" i="11"/>
  <c r="G174" i="11"/>
  <c r="H174" i="11"/>
  <c r="I174" i="11"/>
  <c r="J174" i="11"/>
  <c r="K174" i="11"/>
  <c r="L174" i="11"/>
  <c r="M174" i="11"/>
  <c r="N174" i="11"/>
  <c r="O174" i="11"/>
  <c r="P174" i="11"/>
  <c r="Q174" i="11"/>
  <c r="R174" i="11"/>
  <c r="S174" i="11"/>
  <c r="T174" i="11"/>
  <c r="U174" i="11"/>
  <c r="V174" i="11"/>
  <c r="W174" i="11"/>
  <c r="X174" i="11"/>
  <c r="Y174" i="11"/>
  <c r="Z174" i="11"/>
  <c r="AA174" i="11"/>
  <c r="AB174" i="11"/>
  <c r="AC174" i="11"/>
  <c r="AD174" i="11"/>
  <c r="AE174" i="11"/>
  <c r="AF174" i="11"/>
  <c r="AG174" i="11"/>
  <c r="AH174" i="11"/>
  <c r="AI174" i="11"/>
  <c r="AJ174" i="11"/>
  <c r="AK174" i="11"/>
  <c r="AL174" i="11"/>
  <c r="AM174" i="11"/>
  <c r="AN174" i="11"/>
  <c r="C175" i="11"/>
  <c r="D175" i="11"/>
  <c r="E175" i="11"/>
  <c r="F175" i="11"/>
  <c r="G175" i="11"/>
  <c r="H175" i="11"/>
  <c r="I175" i="11"/>
  <c r="J175" i="11"/>
  <c r="K175" i="11"/>
  <c r="L175" i="11"/>
  <c r="M175" i="11"/>
  <c r="N175" i="11"/>
  <c r="O175" i="11"/>
  <c r="P175" i="11"/>
  <c r="Q175" i="11"/>
  <c r="R175" i="11"/>
  <c r="S175" i="11"/>
  <c r="T175" i="11"/>
  <c r="U175" i="11"/>
  <c r="V175" i="11"/>
  <c r="W175" i="11"/>
  <c r="X175" i="11"/>
  <c r="Y175" i="11"/>
  <c r="Z175" i="11"/>
  <c r="AA175" i="11"/>
  <c r="AB175" i="11"/>
  <c r="AC175" i="11"/>
  <c r="AD175" i="11"/>
  <c r="AE175" i="11"/>
  <c r="AF175" i="11"/>
  <c r="AG175" i="11"/>
  <c r="AH175" i="11"/>
  <c r="AI175" i="11"/>
  <c r="AJ175" i="11"/>
  <c r="AK175" i="11"/>
  <c r="AL175" i="11"/>
  <c r="AM175" i="11"/>
  <c r="AN175" i="11"/>
  <c r="C176" i="11"/>
  <c r="D176" i="11"/>
  <c r="E176" i="11"/>
  <c r="F176" i="11"/>
  <c r="G176" i="11"/>
  <c r="H176" i="11"/>
  <c r="I176" i="11"/>
  <c r="J176" i="11"/>
  <c r="K176" i="11"/>
  <c r="L176" i="11"/>
  <c r="M176" i="11"/>
  <c r="N176" i="11"/>
  <c r="O176" i="11"/>
  <c r="P176" i="11"/>
  <c r="Q176" i="11"/>
  <c r="R176" i="11"/>
  <c r="S176" i="11"/>
  <c r="T176" i="11"/>
  <c r="U176" i="11"/>
  <c r="V176" i="11"/>
  <c r="W176" i="11"/>
  <c r="X176" i="11"/>
  <c r="Y176" i="11"/>
  <c r="Z176" i="11"/>
  <c r="AA176" i="11"/>
  <c r="AB176" i="11"/>
  <c r="AC176" i="11"/>
  <c r="AD176" i="11"/>
  <c r="AE176" i="11"/>
  <c r="AF176" i="11"/>
  <c r="AG176" i="11"/>
  <c r="AH176" i="11"/>
  <c r="AI176" i="11"/>
  <c r="AJ176" i="11"/>
  <c r="AK176" i="11"/>
  <c r="AL176" i="11"/>
  <c r="AM176" i="11"/>
  <c r="AN176" i="11"/>
  <c r="C177" i="11"/>
  <c r="D177" i="11"/>
  <c r="E177" i="11"/>
  <c r="F177" i="11"/>
  <c r="G177" i="11"/>
  <c r="H177" i="11"/>
  <c r="I177" i="11"/>
  <c r="J177" i="11"/>
  <c r="K177" i="11"/>
  <c r="L177" i="11"/>
  <c r="M177" i="11"/>
  <c r="N177" i="11"/>
  <c r="O177" i="11"/>
  <c r="P177" i="11"/>
  <c r="Q177" i="11"/>
  <c r="R177" i="11"/>
  <c r="S177" i="11"/>
  <c r="T177" i="11"/>
  <c r="U177" i="11"/>
  <c r="V177" i="11"/>
  <c r="W177" i="11"/>
  <c r="X177" i="11"/>
  <c r="Y177" i="11"/>
  <c r="Z177" i="11"/>
  <c r="AA177" i="11"/>
  <c r="AB177" i="11"/>
  <c r="AC177" i="11"/>
  <c r="AD177" i="11"/>
  <c r="AE177" i="11"/>
  <c r="AF177" i="11"/>
  <c r="AG177" i="11"/>
  <c r="AH177" i="11"/>
  <c r="AI177" i="11"/>
  <c r="AJ177" i="11"/>
  <c r="AK177" i="11"/>
  <c r="AL177" i="11"/>
  <c r="AM177" i="11"/>
  <c r="AN177" i="11"/>
  <c r="C178" i="11"/>
  <c r="D178" i="11"/>
  <c r="E178" i="11"/>
  <c r="F178" i="11"/>
  <c r="G178" i="11"/>
  <c r="H178" i="11"/>
  <c r="I178" i="11"/>
  <c r="J178" i="11"/>
  <c r="K178" i="11"/>
  <c r="L178" i="11"/>
  <c r="M178" i="11"/>
  <c r="N178" i="11"/>
  <c r="O178" i="11"/>
  <c r="P178" i="11"/>
  <c r="Q178" i="11"/>
  <c r="R178" i="11"/>
  <c r="S178" i="11"/>
  <c r="T178" i="11"/>
  <c r="U178" i="11"/>
  <c r="V178" i="11"/>
  <c r="W178" i="11"/>
  <c r="X178" i="11"/>
  <c r="Y178" i="11"/>
  <c r="Z178" i="11"/>
  <c r="AA178" i="11"/>
  <c r="AB178" i="11"/>
  <c r="AC178" i="11"/>
  <c r="AD178" i="11"/>
  <c r="AE178" i="11"/>
  <c r="AF178" i="11"/>
  <c r="AG178" i="11"/>
  <c r="AH178" i="11"/>
  <c r="AI178" i="11"/>
  <c r="AJ178" i="11"/>
  <c r="AK178" i="11"/>
  <c r="AL178" i="11"/>
  <c r="AM178" i="11"/>
  <c r="AN178" i="11"/>
  <c r="C179" i="11"/>
  <c r="D179" i="11"/>
  <c r="E179" i="11"/>
  <c r="F179" i="11"/>
  <c r="G179" i="11"/>
  <c r="H179" i="11"/>
  <c r="I179" i="11"/>
  <c r="J179" i="11"/>
  <c r="K179" i="11"/>
  <c r="L179" i="11"/>
  <c r="M179" i="11"/>
  <c r="N179" i="11"/>
  <c r="O179" i="11"/>
  <c r="P179" i="11"/>
  <c r="Q179" i="11"/>
  <c r="R179" i="11"/>
  <c r="S179" i="11"/>
  <c r="T179" i="11"/>
  <c r="U179" i="11"/>
  <c r="V179" i="11"/>
  <c r="W179" i="11"/>
  <c r="X179" i="11"/>
  <c r="Y179" i="11"/>
  <c r="Z179" i="11"/>
  <c r="AA179" i="11"/>
  <c r="AB179" i="11"/>
  <c r="AC179" i="11"/>
  <c r="AD179" i="11"/>
  <c r="AE179" i="11"/>
  <c r="AF179" i="11"/>
  <c r="AG179" i="11"/>
  <c r="AH179" i="11"/>
  <c r="AI179" i="11"/>
  <c r="AJ179" i="11"/>
  <c r="AK179" i="11"/>
  <c r="AL179" i="11"/>
  <c r="AM179" i="11"/>
  <c r="AN179" i="11"/>
  <c r="C180" i="11"/>
  <c r="D180" i="11"/>
  <c r="E180" i="11"/>
  <c r="F180" i="11"/>
  <c r="G180" i="11"/>
  <c r="H180" i="11"/>
  <c r="I180" i="11"/>
  <c r="J180" i="11"/>
  <c r="K180" i="11"/>
  <c r="L180" i="11"/>
  <c r="M180" i="11"/>
  <c r="N180" i="11"/>
  <c r="O180" i="11"/>
  <c r="P180" i="11"/>
  <c r="Q180" i="11"/>
  <c r="R180" i="11"/>
  <c r="S180" i="11"/>
  <c r="T180" i="11"/>
  <c r="U180" i="11"/>
  <c r="V180" i="11"/>
  <c r="W180" i="11"/>
  <c r="X180" i="11"/>
  <c r="Y180" i="11"/>
  <c r="Z180" i="11"/>
  <c r="AA180" i="11"/>
  <c r="AB180" i="11"/>
  <c r="AC180" i="11"/>
  <c r="AD180" i="11"/>
  <c r="AE180" i="11"/>
  <c r="AF180" i="11"/>
  <c r="AG180" i="11"/>
  <c r="AH180" i="11"/>
  <c r="AI180" i="11"/>
  <c r="AJ180" i="11"/>
  <c r="AK180" i="11"/>
  <c r="AL180" i="11"/>
  <c r="AM180" i="11"/>
  <c r="AN180" i="11"/>
  <c r="C181" i="11"/>
  <c r="D181" i="11"/>
  <c r="E181" i="11"/>
  <c r="F181" i="11"/>
  <c r="G181" i="11"/>
  <c r="H181" i="11"/>
  <c r="I181" i="11"/>
  <c r="J181" i="11"/>
  <c r="K181" i="11"/>
  <c r="L181" i="11"/>
  <c r="M181" i="11"/>
  <c r="N181" i="11"/>
  <c r="O181" i="11"/>
  <c r="P181" i="11"/>
  <c r="Q181" i="11"/>
  <c r="R181" i="11"/>
  <c r="S181" i="11"/>
  <c r="T181" i="11"/>
  <c r="U181" i="11"/>
  <c r="V181" i="11"/>
  <c r="W181" i="11"/>
  <c r="X181" i="11"/>
  <c r="Y181" i="11"/>
  <c r="Z181" i="11"/>
  <c r="AA181" i="11"/>
  <c r="AB181" i="11"/>
  <c r="AC181" i="11"/>
  <c r="AD181" i="11"/>
  <c r="AE181" i="11"/>
  <c r="AF181" i="11"/>
  <c r="AG181" i="11"/>
  <c r="AH181" i="11"/>
  <c r="AI181" i="11"/>
  <c r="AJ181" i="11"/>
  <c r="AK181" i="11"/>
  <c r="AL181" i="11"/>
  <c r="AM181" i="11"/>
  <c r="AN181" i="11"/>
  <c r="C182" i="11"/>
  <c r="D182" i="11"/>
  <c r="E182" i="11"/>
  <c r="F182" i="11"/>
  <c r="G182" i="11"/>
  <c r="H182" i="11"/>
  <c r="I182" i="11"/>
  <c r="J182" i="11"/>
  <c r="K182" i="11"/>
  <c r="L182" i="11"/>
  <c r="M182" i="11"/>
  <c r="N182" i="11"/>
  <c r="O182" i="11"/>
  <c r="P182" i="11"/>
  <c r="Q182" i="11"/>
  <c r="R182" i="11"/>
  <c r="S182" i="11"/>
  <c r="T182" i="11"/>
  <c r="U182" i="11"/>
  <c r="V182" i="11"/>
  <c r="W182" i="11"/>
  <c r="X182" i="11"/>
  <c r="Y182" i="11"/>
  <c r="Z182" i="11"/>
  <c r="AA182" i="11"/>
  <c r="AB182" i="11"/>
  <c r="AC182" i="11"/>
  <c r="AD182" i="11"/>
  <c r="AE182" i="11"/>
  <c r="AF182" i="11"/>
  <c r="AG182" i="11"/>
  <c r="AH182" i="11"/>
  <c r="AI182" i="11"/>
  <c r="AJ182" i="11"/>
  <c r="AK182" i="11"/>
  <c r="AL182" i="11"/>
  <c r="AM182" i="11"/>
  <c r="AN182" i="11"/>
  <c r="C183" i="11"/>
  <c r="D183" i="11"/>
  <c r="E183" i="11"/>
  <c r="F183" i="11"/>
  <c r="G183" i="11"/>
  <c r="H183" i="11"/>
  <c r="I183" i="11"/>
  <c r="J183" i="11"/>
  <c r="K183" i="11"/>
  <c r="L183" i="11"/>
  <c r="M183" i="11"/>
  <c r="N183" i="11"/>
  <c r="O183" i="11"/>
  <c r="P183" i="11"/>
  <c r="Q183" i="11"/>
  <c r="R183" i="11"/>
  <c r="S183" i="11"/>
  <c r="T183" i="11"/>
  <c r="U183" i="11"/>
  <c r="V183" i="11"/>
  <c r="W183" i="11"/>
  <c r="X183" i="11"/>
  <c r="Y183" i="11"/>
  <c r="Z183" i="11"/>
  <c r="AA183" i="11"/>
  <c r="AB183" i="11"/>
  <c r="AC183" i="11"/>
  <c r="AD183" i="11"/>
  <c r="AE183" i="11"/>
  <c r="AF183" i="11"/>
  <c r="AG183" i="11"/>
  <c r="AH183" i="11"/>
  <c r="AI183" i="11"/>
  <c r="AJ183" i="11"/>
  <c r="AK183" i="11"/>
  <c r="AL183" i="11"/>
  <c r="AM183" i="11"/>
  <c r="AN183" i="11"/>
  <c r="C184" i="11"/>
  <c r="D184" i="11"/>
  <c r="E184" i="11"/>
  <c r="F184" i="11"/>
  <c r="G184" i="11"/>
  <c r="H184" i="11"/>
  <c r="I184" i="11"/>
  <c r="J184" i="11"/>
  <c r="K184" i="11"/>
  <c r="L184" i="11"/>
  <c r="M184" i="11"/>
  <c r="N184" i="11"/>
  <c r="O184" i="11"/>
  <c r="P184" i="11"/>
  <c r="Q184" i="11"/>
  <c r="R184" i="11"/>
  <c r="S184" i="11"/>
  <c r="T184" i="11"/>
  <c r="U184" i="11"/>
  <c r="V184" i="11"/>
  <c r="W184" i="11"/>
  <c r="X184" i="11"/>
  <c r="Y184" i="11"/>
  <c r="Z184" i="11"/>
  <c r="AA184" i="11"/>
  <c r="AB184" i="11"/>
  <c r="AC184" i="11"/>
  <c r="AD184" i="11"/>
  <c r="AE184" i="11"/>
  <c r="AF184" i="11"/>
  <c r="AG184" i="11"/>
  <c r="AH184" i="11"/>
  <c r="AI184" i="11"/>
  <c r="AJ184" i="11"/>
  <c r="AK184" i="11"/>
  <c r="AL184" i="11"/>
  <c r="AM184" i="11"/>
  <c r="AN184" i="11"/>
  <c r="C185" i="11"/>
  <c r="D185" i="11"/>
  <c r="E185" i="11"/>
  <c r="F185" i="11"/>
  <c r="G185" i="11"/>
  <c r="H185" i="11"/>
  <c r="I185" i="11"/>
  <c r="J185" i="11"/>
  <c r="K185" i="11"/>
  <c r="L185" i="11"/>
  <c r="M185" i="11"/>
  <c r="N185" i="11"/>
  <c r="O185" i="11"/>
  <c r="P185" i="11"/>
  <c r="Q185" i="11"/>
  <c r="R185" i="11"/>
  <c r="S185" i="11"/>
  <c r="T185" i="11"/>
  <c r="U185" i="11"/>
  <c r="V185" i="11"/>
  <c r="W185" i="11"/>
  <c r="X185" i="11"/>
  <c r="Y185" i="11"/>
  <c r="Z185" i="11"/>
  <c r="AA185" i="11"/>
  <c r="AB185" i="11"/>
  <c r="AC185" i="11"/>
  <c r="AD185" i="11"/>
  <c r="AE185" i="11"/>
  <c r="AF185" i="11"/>
  <c r="AG185" i="11"/>
  <c r="AH185" i="11"/>
  <c r="AI185" i="11"/>
  <c r="AJ185" i="11"/>
  <c r="AK185" i="11"/>
  <c r="AL185" i="11"/>
  <c r="AM185" i="11"/>
  <c r="AN185" i="11"/>
  <c r="C186" i="11"/>
  <c r="D186" i="11"/>
  <c r="E186" i="11"/>
  <c r="F186" i="11"/>
  <c r="G186" i="11"/>
  <c r="H186" i="11"/>
  <c r="I186" i="11"/>
  <c r="J186" i="11"/>
  <c r="K186" i="11"/>
  <c r="L186" i="11"/>
  <c r="M186" i="11"/>
  <c r="N186" i="11"/>
  <c r="O186" i="11"/>
  <c r="P186" i="11"/>
  <c r="Q186" i="11"/>
  <c r="R186" i="11"/>
  <c r="S186" i="11"/>
  <c r="T186" i="11"/>
  <c r="U186" i="11"/>
  <c r="V186" i="11"/>
  <c r="W186" i="11"/>
  <c r="X186" i="11"/>
  <c r="Y186" i="11"/>
  <c r="Z186" i="11"/>
  <c r="AA186" i="11"/>
  <c r="AB186" i="11"/>
  <c r="AC186" i="11"/>
  <c r="AD186" i="11"/>
  <c r="AE186" i="11"/>
  <c r="AF186" i="11"/>
  <c r="AG186" i="11"/>
  <c r="AH186" i="11"/>
  <c r="AI186" i="11"/>
  <c r="AJ186" i="11"/>
  <c r="AK186" i="11"/>
  <c r="AL186" i="11"/>
  <c r="AM186" i="11"/>
  <c r="AN186" i="11"/>
  <c r="C187" i="11"/>
  <c r="D187" i="11"/>
  <c r="E187" i="11"/>
  <c r="F187" i="11"/>
  <c r="G187" i="11"/>
  <c r="H187" i="11"/>
  <c r="I187" i="11"/>
  <c r="J187" i="11"/>
  <c r="K187" i="11"/>
  <c r="L187" i="11"/>
  <c r="M187" i="11"/>
  <c r="N187" i="11"/>
  <c r="O187" i="11"/>
  <c r="P187" i="11"/>
  <c r="Q187" i="11"/>
  <c r="R187" i="11"/>
  <c r="S187" i="11"/>
  <c r="T187" i="11"/>
  <c r="U187" i="11"/>
  <c r="V187" i="11"/>
  <c r="W187" i="11"/>
  <c r="X187" i="11"/>
  <c r="Y187" i="11"/>
  <c r="Z187" i="11"/>
  <c r="AA187" i="11"/>
  <c r="AB187" i="11"/>
  <c r="AC187" i="11"/>
  <c r="AD187" i="11"/>
  <c r="AE187" i="11"/>
  <c r="AF187" i="11"/>
  <c r="AG187" i="11"/>
  <c r="AH187" i="11"/>
  <c r="AI187" i="11"/>
  <c r="AJ187" i="11"/>
  <c r="AK187" i="11"/>
  <c r="AL187" i="11"/>
  <c r="AM187" i="11"/>
  <c r="AN187" i="11"/>
  <c r="C188" i="11"/>
  <c r="D188" i="11"/>
  <c r="E188" i="11"/>
  <c r="F188" i="11"/>
  <c r="G188" i="11"/>
  <c r="H188" i="11"/>
  <c r="I188" i="11"/>
  <c r="J188" i="11"/>
  <c r="K188" i="11"/>
  <c r="L188" i="11"/>
  <c r="M188" i="11"/>
  <c r="N188" i="11"/>
  <c r="O188" i="11"/>
  <c r="P188" i="11"/>
  <c r="Q188" i="11"/>
  <c r="R188" i="11"/>
  <c r="S188" i="11"/>
  <c r="T188" i="11"/>
  <c r="U188" i="11"/>
  <c r="V188" i="11"/>
  <c r="W188" i="11"/>
  <c r="X188" i="11"/>
  <c r="Y188" i="11"/>
  <c r="Z188" i="11"/>
  <c r="AA188" i="11"/>
  <c r="AB188" i="11"/>
  <c r="AC188" i="11"/>
  <c r="AD188" i="11"/>
  <c r="AE188" i="11"/>
  <c r="AF188" i="11"/>
  <c r="AG188" i="11"/>
  <c r="AH188" i="11"/>
  <c r="AI188" i="11"/>
  <c r="AJ188" i="11"/>
  <c r="AK188" i="11"/>
  <c r="AL188" i="11"/>
  <c r="AM188" i="11"/>
  <c r="AN188" i="11"/>
  <c r="C189" i="11"/>
  <c r="D189" i="11"/>
  <c r="E189" i="11"/>
  <c r="F189" i="11"/>
  <c r="G189" i="11"/>
  <c r="H189" i="11"/>
  <c r="I189" i="11"/>
  <c r="J189" i="11"/>
  <c r="K189" i="11"/>
  <c r="L189" i="11"/>
  <c r="M189" i="11"/>
  <c r="N189" i="11"/>
  <c r="O189" i="11"/>
  <c r="P189" i="11"/>
  <c r="Q189" i="11"/>
  <c r="R189" i="11"/>
  <c r="S189" i="11"/>
  <c r="T189" i="11"/>
  <c r="U189" i="11"/>
  <c r="V189" i="11"/>
  <c r="W189" i="11"/>
  <c r="X189" i="11"/>
  <c r="Y189" i="11"/>
  <c r="Z189" i="11"/>
  <c r="AA189" i="11"/>
  <c r="AB189" i="11"/>
  <c r="AC189" i="11"/>
  <c r="AD189" i="11"/>
  <c r="AE189" i="11"/>
  <c r="AF189" i="11"/>
  <c r="AG189" i="11"/>
  <c r="AH189" i="11"/>
  <c r="AI189" i="11"/>
  <c r="AJ189" i="11"/>
  <c r="AK189" i="11"/>
  <c r="AL189" i="11"/>
  <c r="AM189" i="11"/>
  <c r="AN189" i="11"/>
  <c r="C190" i="11"/>
  <c r="D190" i="11"/>
  <c r="E190" i="11"/>
  <c r="F190" i="11"/>
  <c r="G190" i="11"/>
  <c r="H190" i="11"/>
  <c r="I190" i="11"/>
  <c r="J190" i="11"/>
  <c r="K190" i="11"/>
  <c r="L190" i="11"/>
  <c r="M190" i="11"/>
  <c r="N190" i="11"/>
  <c r="O190" i="11"/>
  <c r="P190" i="11"/>
  <c r="Q190" i="11"/>
  <c r="R190" i="11"/>
  <c r="S190" i="11"/>
  <c r="T190" i="11"/>
  <c r="U190" i="11"/>
  <c r="V190" i="11"/>
  <c r="W190" i="11"/>
  <c r="X190" i="11"/>
  <c r="Y190" i="11"/>
  <c r="Z190" i="11"/>
  <c r="AA190" i="11"/>
  <c r="AB190" i="11"/>
  <c r="AC190" i="11"/>
  <c r="AD190" i="11"/>
  <c r="AE190" i="11"/>
  <c r="AF190" i="11"/>
  <c r="AG190" i="11"/>
  <c r="AH190" i="11"/>
  <c r="AI190" i="11"/>
  <c r="AJ190" i="11"/>
  <c r="AK190" i="11"/>
  <c r="AL190" i="11"/>
  <c r="AM190" i="11"/>
  <c r="AN190" i="11"/>
  <c r="C191" i="11"/>
  <c r="D191" i="11"/>
  <c r="E191" i="11"/>
  <c r="F191" i="11"/>
  <c r="G191" i="11"/>
  <c r="H191" i="11"/>
  <c r="I191" i="11"/>
  <c r="J191" i="11"/>
  <c r="K191" i="11"/>
  <c r="L191" i="11"/>
  <c r="M191" i="11"/>
  <c r="N191" i="11"/>
  <c r="O191" i="11"/>
  <c r="P191" i="11"/>
  <c r="Q191" i="11"/>
  <c r="R191" i="11"/>
  <c r="S191" i="11"/>
  <c r="T191" i="11"/>
  <c r="U191" i="11"/>
  <c r="V191" i="11"/>
  <c r="W191" i="11"/>
  <c r="X191" i="11"/>
  <c r="Y191" i="11"/>
  <c r="Z191" i="11"/>
  <c r="AA191" i="11"/>
  <c r="AB191" i="11"/>
  <c r="AC191" i="11"/>
  <c r="AD191" i="11"/>
  <c r="AE191" i="11"/>
  <c r="AF191" i="11"/>
  <c r="AG191" i="11"/>
  <c r="AH191" i="11"/>
  <c r="AI191" i="11"/>
  <c r="AJ191" i="11"/>
  <c r="AK191" i="11"/>
  <c r="AL191" i="11"/>
  <c r="AM191" i="11"/>
  <c r="AN191" i="11"/>
  <c r="C192" i="11"/>
  <c r="D192" i="11"/>
  <c r="E192" i="11"/>
  <c r="F192" i="11"/>
  <c r="G192" i="11"/>
  <c r="H192" i="11"/>
  <c r="I192" i="11"/>
  <c r="J192" i="11"/>
  <c r="K192" i="11"/>
  <c r="L192" i="11"/>
  <c r="M192" i="11"/>
  <c r="N192" i="11"/>
  <c r="O192" i="11"/>
  <c r="P192" i="11"/>
  <c r="Q192" i="11"/>
  <c r="R192" i="11"/>
  <c r="S192" i="11"/>
  <c r="T192" i="11"/>
  <c r="U192" i="11"/>
  <c r="V192" i="11"/>
  <c r="W192" i="11"/>
  <c r="X192" i="11"/>
  <c r="Y192" i="11"/>
  <c r="Z192" i="11"/>
  <c r="AA192" i="11"/>
  <c r="AB192" i="11"/>
  <c r="AC192" i="11"/>
  <c r="AD192" i="11"/>
  <c r="AE192" i="11"/>
  <c r="AF192" i="11"/>
  <c r="AG192" i="11"/>
  <c r="AH192" i="11"/>
  <c r="AI192" i="11"/>
  <c r="AJ192" i="11"/>
  <c r="AK192" i="11"/>
  <c r="AL192" i="11"/>
  <c r="AM192" i="11"/>
  <c r="AN192" i="11"/>
  <c r="C193" i="11"/>
  <c r="D193" i="11"/>
  <c r="E193" i="11"/>
  <c r="F193" i="11"/>
  <c r="G193" i="11"/>
  <c r="H193" i="11"/>
  <c r="I193" i="11"/>
  <c r="J193" i="11"/>
  <c r="K193" i="11"/>
  <c r="L193" i="11"/>
  <c r="M193" i="11"/>
  <c r="N193" i="11"/>
  <c r="O193" i="11"/>
  <c r="P193" i="11"/>
  <c r="Q193" i="11"/>
  <c r="R193" i="11"/>
  <c r="S193" i="11"/>
  <c r="T193" i="11"/>
  <c r="U193" i="11"/>
  <c r="V193" i="11"/>
  <c r="W193" i="11"/>
  <c r="X193" i="11"/>
  <c r="Y193" i="11"/>
  <c r="Z193" i="11"/>
  <c r="AA193" i="11"/>
  <c r="AB193" i="11"/>
  <c r="AC193" i="11"/>
  <c r="AD193" i="11"/>
  <c r="AE193" i="11"/>
  <c r="AF193" i="11"/>
  <c r="AG193" i="11"/>
  <c r="AH193" i="11"/>
  <c r="AI193" i="11"/>
  <c r="AJ193" i="11"/>
  <c r="AK193" i="11"/>
  <c r="AL193" i="11"/>
  <c r="AM193" i="11"/>
  <c r="AN193" i="11"/>
  <c r="C194" i="11"/>
  <c r="D194" i="11"/>
  <c r="E194" i="11"/>
  <c r="F194" i="11"/>
  <c r="G194" i="11"/>
  <c r="H194" i="11"/>
  <c r="I194" i="11"/>
  <c r="J194" i="11"/>
  <c r="K194" i="11"/>
  <c r="L194" i="11"/>
  <c r="M194" i="11"/>
  <c r="N194" i="11"/>
  <c r="O194" i="11"/>
  <c r="P194" i="11"/>
  <c r="Q194" i="11"/>
  <c r="R194" i="11"/>
  <c r="S194" i="11"/>
  <c r="T194" i="11"/>
  <c r="U194" i="11"/>
  <c r="V194" i="11"/>
  <c r="W194" i="11"/>
  <c r="X194" i="11"/>
  <c r="Y194" i="11"/>
  <c r="Z194" i="11"/>
  <c r="AA194" i="11"/>
  <c r="AB194" i="11"/>
  <c r="AC194" i="11"/>
  <c r="AD194" i="11"/>
  <c r="AE194" i="11"/>
  <c r="AF194" i="11"/>
  <c r="AG194" i="11"/>
  <c r="AH194" i="11"/>
  <c r="AI194" i="11"/>
  <c r="AJ194" i="11"/>
  <c r="AK194" i="11"/>
  <c r="AL194" i="11"/>
  <c r="AM194" i="11"/>
  <c r="AN194" i="11"/>
  <c r="C195" i="11"/>
  <c r="D195" i="11"/>
  <c r="E195" i="11"/>
  <c r="F195" i="11"/>
  <c r="G195" i="11"/>
  <c r="H195" i="11"/>
  <c r="I195" i="11"/>
  <c r="J195" i="11"/>
  <c r="K195" i="11"/>
  <c r="L195" i="11"/>
  <c r="M195" i="11"/>
  <c r="N195" i="11"/>
  <c r="O195" i="11"/>
  <c r="P195" i="11"/>
  <c r="Q195" i="11"/>
  <c r="R195" i="11"/>
  <c r="S195" i="11"/>
  <c r="T195" i="11"/>
  <c r="U195" i="11"/>
  <c r="V195" i="11"/>
  <c r="W195" i="11"/>
  <c r="X195" i="11"/>
  <c r="Y195" i="11"/>
  <c r="Z195" i="11"/>
  <c r="AA195" i="11"/>
  <c r="AB195" i="11"/>
  <c r="AC195" i="11"/>
  <c r="AD195" i="11"/>
  <c r="AE195" i="11"/>
  <c r="AF195" i="11"/>
  <c r="AG195" i="11"/>
  <c r="AH195" i="11"/>
  <c r="AI195" i="11"/>
  <c r="AJ195" i="11"/>
  <c r="AK195" i="11"/>
  <c r="AL195" i="11"/>
  <c r="AM195" i="11"/>
  <c r="AN195" i="11"/>
  <c r="C196" i="11"/>
  <c r="D196" i="11"/>
  <c r="E196" i="11"/>
  <c r="F196" i="11"/>
  <c r="G196" i="11"/>
  <c r="H196" i="11"/>
  <c r="I196" i="11"/>
  <c r="J196" i="11"/>
  <c r="K196" i="11"/>
  <c r="L196" i="11"/>
  <c r="M196" i="11"/>
  <c r="N196" i="11"/>
  <c r="O196" i="11"/>
  <c r="P196" i="11"/>
  <c r="Q196" i="11"/>
  <c r="R196" i="11"/>
  <c r="S196" i="11"/>
  <c r="T196" i="11"/>
  <c r="U196" i="11"/>
  <c r="V196" i="11"/>
  <c r="W196" i="11"/>
  <c r="X196" i="11"/>
  <c r="Y196" i="11"/>
  <c r="Z196" i="11"/>
  <c r="AA196" i="11"/>
  <c r="AB196" i="11"/>
  <c r="AC196" i="11"/>
  <c r="AD196" i="11"/>
  <c r="AE196" i="11"/>
  <c r="AF196" i="11"/>
  <c r="AG196" i="11"/>
  <c r="AH196" i="11"/>
  <c r="AI196" i="11"/>
  <c r="AJ196" i="11"/>
  <c r="AK196" i="11"/>
  <c r="AL196" i="11"/>
  <c r="AM196" i="11"/>
  <c r="AN196" i="11"/>
  <c r="C197" i="11"/>
  <c r="D197" i="11"/>
  <c r="E197" i="11"/>
  <c r="F197" i="11"/>
  <c r="G197" i="11"/>
  <c r="H197" i="11"/>
  <c r="I197" i="11"/>
  <c r="J197" i="11"/>
  <c r="K197" i="11"/>
  <c r="L197" i="11"/>
  <c r="M197" i="11"/>
  <c r="N197" i="11"/>
  <c r="O197" i="11"/>
  <c r="P197" i="11"/>
  <c r="Q197" i="11"/>
  <c r="R197" i="11"/>
  <c r="S197" i="11"/>
  <c r="T197" i="11"/>
  <c r="U197" i="11"/>
  <c r="V197" i="11"/>
  <c r="W197" i="11"/>
  <c r="X197" i="11"/>
  <c r="Y197" i="11"/>
  <c r="Z197" i="11"/>
  <c r="AA197" i="11"/>
  <c r="AB197" i="11"/>
  <c r="AC197" i="11"/>
  <c r="AD197" i="11"/>
  <c r="AE197" i="11"/>
  <c r="AF197" i="11"/>
  <c r="AG197" i="11"/>
  <c r="AH197" i="11"/>
  <c r="AI197" i="11"/>
  <c r="AJ197" i="11"/>
  <c r="AK197" i="11"/>
  <c r="AL197" i="11"/>
  <c r="AM197" i="11"/>
  <c r="AN197" i="11"/>
  <c r="C198" i="11"/>
  <c r="D198" i="11"/>
  <c r="E198" i="11"/>
  <c r="F198" i="11"/>
  <c r="G198" i="11"/>
  <c r="H198" i="11"/>
  <c r="I198" i="11"/>
  <c r="J198" i="11"/>
  <c r="K198" i="11"/>
  <c r="L198" i="11"/>
  <c r="M198" i="11"/>
  <c r="N198" i="11"/>
  <c r="O198" i="11"/>
  <c r="P198" i="11"/>
  <c r="Q198" i="11"/>
  <c r="R198" i="11"/>
  <c r="S198" i="11"/>
  <c r="T198" i="11"/>
  <c r="U198" i="11"/>
  <c r="V198" i="11"/>
  <c r="W198" i="11"/>
  <c r="X198" i="11"/>
  <c r="Y198" i="11"/>
  <c r="Z198" i="11"/>
  <c r="AA198" i="11"/>
  <c r="AB198" i="11"/>
  <c r="AC198" i="11"/>
  <c r="AD198" i="11"/>
  <c r="AE198" i="11"/>
  <c r="AF198" i="11"/>
  <c r="AG198" i="11"/>
  <c r="AH198" i="11"/>
  <c r="AI198" i="11"/>
  <c r="AJ198" i="11"/>
  <c r="AK198" i="11"/>
  <c r="AL198" i="11"/>
  <c r="AM198" i="11"/>
  <c r="AN198" i="11"/>
  <c r="C199" i="11"/>
  <c r="D199" i="11"/>
  <c r="E199" i="11"/>
  <c r="F199" i="11"/>
  <c r="G199" i="11"/>
  <c r="H199" i="11"/>
  <c r="I199" i="11"/>
  <c r="J199" i="11"/>
  <c r="K199" i="11"/>
  <c r="L199" i="11"/>
  <c r="M199" i="11"/>
  <c r="N199" i="11"/>
  <c r="O199" i="11"/>
  <c r="P199" i="11"/>
  <c r="Q199" i="11"/>
  <c r="R199" i="11"/>
  <c r="S199" i="11"/>
  <c r="T199" i="11"/>
  <c r="U199" i="11"/>
  <c r="V199" i="11"/>
  <c r="W199" i="11"/>
  <c r="X199" i="11"/>
  <c r="Y199" i="11"/>
  <c r="Z199" i="11"/>
  <c r="AA199" i="11"/>
  <c r="AB199" i="11"/>
  <c r="AC199" i="11"/>
  <c r="AD199" i="11"/>
  <c r="AE199" i="11"/>
  <c r="AF199" i="11"/>
  <c r="AG199" i="11"/>
  <c r="AH199" i="11"/>
  <c r="AI199" i="11"/>
  <c r="AJ199" i="11"/>
  <c r="AK199" i="11"/>
  <c r="AL199" i="11"/>
  <c r="AM199" i="11"/>
  <c r="AN199" i="11"/>
  <c r="C200" i="11"/>
  <c r="D200" i="11"/>
  <c r="E200" i="11"/>
  <c r="F200" i="11"/>
  <c r="G200" i="11"/>
  <c r="H200" i="11"/>
  <c r="I200" i="11"/>
  <c r="J200" i="11"/>
  <c r="K200" i="11"/>
  <c r="L200" i="11"/>
  <c r="M200" i="11"/>
  <c r="N200" i="11"/>
  <c r="O200" i="11"/>
  <c r="P200" i="11"/>
  <c r="Q200" i="11"/>
  <c r="R200" i="11"/>
  <c r="S200" i="11"/>
  <c r="T200" i="11"/>
  <c r="U200" i="11"/>
  <c r="V200" i="11"/>
  <c r="W200" i="11"/>
  <c r="X200" i="11"/>
  <c r="Y200" i="11"/>
  <c r="Z200" i="11"/>
  <c r="AA200" i="11"/>
  <c r="AB200" i="11"/>
  <c r="AC200" i="11"/>
  <c r="AD200" i="11"/>
  <c r="AE200" i="11"/>
  <c r="AF200" i="11"/>
  <c r="AG200" i="11"/>
  <c r="AH200" i="11"/>
  <c r="AI200" i="11"/>
  <c r="AJ200" i="11"/>
  <c r="AK200" i="11"/>
  <c r="AL200" i="11"/>
  <c r="AM200" i="11"/>
  <c r="AN200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AM12" i="11"/>
  <c r="AN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C12" i="11"/>
  <c r="AF13" i="10"/>
  <c r="AG13" i="10"/>
  <c r="AH13" i="10"/>
  <c r="AI13" i="10"/>
  <c r="AJ13" i="10"/>
  <c r="AK13" i="10"/>
  <c r="AL13" i="10"/>
  <c r="AM13" i="10"/>
  <c r="AN13" i="10"/>
  <c r="AF14" i="10"/>
  <c r="AG14" i="10"/>
  <c r="AH14" i="10"/>
  <c r="AI14" i="10"/>
  <c r="AJ14" i="10"/>
  <c r="AK14" i="10"/>
  <c r="AL14" i="10"/>
  <c r="AM14" i="10"/>
  <c r="AN14" i="10"/>
  <c r="AF15" i="10"/>
  <c r="AG15" i="10"/>
  <c r="AH15" i="10"/>
  <c r="AI15" i="10"/>
  <c r="AJ15" i="10"/>
  <c r="AK15" i="10"/>
  <c r="AL15" i="10"/>
  <c r="AM15" i="10"/>
  <c r="AN15" i="10"/>
  <c r="AF16" i="10"/>
  <c r="AG16" i="10"/>
  <c r="AH16" i="10"/>
  <c r="AI16" i="10"/>
  <c r="AJ16" i="10"/>
  <c r="AK16" i="10"/>
  <c r="AL16" i="10"/>
  <c r="AM16" i="10"/>
  <c r="AN16" i="10"/>
  <c r="AF17" i="10"/>
  <c r="AG17" i="10"/>
  <c r="AH17" i="10"/>
  <c r="AI17" i="10"/>
  <c r="AJ17" i="10"/>
  <c r="AK17" i="10"/>
  <c r="AL17" i="10"/>
  <c r="AM17" i="10"/>
  <c r="AN17" i="10"/>
  <c r="AF18" i="10"/>
  <c r="AG18" i="10"/>
  <c r="AH18" i="10"/>
  <c r="AI18" i="10"/>
  <c r="AJ18" i="10"/>
  <c r="AK18" i="10"/>
  <c r="AL18" i="10"/>
  <c r="AM18" i="10"/>
  <c r="AN18" i="10"/>
  <c r="AF19" i="10"/>
  <c r="AG19" i="10"/>
  <c r="AH19" i="10"/>
  <c r="AI19" i="10"/>
  <c r="AJ19" i="10"/>
  <c r="AK19" i="10"/>
  <c r="AL19" i="10"/>
  <c r="AM19" i="10"/>
  <c r="AN19" i="10"/>
  <c r="AF20" i="10"/>
  <c r="AG20" i="10"/>
  <c r="AH20" i="10"/>
  <c r="AI20" i="10"/>
  <c r="AJ20" i="10"/>
  <c r="AK20" i="10"/>
  <c r="AL20" i="10"/>
  <c r="AM20" i="10"/>
  <c r="AN20" i="10"/>
  <c r="AF21" i="10"/>
  <c r="AG21" i="10"/>
  <c r="AH21" i="10"/>
  <c r="AI21" i="10"/>
  <c r="AJ21" i="10"/>
  <c r="AK21" i="10"/>
  <c r="AL21" i="10"/>
  <c r="AM21" i="10"/>
  <c r="AN21" i="10"/>
  <c r="AF22" i="10"/>
  <c r="AG22" i="10"/>
  <c r="AH22" i="10"/>
  <c r="AI22" i="10"/>
  <c r="AJ22" i="10"/>
  <c r="AK22" i="10"/>
  <c r="AL22" i="10"/>
  <c r="AM22" i="10"/>
  <c r="AN22" i="10"/>
  <c r="AF23" i="10"/>
  <c r="AG23" i="10"/>
  <c r="AH23" i="10"/>
  <c r="AI23" i="10"/>
  <c r="AJ23" i="10"/>
  <c r="AK23" i="10"/>
  <c r="AL23" i="10"/>
  <c r="AM23" i="10"/>
  <c r="AN23" i="10"/>
  <c r="AF24" i="10"/>
  <c r="AG24" i="10"/>
  <c r="AH24" i="10"/>
  <c r="AI24" i="10"/>
  <c r="AJ24" i="10"/>
  <c r="AK24" i="10"/>
  <c r="AL24" i="10"/>
  <c r="AM24" i="10"/>
  <c r="AN24" i="10"/>
  <c r="AF25" i="10"/>
  <c r="AG25" i="10"/>
  <c r="AH25" i="10"/>
  <c r="AI25" i="10"/>
  <c r="AJ25" i="10"/>
  <c r="AK25" i="10"/>
  <c r="AL25" i="10"/>
  <c r="AM25" i="10"/>
  <c r="AN25" i="10"/>
  <c r="AF26" i="10"/>
  <c r="AG26" i="10"/>
  <c r="AH26" i="10"/>
  <c r="AI26" i="10"/>
  <c r="AJ26" i="10"/>
  <c r="AK26" i="10"/>
  <c r="AL26" i="10"/>
  <c r="AM26" i="10"/>
  <c r="AN26" i="10"/>
  <c r="AF27" i="10"/>
  <c r="AG27" i="10"/>
  <c r="AH27" i="10"/>
  <c r="AI27" i="10"/>
  <c r="AJ27" i="10"/>
  <c r="AK27" i="10"/>
  <c r="AL27" i="10"/>
  <c r="AM27" i="10"/>
  <c r="AN27" i="10"/>
  <c r="AF28" i="10"/>
  <c r="AG28" i="10"/>
  <c r="AH28" i="10"/>
  <c r="AI28" i="10"/>
  <c r="AJ28" i="10"/>
  <c r="AK28" i="10"/>
  <c r="AL28" i="10"/>
  <c r="AM28" i="10"/>
  <c r="AN28" i="10"/>
  <c r="AF29" i="10"/>
  <c r="AG29" i="10"/>
  <c r="AH29" i="10"/>
  <c r="AI29" i="10"/>
  <c r="AJ29" i="10"/>
  <c r="AK29" i="10"/>
  <c r="AL29" i="10"/>
  <c r="AM29" i="10"/>
  <c r="AN29" i="10"/>
  <c r="AF30" i="10"/>
  <c r="AG30" i="10"/>
  <c r="AH30" i="10"/>
  <c r="AI30" i="10"/>
  <c r="AJ30" i="10"/>
  <c r="AK30" i="10"/>
  <c r="AL30" i="10"/>
  <c r="AM30" i="10"/>
  <c r="AN30" i="10"/>
  <c r="AF31" i="10"/>
  <c r="AG31" i="10"/>
  <c r="AH31" i="10"/>
  <c r="AI31" i="10"/>
  <c r="AJ31" i="10"/>
  <c r="AK31" i="10"/>
  <c r="AL31" i="10"/>
  <c r="AM31" i="10"/>
  <c r="AN31" i="10"/>
  <c r="AF32" i="10"/>
  <c r="AG32" i="10"/>
  <c r="AH32" i="10"/>
  <c r="AI32" i="10"/>
  <c r="AJ32" i="10"/>
  <c r="AK32" i="10"/>
  <c r="AL32" i="10"/>
  <c r="AM32" i="10"/>
  <c r="AN32" i="10"/>
  <c r="AF33" i="10"/>
  <c r="AG33" i="10"/>
  <c r="AH33" i="10"/>
  <c r="AI33" i="10"/>
  <c r="AJ33" i="10"/>
  <c r="AK33" i="10"/>
  <c r="AL33" i="10"/>
  <c r="AM33" i="10"/>
  <c r="AN33" i="10"/>
  <c r="AF34" i="10"/>
  <c r="AG34" i="10"/>
  <c r="AH34" i="10"/>
  <c r="AI34" i="10"/>
  <c r="AJ34" i="10"/>
  <c r="AK34" i="10"/>
  <c r="AL34" i="10"/>
  <c r="AM34" i="10"/>
  <c r="AN34" i="10"/>
  <c r="AF35" i="10"/>
  <c r="AG35" i="10"/>
  <c r="AH35" i="10"/>
  <c r="AI35" i="10"/>
  <c r="AJ35" i="10"/>
  <c r="AK35" i="10"/>
  <c r="AL35" i="10"/>
  <c r="AM35" i="10"/>
  <c r="AN35" i="10"/>
  <c r="AF36" i="10"/>
  <c r="AG36" i="10"/>
  <c r="AH36" i="10"/>
  <c r="AI36" i="10"/>
  <c r="AJ36" i="10"/>
  <c r="AK36" i="10"/>
  <c r="AL36" i="10"/>
  <c r="AM36" i="10"/>
  <c r="AN36" i="10"/>
  <c r="AF37" i="10"/>
  <c r="AG37" i="10"/>
  <c r="AH37" i="10"/>
  <c r="AI37" i="10"/>
  <c r="AJ37" i="10"/>
  <c r="AK37" i="10"/>
  <c r="AL37" i="10"/>
  <c r="AM37" i="10"/>
  <c r="AN37" i="10"/>
  <c r="AF38" i="10"/>
  <c r="AG38" i="10"/>
  <c r="AH38" i="10"/>
  <c r="AI38" i="10"/>
  <c r="AJ38" i="10"/>
  <c r="AK38" i="10"/>
  <c r="AL38" i="10"/>
  <c r="AM38" i="10"/>
  <c r="AN38" i="10"/>
  <c r="AF39" i="10"/>
  <c r="AG39" i="10"/>
  <c r="AH39" i="10"/>
  <c r="AI39" i="10"/>
  <c r="AJ39" i="10"/>
  <c r="AK39" i="10"/>
  <c r="AL39" i="10"/>
  <c r="AM39" i="10"/>
  <c r="AN39" i="10"/>
  <c r="AF40" i="10"/>
  <c r="AG40" i="10"/>
  <c r="AH40" i="10"/>
  <c r="AI40" i="10"/>
  <c r="AJ40" i="10"/>
  <c r="AK40" i="10"/>
  <c r="AL40" i="10"/>
  <c r="AM40" i="10"/>
  <c r="AN40" i="10"/>
  <c r="AF41" i="10"/>
  <c r="AG41" i="10"/>
  <c r="AH41" i="10"/>
  <c r="AI41" i="10"/>
  <c r="AJ41" i="10"/>
  <c r="AK41" i="10"/>
  <c r="AL41" i="10"/>
  <c r="AM41" i="10"/>
  <c r="AN41" i="10"/>
  <c r="AF42" i="10"/>
  <c r="AG42" i="10"/>
  <c r="AH42" i="10"/>
  <c r="AI42" i="10"/>
  <c r="AJ42" i="10"/>
  <c r="AK42" i="10"/>
  <c r="AL42" i="10"/>
  <c r="AM42" i="10"/>
  <c r="AN42" i="10"/>
  <c r="AF43" i="10"/>
  <c r="AG43" i="10"/>
  <c r="AH43" i="10"/>
  <c r="AI43" i="10"/>
  <c r="AJ43" i="10"/>
  <c r="AK43" i="10"/>
  <c r="AL43" i="10"/>
  <c r="AM43" i="10"/>
  <c r="AN43" i="10"/>
  <c r="AF44" i="10"/>
  <c r="AG44" i="10"/>
  <c r="AH44" i="10"/>
  <c r="AI44" i="10"/>
  <c r="AJ44" i="10"/>
  <c r="AK44" i="10"/>
  <c r="AL44" i="10"/>
  <c r="AM44" i="10"/>
  <c r="AN44" i="10"/>
  <c r="AF45" i="10"/>
  <c r="AG45" i="10"/>
  <c r="AH45" i="10"/>
  <c r="AI45" i="10"/>
  <c r="AJ45" i="10"/>
  <c r="AK45" i="10"/>
  <c r="AL45" i="10"/>
  <c r="AM45" i="10"/>
  <c r="AN45" i="10"/>
  <c r="AF46" i="10"/>
  <c r="AG46" i="10"/>
  <c r="AH46" i="10"/>
  <c r="AI46" i="10"/>
  <c r="AJ46" i="10"/>
  <c r="AK46" i="10"/>
  <c r="AL46" i="10"/>
  <c r="AM46" i="10"/>
  <c r="AN46" i="10"/>
  <c r="AF47" i="10"/>
  <c r="AG47" i="10"/>
  <c r="AH47" i="10"/>
  <c r="AI47" i="10"/>
  <c r="AJ47" i="10"/>
  <c r="AK47" i="10"/>
  <c r="AL47" i="10"/>
  <c r="AM47" i="10"/>
  <c r="AN47" i="10"/>
  <c r="AF48" i="10"/>
  <c r="AG48" i="10"/>
  <c r="AH48" i="10"/>
  <c r="AI48" i="10"/>
  <c r="AJ48" i="10"/>
  <c r="AK48" i="10"/>
  <c r="AL48" i="10"/>
  <c r="AM48" i="10"/>
  <c r="AN48" i="10"/>
  <c r="AF49" i="10"/>
  <c r="AG49" i="10"/>
  <c r="AH49" i="10"/>
  <c r="AI49" i="10"/>
  <c r="AJ49" i="10"/>
  <c r="AK49" i="10"/>
  <c r="AL49" i="10"/>
  <c r="AM49" i="10"/>
  <c r="AN49" i="10"/>
  <c r="AF50" i="10"/>
  <c r="AG50" i="10"/>
  <c r="AH50" i="10"/>
  <c r="AI50" i="10"/>
  <c r="AJ50" i="10"/>
  <c r="AK50" i="10"/>
  <c r="AL50" i="10"/>
  <c r="AM50" i="10"/>
  <c r="AN50" i="10"/>
  <c r="AF51" i="10"/>
  <c r="AG51" i="10"/>
  <c r="AH51" i="10"/>
  <c r="AI51" i="10"/>
  <c r="AJ51" i="10"/>
  <c r="AK51" i="10"/>
  <c r="AL51" i="10"/>
  <c r="AM51" i="10"/>
  <c r="AN51" i="10"/>
  <c r="AF52" i="10"/>
  <c r="AG52" i="10"/>
  <c r="AH52" i="10"/>
  <c r="AI52" i="10"/>
  <c r="AJ52" i="10"/>
  <c r="AK52" i="10"/>
  <c r="AL52" i="10"/>
  <c r="AM52" i="10"/>
  <c r="AN52" i="10"/>
  <c r="AF53" i="10"/>
  <c r="AG53" i="10"/>
  <c r="AH53" i="10"/>
  <c r="AI53" i="10"/>
  <c r="AJ53" i="10"/>
  <c r="AK53" i="10"/>
  <c r="AL53" i="10"/>
  <c r="AM53" i="10"/>
  <c r="AN53" i="10"/>
  <c r="AF54" i="10"/>
  <c r="AG54" i="10"/>
  <c r="AH54" i="10"/>
  <c r="AI54" i="10"/>
  <c r="AJ54" i="10"/>
  <c r="AK54" i="10"/>
  <c r="AL54" i="10"/>
  <c r="AM54" i="10"/>
  <c r="AN54" i="10"/>
  <c r="AF55" i="10"/>
  <c r="AG55" i="10"/>
  <c r="AH55" i="10"/>
  <c r="AI55" i="10"/>
  <c r="AJ55" i="10"/>
  <c r="AK55" i="10"/>
  <c r="AL55" i="10"/>
  <c r="AM55" i="10"/>
  <c r="AN55" i="10"/>
  <c r="AF56" i="10"/>
  <c r="AG56" i="10"/>
  <c r="AH56" i="10"/>
  <c r="AI56" i="10"/>
  <c r="AJ56" i="10"/>
  <c r="AK56" i="10"/>
  <c r="AL56" i="10"/>
  <c r="AM56" i="10"/>
  <c r="AN56" i="10"/>
  <c r="AF57" i="10"/>
  <c r="AG57" i="10"/>
  <c r="AH57" i="10"/>
  <c r="AI57" i="10"/>
  <c r="AJ57" i="10"/>
  <c r="AK57" i="10"/>
  <c r="AL57" i="10"/>
  <c r="AM57" i="10"/>
  <c r="AN57" i="10"/>
  <c r="AF58" i="10"/>
  <c r="AG58" i="10"/>
  <c r="AH58" i="10"/>
  <c r="AI58" i="10"/>
  <c r="AJ58" i="10"/>
  <c r="AK58" i="10"/>
  <c r="AL58" i="10"/>
  <c r="AM58" i="10"/>
  <c r="AN58" i="10"/>
  <c r="AF59" i="10"/>
  <c r="AG59" i="10"/>
  <c r="AH59" i="10"/>
  <c r="AI59" i="10"/>
  <c r="AJ59" i="10"/>
  <c r="AK59" i="10"/>
  <c r="AL59" i="10"/>
  <c r="AM59" i="10"/>
  <c r="AN59" i="10"/>
  <c r="AF60" i="10"/>
  <c r="AG60" i="10"/>
  <c r="AH60" i="10"/>
  <c r="AI60" i="10"/>
  <c r="AJ60" i="10"/>
  <c r="AK60" i="10"/>
  <c r="AL60" i="10"/>
  <c r="AM60" i="10"/>
  <c r="AN60" i="10"/>
  <c r="AF61" i="10"/>
  <c r="AG61" i="10"/>
  <c r="AH61" i="10"/>
  <c r="AI61" i="10"/>
  <c r="AJ61" i="10"/>
  <c r="AK61" i="10"/>
  <c r="AL61" i="10"/>
  <c r="AM61" i="10"/>
  <c r="AN61" i="10"/>
  <c r="AF62" i="10"/>
  <c r="AG62" i="10"/>
  <c r="AH62" i="10"/>
  <c r="AI62" i="10"/>
  <c r="AJ62" i="10"/>
  <c r="AK62" i="10"/>
  <c r="AL62" i="10"/>
  <c r="AM62" i="10"/>
  <c r="AN62" i="10"/>
  <c r="AF63" i="10"/>
  <c r="AG63" i="10"/>
  <c r="AH63" i="10"/>
  <c r="AI63" i="10"/>
  <c r="AJ63" i="10"/>
  <c r="AK63" i="10"/>
  <c r="AL63" i="10"/>
  <c r="AM63" i="10"/>
  <c r="AN63" i="10"/>
  <c r="AF64" i="10"/>
  <c r="AG64" i="10"/>
  <c r="AH64" i="10"/>
  <c r="AI64" i="10"/>
  <c r="AJ64" i="10"/>
  <c r="AK64" i="10"/>
  <c r="AL64" i="10"/>
  <c r="AM64" i="10"/>
  <c r="AN64" i="10"/>
  <c r="AF65" i="10"/>
  <c r="AG65" i="10"/>
  <c r="AH65" i="10"/>
  <c r="AI65" i="10"/>
  <c r="AJ65" i="10"/>
  <c r="AK65" i="10"/>
  <c r="AL65" i="10"/>
  <c r="AM65" i="10"/>
  <c r="AN65" i="10"/>
  <c r="AF66" i="10"/>
  <c r="AG66" i="10"/>
  <c r="AH66" i="10"/>
  <c r="AI66" i="10"/>
  <c r="AJ66" i="10"/>
  <c r="AK66" i="10"/>
  <c r="AL66" i="10"/>
  <c r="AM66" i="10"/>
  <c r="AN66" i="10"/>
  <c r="AF67" i="10"/>
  <c r="AG67" i="10"/>
  <c r="AH67" i="10"/>
  <c r="AI67" i="10"/>
  <c r="AJ67" i="10"/>
  <c r="AK67" i="10"/>
  <c r="AL67" i="10"/>
  <c r="AM67" i="10"/>
  <c r="AN67" i="10"/>
  <c r="AF68" i="10"/>
  <c r="AG68" i="10"/>
  <c r="AH68" i="10"/>
  <c r="AI68" i="10"/>
  <c r="AJ68" i="10"/>
  <c r="AK68" i="10"/>
  <c r="AL68" i="10"/>
  <c r="AM68" i="10"/>
  <c r="AN68" i="10"/>
  <c r="AF69" i="10"/>
  <c r="AG69" i="10"/>
  <c r="AH69" i="10"/>
  <c r="AI69" i="10"/>
  <c r="AJ69" i="10"/>
  <c r="AK69" i="10"/>
  <c r="AL69" i="10"/>
  <c r="AM69" i="10"/>
  <c r="AN69" i="10"/>
  <c r="AF70" i="10"/>
  <c r="AG70" i="10"/>
  <c r="AH70" i="10"/>
  <c r="AI70" i="10"/>
  <c r="AJ70" i="10"/>
  <c r="AK70" i="10"/>
  <c r="AL70" i="10"/>
  <c r="AM70" i="10"/>
  <c r="AN70" i="10"/>
  <c r="AF71" i="10"/>
  <c r="AG71" i="10"/>
  <c r="AH71" i="10"/>
  <c r="AI71" i="10"/>
  <c r="AJ71" i="10"/>
  <c r="AK71" i="10"/>
  <c r="AL71" i="10"/>
  <c r="AM71" i="10"/>
  <c r="AN71" i="10"/>
  <c r="AF72" i="10"/>
  <c r="AG72" i="10"/>
  <c r="AH72" i="10"/>
  <c r="AI72" i="10"/>
  <c r="AJ72" i="10"/>
  <c r="AK72" i="10"/>
  <c r="AL72" i="10"/>
  <c r="AM72" i="10"/>
  <c r="AN72" i="10"/>
  <c r="AF73" i="10"/>
  <c r="AG73" i="10"/>
  <c r="AH73" i="10"/>
  <c r="AI73" i="10"/>
  <c r="AJ73" i="10"/>
  <c r="AK73" i="10"/>
  <c r="AL73" i="10"/>
  <c r="AM73" i="10"/>
  <c r="AN73" i="10"/>
  <c r="AF74" i="10"/>
  <c r="AG74" i="10"/>
  <c r="AH74" i="10"/>
  <c r="AI74" i="10"/>
  <c r="AJ74" i="10"/>
  <c r="AK74" i="10"/>
  <c r="AL74" i="10"/>
  <c r="AM74" i="10"/>
  <c r="AN74" i="10"/>
  <c r="AF75" i="10"/>
  <c r="AG75" i="10"/>
  <c r="AH75" i="10"/>
  <c r="AI75" i="10"/>
  <c r="AJ75" i="10"/>
  <c r="AK75" i="10"/>
  <c r="AL75" i="10"/>
  <c r="AM75" i="10"/>
  <c r="AN75" i="10"/>
  <c r="AF76" i="10"/>
  <c r="AG76" i="10"/>
  <c r="AH76" i="10"/>
  <c r="AI76" i="10"/>
  <c r="AJ76" i="10"/>
  <c r="AK76" i="10"/>
  <c r="AL76" i="10"/>
  <c r="AM76" i="10"/>
  <c r="AN76" i="10"/>
  <c r="AF77" i="10"/>
  <c r="AG77" i="10"/>
  <c r="AH77" i="10"/>
  <c r="AI77" i="10"/>
  <c r="AJ77" i="10"/>
  <c r="AK77" i="10"/>
  <c r="AL77" i="10"/>
  <c r="AM77" i="10"/>
  <c r="AN77" i="10"/>
  <c r="AF78" i="10"/>
  <c r="AG78" i="10"/>
  <c r="AH78" i="10"/>
  <c r="AI78" i="10"/>
  <c r="AJ78" i="10"/>
  <c r="AK78" i="10"/>
  <c r="AL78" i="10"/>
  <c r="AM78" i="10"/>
  <c r="AN78" i="10"/>
  <c r="AF79" i="10"/>
  <c r="AG79" i="10"/>
  <c r="AH79" i="10"/>
  <c r="AI79" i="10"/>
  <c r="AJ79" i="10"/>
  <c r="AK79" i="10"/>
  <c r="AL79" i="10"/>
  <c r="AM79" i="10"/>
  <c r="AN79" i="10"/>
  <c r="AF80" i="10"/>
  <c r="AG80" i="10"/>
  <c r="AH80" i="10"/>
  <c r="AI80" i="10"/>
  <c r="AJ80" i="10"/>
  <c r="AK80" i="10"/>
  <c r="AL80" i="10"/>
  <c r="AM80" i="10"/>
  <c r="AN80" i="10"/>
  <c r="AF81" i="10"/>
  <c r="AG81" i="10"/>
  <c r="AH81" i="10"/>
  <c r="AI81" i="10"/>
  <c r="AJ81" i="10"/>
  <c r="AK81" i="10"/>
  <c r="AL81" i="10"/>
  <c r="AM81" i="10"/>
  <c r="AN81" i="10"/>
  <c r="AF82" i="10"/>
  <c r="AG82" i="10"/>
  <c r="AH82" i="10"/>
  <c r="AI82" i="10"/>
  <c r="AJ82" i="10"/>
  <c r="AK82" i="10"/>
  <c r="AL82" i="10"/>
  <c r="AM82" i="10"/>
  <c r="AN82" i="10"/>
  <c r="AF83" i="10"/>
  <c r="AG83" i="10"/>
  <c r="AH83" i="10"/>
  <c r="AI83" i="10"/>
  <c r="AJ83" i="10"/>
  <c r="AK83" i="10"/>
  <c r="AL83" i="10"/>
  <c r="AM83" i="10"/>
  <c r="AN83" i="10"/>
  <c r="AF84" i="10"/>
  <c r="AG84" i="10"/>
  <c r="AH84" i="10"/>
  <c r="AI84" i="10"/>
  <c r="AJ84" i="10"/>
  <c r="AK84" i="10"/>
  <c r="AL84" i="10"/>
  <c r="AM84" i="10"/>
  <c r="AN84" i="10"/>
  <c r="AF85" i="10"/>
  <c r="AG85" i="10"/>
  <c r="AH85" i="10"/>
  <c r="AI85" i="10"/>
  <c r="AJ85" i="10"/>
  <c r="AK85" i="10"/>
  <c r="AL85" i="10"/>
  <c r="AM85" i="10"/>
  <c r="AN85" i="10"/>
  <c r="AF86" i="10"/>
  <c r="AG86" i="10"/>
  <c r="AH86" i="10"/>
  <c r="AI86" i="10"/>
  <c r="AJ86" i="10"/>
  <c r="AK86" i="10"/>
  <c r="AL86" i="10"/>
  <c r="AM86" i="10"/>
  <c r="AN86" i="10"/>
  <c r="AF87" i="10"/>
  <c r="AG87" i="10"/>
  <c r="AH87" i="10"/>
  <c r="AI87" i="10"/>
  <c r="AJ87" i="10"/>
  <c r="AK87" i="10"/>
  <c r="AL87" i="10"/>
  <c r="AM87" i="10"/>
  <c r="AN87" i="10"/>
  <c r="AF88" i="10"/>
  <c r="AG88" i="10"/>
  <c r="AH88" i="10"/>
  <c r="AI88" i="10"/>
  <c r="AJ88" i="10"/>
  <c r="AK88" i="10"/>
  <c r="AL88" i="10"/>
  <c r="AM88" i="10"/>
  <c r="AN88" i="10"/>
  <c r="AF89" i="10"/>
  <c r="AG89" i="10"/>
  <c r="AH89" i="10"/>
  <c r="AI89" i="10"/>
  <c r="AJ89" i="10"/>
  <c r="AK89" i="10"/>
  <c r="AL89" i="10"/>
  <c r="AM89" i="10"/>
  <c r="AN89" i="10"/>
  <c r="AF90" i="10"/>
  <c r="AG90" i="10"/>
  <c r="AH90" i="10"/>
  <c r="AI90" i="10"/>
  <c r="AJ90" i="10"/>
  <c r="AK90" i="10"/>
  <c r="AL90" i="10"/>
  <c r="AM90" i="10"/>
  <c r="AN90" i="10"/>
  <c r="AF91" i="10"/>
  <c r="AG91" i="10"/>
  <c r="AH91" i="10"/>
  <c r="AI91" i="10"/>
  <c r="AJ91" i="10"/>
  <c r="AK91" i="10"/>
  <c r="AL91" i="10"/>
  <c r="AM91" i="10"/>
  <c r="AN91" i="10"/>
  <c r="AF92" i="10"/>
  <c r="AG92" i="10"/>
  <c r="AH92" i="10"/>
  <c r="AI92" i="10"/>
  <c r="AJ92" i="10"/>
  <c r="AK92" i="10"/>
  <c r="AL92" i="10"/>
  <c r="AM92" i="10"/>
  <c r="AN92" i="10"/>
  <c r="AF93" i="10"/>
  <c r="AG93" i="10"/>
  <c r="AH93" i="10"/>
  <c r="AI93" i="10"/>
  <c r="AJ93" i="10"/>
  <c r="AK93" i="10"/>
  <c r="AL93" i="10"/>
  <c r="AM93" i="10"/>
  <c r="AN93" i="10"/>
  <c r="AF94" i="10"/>
  <c r="AG94" i="10"/>
  <c r="AH94" i="10"/>
  <c r="AI94" i="10"/>
  <c r="AJ94" i="10"/>
  <c r="AK94" i="10"/>
  <c r="AL94" i="10"/>
  <c r="AM94" i="10"/>
  <c r="AN94" i="10"/>
  <c r="AF95" i="10"/>
  <c r="AG95" i="10"/>
  <c r="AH95" i="10"/>
  <c r="AI95" i="10"/>
  <c r="AJ95" i="10"/>
  <c r="AK95" i="10"/>
  <c r="AL95" i="10"/>
  <c r="AM95" i="10"/>
  <c r="AN95" i="10"/>
  <c r="AF96" i="10"/>
  <c r="AG96" i="10"/>
  <c r="AH96" i="10"/>
  <c r="AI96" i="10"/>
  <c r="AJ96" i="10"/>
  <c r="AK96" i="10"/>
  <c r="AL96" i="10"/>
  <c r="AM96" i="10"/>
  <c r="AN96" i="10"/>
  <c r="AF97" i="10"/>
  <c r="AG97" i="10"/>
  <c r="AH97" i="10"/>
  <c r="AI97" i="10"/>
  <c r="AJ97" i="10"/>
  <c r="AK97" i="10"/>
  <c r="AL97" i="10"/>
  <c r="AM97" i="10"/>
  <c r="AN97" i="10"/>
  <c r="AF98" i="10"/>
  <c r="AG98" i="10"/>
  <c r="AH98" i="10"/>
  <c r="AI98" i="10"/>
  <c r="AJ98" i="10"/>
  <c r="AK98" i="10"/>
  <c r="AL98" i="10"/>
  <c r="AM98" i="10"/>
  <c r="AN98" i="10"/>
  <c r="AF99" i="10"/>
  <c r="AG99" i="10"/>
  <c r="AH99" i="10"/>
  <c r="AI99" i="10"/>
  <c r="AJ99" i="10"/>
  <c r="AK99" i="10"/>
  <c r="AL99" i="10"/>
  <c r="AM99" i="10"/>
  <c r="AN99" i="10"/>
  <c r="AF100" i="10"/>
  <c r="AG100" i="10"/>
  <c r="AH100" i="10"/>
  <c r="AI100" i="10"/>
  <c r="AJ100" i="10"/>
  <c r="AK100" i="10"/>
  <c r="AL100" i="10"/>
  <c r="AM100" i="10"/>
  <c r="AN100" i="10"/>
  <c r="AF101" i="10"/>
  <c r="AG101" i="10"/>
  <c r="AH101" i="10"/>
  <c r="AI101" i="10"/>
  <c r="AJ101" i="10"/>
  <c r="AK101" i="10"/>
  <c r="AL101" i="10"/>
  <c r="AM101" i="10"/>
  <c r="AN101" i="10"/>
  <c r="AF102" i="10"/>
  <c r="AG102" i="10"/>
  <c r="AH102" i="10"/>
  <c r="AI102" i="10"/>
  <c r="AJ102" i="10"/>
  <c r="AK102" i="10"/>
  <c r="AL102" i="10"/>
  <c r="AM102" i="10"/>
  <c r="AN102" i="10"/>
  <c r="AF103" i="10"/>
  <c r="AG103" i="10"/>
  <c r="AH103" i="10"/>
  <c r="AI103" i="10"/>
  <c r="AJ103" i="10"/>
  <c r="AK103" i="10"/>
  <c r="AL103" i="10"/>
  <c r="AM103" i="10"/>
  <c r="AN103" i="10"/>
  <c r="AF104" i="10"/>
  <c r="AG104" i="10"/>
  <c r="AH104" i="10"/>
  <c r="AI104" i="10"/>
  <c r="AJ104" i="10"/>
  <c r="AK104" i="10"/>
  <c r="AL104" i="10"/>
  <c r="AM104" i="10"/>
  <c r="AN104" i="10"/>
  <c r="AF105" i="10"/>
  <c r="AG105" i="10"/>
  <c r="AH105" i="10"/>
  <c r="AI105" i="10"/>
  <c r="AJ105" i="10"/>
  <c r="AK105" i="10"/>
  <c r="AL105" i="10"/>
  <c r="AM105" i="10"/>
  <c r="AN105" i="10"/>
  <c r="AF106" i="10"/>
  <c r="AG106" i="10"/>
  <c r="AH106" i="10"/>
  <c r="AI106" i="10"/>
  <c r="AJ106" i="10"/>
  <c r="AK106" i="10"/>
  <c r="AL106" i="10"/>
  <c r="AM106" i="10"/>
  <c r="AN106" i="10"/>
  <c r="AF107" i="10"/>
  <c r="AG107" i="10"/>
  <c r="AH107" i="10"/>
  <c r="AI107" i="10"/>
  <c r="AJ107" i="10"/>
  <c r="AK107" i="10"/>
  <c r="AL107" i="10"/>
  <c r="AM107" i="10"/>
  <c r="AN107" i="10"/>
  <c r="AF108" i="10"/>
  <c r="AG108" i="10"/>
  <c r="AH108" i="10"/>
  <c r="AI108" i="10"/>
  <c r="AJ108" i="10"/>
  <c r="AK108" i="10"/>
  <c r="AL108" i="10"/>
  <c r="AM108" i="10"/>
  <c r="AN108" i="10"/>
  <c r="AF109" i="10"/>
  <c r="AG109" i="10"/>
  <c r="AH109" i="10"/>
  <c r="AI109" i="10"/>
  <c r="AJ109" i="10"/>
  <c r="AK109" i="10"/>
  <c r="AL109" i="10"/>
  <c r="AM109" i="10"/>
  <c r="AN109" i="10"/>
  <c r="AF110" i="10"/>
  <c r="AG110" i="10"/>
  <c r="AH110" i="10"/>
  <c r="AI110" i="10"/>
  <c r="AJ110" i="10"/>
  <c r="AK110" i="10"/>
  <c r="AL110" i="10"/>
  <c r="AM110" i="10"/>
  <c r="AN110" i="10"/>
  <c r="AF111" i="10"/>
  <c r="AG111" i="10"/>
  <c r="AH111" i="10"/>
  <c r="AI111" i="10"/>
  <c r="AJ111" i="10"/>
  <c r="AK111" i="10"/>
  <c r="AL111" i="10"/>
  <c r="AM111" i="10"/>
  <c r="AN111" i="10"/>
  <c r="AF112" i="10"/>
  <c r="AG112" i="10"/>
  <c r="AH112" i="10"/>
  <c r="AI112" i="10"/>
  <c r="AJ112" i="10"/>
  <c r="AK112" i="10"/>
  <c r="AL112" i="10"/>
  <c r="AM112" i="10"/>
  <c r="AN112" i="10"/>
  <c r="AF113" i="10"/>
  <c r="AG113" i="10"/>
  <c r="AH113" i="10"/>
  <c r="AI113" i="10"/>
  <c r="AJ113" i="10"/>
  <c r="AK113" i="10"/>
  <c r="AL113" i="10"/>
  <c r="AM113" i="10"/>
  <c r="AN113" i="10"/>
  <c r="AF114" i="10"/>
  <c r="AG114" i="10"/>
  <c r="AH114" i="10"/>
  <c r="AI114" i="10"/>
  <c r="AJ114" i="10"/>
  <c r="AK114" i="10"/>
  <c r="AL114" i="10"/>
  <c r="AM114" i="10"/>
  <c r="AN114" i="10"/>
  <c r="AF115" i="10"/>
  <c r="AG115" i="10"/>
  <c r="AH115" i="10"/>
  <c r="AI115" i="10"/>
  <c r="AJ115" i="10"/>
  <c r="AK115" i="10"/>
  <c r="AL115" i="10"/>
  <c r="AM115" i="10"/>
  <c r="AN115" i="10"/>
  <c r="AF116" i="10"/>
  <c r="AG116" i="10"/>
  <c r="AH116" i="10"/>
  <c r="AI116" i="10"/>
  <c r="AJ116" i="10"/>
  <c r="AK116" i="10"/>
  <c r="AL116" i="10"/>
  <c r="AM116" i="10"/>
  <c r="AN116" i="10"/>
  <c r="AF117" i="10"/>
  <c r="AG117" i="10"/>
  <c r="AH117" i="10"/>
  <c r="AI117" i="10"/>
  <c r="AJ117" i="10"/>
  <c r="AK117" i="10"/>
  <c r="AL117" i="10"/>
  <c r="AM117" i="10"/>
  <c r="AN117" i="10"/>
  <c r="AF118" i="10"/>
  <c r="AG118" i="10"/>
  <c r="AH118" i="10"/>
  <c r="AI118" i="10"/>
  <c r="AJ118" i="10"/>
  <c r="AK118" i="10"/>
  <c r="AL118" i="10"/>
  <c r="AM118" i="10"/>
  <c r="AN118" i="10"/>
  <c r="AF119" i="10"/>
  <c r="AG119" i="10"/>
  <c r="AH119" i="10"/>
  <c r="AI119" i="10"/>
  <c r="AJ119" i="10"/>
  <c r="AK119" i="10"/>
  <c r="AL119" i="10"/>
  <c r="AM119" i="10"/>
  <c r="AN119" i="10"/>
  <c r="AF120" i="10"/>
  <c r="AG120" i="10"/>
  <c r="AH120" i="10"/>
  <c r="AI120" i="10"/>
  <c r="AJ120" i="10"/>
  <c r="AK120" i="10"/>
  <c r="AL120" i="10"/>
  <c r="AM120" i="10"/>
  <c r="AN120" i="10"/>
  <c r="AF121" i="10"/>
  <c r="AG121" i="10"/>
  <c r="AH121" i="10"/>
  <c r="AI121" i="10"/>
  <c r="AJ121" i="10"/>
  <c r="AK121" i="10"/>
  <c r="AL121" i="10"/>
  <c r="AM121" i="10"/>
  <c r="AN121" i="10"/>
  <c r="AF122" i="10"/>
  <c r="AG122" i="10"/>
  <c r="AH122" i="10"/>
  <c r="AI122" i="10"/>
  <c r="AJ122" i="10"/>
  <c r="AK122" i="10"/>
  <c r="AL122" i="10"/>
  <c r="AM122" i="10"/>
  <c r="AN122" i="10"/>
  <c r="AF123" i="10"/>
  <c r="AG123" i="10"/>
  <c r="AH123" i="10"/>
  <c r="AI123" i="10"/>
  <c r="AJ123" i="10"/>
  <c r="AK123" i="10"/>
  <c r="AL123" i="10"/>
  <c r="AM123" i="10"/>
  <c r="AN123" i="10"/>
  <c r="AF124" i="10"/>
  <c r="AG124" i="10"/>
  <c r="AH124" i="10"/>
  <c r="AI124" i="10"/>
  <c r="AJ124" i="10"/>
  <c r="AK124" i="10"/>
  <c r="AL124" i="10"/>
  <c r="AM124" i="10"/>
  <c r="AN124" i="10"/>
  <c r="AF125" i="10"/>
  <c r="AG125" i="10"/>
  <c r="AH125" i="10"/>
  <c r="AI125" i="10"/>
  <c r="AJ125" i="10"/>
  <c r="AK125" i="10"/>
  <c r="AL125" i="10"/>
  <c r="AM125" i="10"/>
  <c r="AN125" i="10"/>
  <c r="AF126" i="10"/>
  <c r="AG126" i="10"/>
  <c r="AH126" i="10"/>
  <c r="AI126" i="10"/>
  <c r="AJ126" i="10"/>
  <c r="AK126" i="10"/>
  <c r="AL126" i="10"/>
  <c r="AM126" i="10"/>
  <c r="AN126" i="10"/>
  <c r="AF127" i="10"/>
  <c r="AG127" i="10"/>
  <c r="AH127" i="10"/>
  <c r="AI127" i="10"/>
  <c r="AJ127" i="10"/>
  <c r="AK127" i="10"/>
  <c r="AL127" i="10"/>
  <c r="AM127" i="10"/>
  <c r="AN127" i="10"/>
  <c r="AF128" i="10"/>
  <c r="AG128" i="10"/>
  <c r="AH128" i="10"/>
  <c r="AI128" i="10"/>
  <c r="AJ128" i="10"/>
  <c r="AK128" i="10"/>
  <c r="AL128" i="10"/>
  <c r="AM128" i="10"/>
  <c r="AN128" i="10"/>
  <c r="AF129" i="10"/>
  <c r="AG129" i="10"/>
  <c r="AH129" i="10"/>
  <c r="AI129" i="10"/>
  <c r="AJ129" i="10"/>
  <c r="AK129" i="10"/>
  <c r="AL129" i="10"/>
  <c r="AM129" i="10"/>
  <c r="AN129" i="10"/>
  <c r="AF130" i="10"/>
  <c r="AG130" i="10"/>
  <c r="AH130" i="10"/>
  <c r="AI130" i="10"/>
  <c r="AJ130" i="10"/>
  <c r="AK130" i="10"/>
  <c r="AL130" i="10"/>
  <c r="AM130" i="10"/>
  <c r="AN130" i="10"/>
  <c r="AF131" i="10"/>
  <c r="AG131" i="10"/>
  <c r="AH131" i="10"/>
  <c r="AI131" i="10"/>
  <c r="AJ131" i="10"/>
  <c r="AK131" i="10"/>
  <c r="AL131" i="10"/>
  <c r="AM131" i="10"/>
  <c r="AN131" i="10"/>
  <c r="AF132" i="10"/>
  <c r="AG132" i="10"/>
  <c r="AH132" i="10"/>
  <c r="AI132" i="10"/>
  <c r="AJ132" i="10"/>
  <c r="AK132" i="10"/>
  <c r="AL132" i="10"/>
  <c r="AM132" i="10"/>
  <c r="AN132" i="10"/>
  <c r="AF133" i="10"/>
  <c r="AG133" i="10"/>
  <c r="AH133" i="10"/>
  <c r="AI133" i="10"/>
  <c r="AJ133" i="10"/>
  <c r="AK133" i="10"/>
  <c r="AL133" i="10"/>
  <c r="AM133" i="10"/>
  <c r="AN133" i="10"/>
  <c r="AF134" i="10"/>
  <c r="AG134" i="10"/>
  <c r="AH134" i="10"/>
  <c r="AI134" i="10"/>
  <c r="AJ134" i="10"/>
  <c r="AK134" i="10"/>
  <c r="AL134" i="10"/>
  <c r="AM134" i="10"/>
  <c r="AN134" i="10"/>
  <c r="AF135" i="10"/>
  <c r="AG135" i="10"/>
  <c r="AH135" i="10"/>
  <c r="AI135" i="10"/>
  <c r="AJ135" i="10"/>
  <c r="AK135" i="10"/>
  <c r="AL135" i="10"/>
  <c r="AM135" i="10"/>
  <c r="AN135" i="10"/>
  <c r="AF136" i="10"/>
  <c r="AG136" i="10"/>
  <c r="AH136" i="10"/>
  <c r="AI136" i="10"/>
  <c r="AJ136" i="10"/>
  <c r="AK136" i="10"/>
  <c r="AL136" i="10"/>
  <c r="AM136" i="10"/>
  <c r="AN136" i="10"/>
  <c r="AF137" i="10"/>
  <c r="AG137" i="10"/>
  <c r="AH137" i="10"/>
  <c r="AI137" i="10"/>
  <c r="AJ137" i="10"/>
  <c r="AK137" i="10"/>
  <c r="AL137" i="10"/>
  <c r="AM137" i="10"/>
  <c r="AN137" i="10"/>
  <c r="AF138" i="10"/>
  <c r="AG138" i="10"/>
  <c r="AH138" i="10"/>
  <c r="AI138" i="10"/>
  <c r="AJ138" i="10"/>
  <c r="AK138" i="10"/>
  <c r="AL138" i="10"/>
  <c r="AM138" i="10"/>
  <c r="AN138" i="10"/>
  <c r="AF139" i="10"/>
  <c r="AG139" i="10"/>
  <c r="AH139" i="10"/>
  <c r="AI139" i="10"/>
  <c r="AJ139" i="10"/>
  <c r="AK139" i="10"/>
  <c r="AL139" i="10"/>
  <c r="AM139" i="10"/>
  <c r="AN139" i="10"/>
  <c r="AF140" i="10"/>
  <c r="AG140" i="10"/>
  <c r="AH140" i="10"/>
  <c r="AI140" i="10"/>
  <c r="AJ140" i="10"/>
  <c r="AK140" i="10"/>
  <c r="AL140" i="10"/>
  <c r="AM140" i="10"/>
  <c r="AN140" i="10"/>
  <c r="AF141" i="10"/>
  <c r="AG141" i="10"/>
  <c r="AH141" i="10"/>
  <c r="AI141" i="10"/>
  <c r="AJ141" i="10"/>
  <c r="AK141" i="10"/>
  <c r="AL141" i="10"/>
  <c r="AM141" i="10"/>
  <c r="AN141" i="10"/>
  <c r="AF142" i="10"/>
  <c r="AG142" i="10"/>
  <c r="AH142" i="10"/>
  <c r="AI142" i="10"/>
  <c r="AJ142" i="10"/>
  <c r="AK142" i="10"/>
  <c r="AL142" i="10"/>
  <c r="AM142" i="10"/>
  <c r="AN142" i="10"/>
  <c r="AF143" i="10"/>
  <c r="AG143" i="10"/>
  <c r="AH143" i="10"/>
  <c r="AI143" i="10"/>
  <c r="AJ143" i="10"/>
  <c r="AK143" i="10"/>
  <c r="AL143" i="10"/>
  <c r="AM143" i="10"/>
  <c r="AN143" i="10"/>
  <c r="AF144" i="10"/>
  <c r="AG144" i="10"/>
  <c r="AH144" i="10"/>
  <c r="AI144" i="10"/>
  <c r="AJ144" i="10"/>
  <c r="AK144" i="10"/>
  <c r="AL144" i="10"/>
  <c r="AM144" i="10"/>
  <c r="AN144" i="10"/>
  <c r="AF145" i="10"/>
  <c r="AG145" i="10"/>
  <c r="AH145" i="10"/>
  <c r="AI145" i="10"/>
  <c r="AJ145" i="10"/>
  <c r="AK145" i="10"/>
  <c r="AL145" i="10"/>
  <c r="AM145" i="10"/>
  <c r="AN145" i="10"/>
  <c r="AF146" i="10"/>
  <c r="AG146" i="10"/>
  <c r="AH146" i="10"/>
  <c r="AI146" i="10"/>
  <c r="AJ146" i="10"/>
  <c r="AK146" i="10"/>
  <c r="AL146" i="10"/>
  <c r="AM146" i="10"/>
  <c r="AN146" i="10"/>
  <c r="AF147" i="10"/>
  <c r="AG147" i="10"/>
  <c r="AH147" i="10"/>
  <c r="AI147" i="10"/>
  <c r="AJ147" i="10"/>
  <c r="AK147" i="10"/>
  <c r="AL147" i="10"/>
  <c r="AM147" i="10"/>
  <c r="AN147" i="10"/>
  <c r="AF148" i="10"/>
  <c r="AG148" i="10"/>
  <c r="AH148" i="10"/>
  <c r="AI148" i="10"/>
  <c r="AJ148" i="10"/>
  <c r="AK148" i="10"/>
  <c r="AL148" i="10"/>
  <c r="AM148" i="10"/>
  <c r="AN148" i="10"/>
  <c r="AF149" i="10"/>
  <c r="AG149" i="10"/>
  <c r="AH149" i="10"/>
  <c r="AI149" i="10"/>
  <c r="AJ149" i="10"/>
  <c r="AK149" i="10"/>
  <c r="AL149" i="10"/>
  <c r="AM149" i="10"/>
  <c r="AN149" i="10"/>
  <c r="AF150" i="10"/>
  <c r="AG150" i="10"/>
  <c r="AH150" i="10"/>
  <c r="AI150" i="10"/>
  <c r="AJ150" i="10"/>
  <c r="AK150" i="10"/>
  <c r="AL150" i="10"/>
  <c r="AM150" i="10"/>
  <c r="AN150" i="10"/>
  <c r="AF151" i="10"/>
  <c r="AG151" i="10"/>
  <c r="AH151" i="10"/>
  <c r="AI151" i="10"/>
  <c r="AJ151" i="10"/>
  <c r="AK151" i="10"/>
  <c r="AL151" i="10"/>
  <c r="AM151" i="10"/>
  <c r="AN151" i="10"/>
  <c r="AF152" i="10"/>
  <c r="AG152" i="10"/>
  <c r="AH152" i="10"/>
  <c r="AI152" i="10"/>
  <c r="AJ152" i="10"/>
  <c r="AK152" i="10"/>
  <c r="AL152" i="10"/>
  <c r="AM152" i="10"/>
  <c r="AN152" i="10"/>
  <c r="AF153" i="10"/>
  <c r="AG153" i="10"/>
  <c r="AH153" i="10"/>
  <c r="AI153" i="10"/>
  <c r="AJ153" i="10"/>
  <c r="AK153" i="10"/>
  <c r="AL153" i="10"/>
  <c r="AM153" i="10"/>
  <c r="AN153" i="10"/>
  <c r="AF154" i="10"/>
  <c r="AG154" i="10"/>
  <c r="AH154" i="10"/>
  <c r="AI154" i="10"/>
  <c r="AJ154" i="10"/>
  <c r="AK154" i="10"/>
  <c r="AL154" i="10"/>
  <c r="AM154" i="10"/>
  <c r="AN154" i="10"/>
  <c r="AF155" i="10"/>
  <c r="AG155" i="10"/>
  <c r="AH155" i="10"/>
  <c r="AI155" i="10"/>
  <c r="AJ155" i="10"/>
  <c r="AK155" i="10"/>
  <c r="AL155" i="10"/>
  <c r="AM155" i="10"/>
  <c r="AN155" i="10"/>
  <c r="AF156" i="10"/>
  <c r="AG156" i="10"/>
  <c r="AH156" i="10"/>
  <c r="AI156" i="10"/>
  <c r="AJ156" i="10"/>
  <c r="AK156" i="10"/>
  <c r="AL156" i="10"/>
  <c r="AM156" i="10"/>
  <c r="AN156" i="10"/>
  <c r="AF157" i="10"/>
  <c r="AG157" i="10"/>
  <c r="AH157" i="10"/>
  <c r="AI157" i="10"/>
  <c r="AJ157" i="10"/>
  <c r="AK157" i="10"/>
  <c r="AL157" i="10"/>
  <c r="AM157" i="10"/>
  <c r="AN157" i="10"/>
  <c r="AF158" i="10"/>
  <c r="AG158" i="10"/>
  <c r="AH158" i="10"/>
  <c r="AI158" i="10"/>
  <c r="AJ158" i="10"/>
  <c r="AK158" i="10"/>
  <c r="AL158" i="10"/>
  <c r="AM158" i="10"/>
  <c r="AN158" i="10"/>
  <c r="AF159" i="10"/>
  <c r="AG159" i="10"/>
  <c r="AH159" i="10"/>
  <c r="AI159" i="10"/>
  <c r="AJ159" i="10"/>
  <c r="AK159" i="10"/>
  <c r="AL159" i="10"/>
  <c r="AM159" i="10"/>
  <c r="AN159" i="10"/>
  <c r="AF160" i="10"/>
  <c r="AG160" i="10"/>
  <c r="AH160" i="10"/>
  <c r="AI160" i="10"/>
  <c r="AJ160" i="10"/>
  <c r="AK160" i="10"/>
  <c r="AL160" i="10"/>
  <c r="AM160" i="10"/>
  <c r="AN160" i="10"/>
  <c r="AF161" i="10"/>
  <c r="AG161" i="10"/>
  <c r="AH161" i="10"/>
  <c r="AI161" i="10"/>
  <c r="AJ161" i="10"/>
  <c r="AK161" i="10"/>
  <c r="AL161" i="10"/>
  <c r="AM161" i="10"/>
  <c r="AN161" i="10"/>
  <c r="AF162" i="10"/>
  <c r="AG162" i="10"/>
  <c r="AH162" i="10"/>
  <c r="AI162" i="10"/>
  <c r="AJ162" i="10"/>
  <c r="AK162" i="10"/>
  <c r="AL162" i="10"/>
  <c r="AM162" i="10"/>
  <c r="AN162" i="10"/>
  <c r="AF163" i="10"/>
  <c r="AG163" i="10"/>
  <c r="AH163" i="10"/>
  <c r="AI163" i="10"/>
  <c r="AJ163" i="10"/>
  <c r="AK163" i="10"/>
  <c r="AL163" i="10"/>
  <c r="AM163" i="10"/>
  <c r="AN163" i="10"/>
  <c r="AF164" i="10"/>
  <c r="AG164" i="10"/>
  <c r="AH164" i="10"/>
  <c r="AI164" i="10"/>
  <c r="AJ164" i="10"/>
  <c r="AK164" i="10"/>
  <c r="AL164" i="10"/>
  <c r="AM164" i="10"/>
  <c r="AN164" i="10"/>
  <c r="AF165" i="10"/>
  <c r="AG165" i="10"/>
  <c r="AH165" i="10"/>
  <c r="AI165" i="10"/>
  <c r="AJ165" i="10"/>
  <c r="AK165" i="10"/>
  <c r="AL165" i="10"/>
  <c r="AM165" i="10"/>
  <c r="AN165" i="10"/>
  <c r="AF166" i="10"/>
  <c r="AG166" i="10"/>
  <c r="AH166" i="10"/>
  <c r="AI166" i="10"/>
  <c r="AJ166" i="10"/>
  <c r="AK166" i="10"/>
  <c r="AL166" i="10"/>
  <c r="AM166" i="10"/>
  <c r="AN166" i="10"/>
  <c r="AF167" i="10"/>
  <c r="AG167" i="10"/>
  <c r="AH167" i="10"/>
  <c r="AI167" i="10"/>
  <c r="AJ167" i="10"/>
  <c r="AK167" i="10"/>
  <c r="AL167" i="10"/>
  <c r="AM167" i="10"/>
  <c r="AN167" i="10"/>
  <c r="AF168" i="10"/>
  <c r="AG168" i="10"/>
  <c r="AH168" i="10"/>
  <c r="AI168" i="10"/>
  <c r="AJ168" i="10"/>
  <c r="AK168" i="10"/>
  <c r="AL168" i="10"/>
  <c r="AM168" i="10"/>
  <c r="AN168" i="10"/>
  <c r="AF169" i="10"/>
  <c r="AG169" i="10"/>
  <c r="AH169" i="10"/>
  <c r="AI169" i="10"/>
  <c r="AJ169" i="10"/>
  <c r="AK169" i="10"/>
  <c r="AL169" i="10"/>
  <c r="AM169" i="10"/>
  <c r="AN169" i="10"/>
  <c r="AF170" i="10"/>
  <c r="AG170" i="10"/>
  <c r="AH170" i="10"/>
  <c r="AI170" i="10"/>
  <c r="AJ170" i="10"/>
  <c r="AK170" i="10"/>
  <c r="AL170" i="10"/>
  <c r="AM170" i="10"/>
  <c r="AN170" i="10"/>
  <c r="AF171" i="10"/>
  <c r="AG171" i="10"/>
  <c r="AH171" i="10"/>
  <c r="AI171" i="10"/>
  <c r="AJ171" i="10"/>
  <c r="AK171" i="10"/>
  <c r="AL171" i="10"/>
  <c r="AM171" i="10"/>
  <c r="AN171" i="10"/>
  <c r="AF172" i="10"/>
  <c r="AG172" i="10"/>
  <c r="AH172" i="10"/>
  <c r="AI172" i="10"/>
  <c r="AJ172" i="10"/>
  <c r="AK172" i="10"/>
  <c r="AL172" i="10"/>
  <c r="AM172" i="10"/>
  <c r="AN172" i="10"/>
  <c r="AF173" i="10"/>
  <c r="AG173" i="10"/>
  <c r="AH173" i="10"/>
  <c r="AI173" i="10"/>
  <c r="AJ173" i="10"/>
  <c r="AK173" i="10"/>
  <c r="AL173" i="10"/>
  <c r="AM173" i="10"/>
  <c r="AN173" i="10"/>
  <c r="AF174" i="10"/>
  <c r="AG174" i="10"/>
  <c r="AH174" i="10"/>
  <c r="AI174" i="10"/>
  <c r="AJ174" i="10"/>
  <c r="AK174" i="10"/>
  <c r="AL174" i="10"/>
  <c r="AM174" i="10"/>
  <c r="AN174" i="10"/>
  <c r="AF175" i="10"/>
  <c r="AG175" i="10"/>
  <c r="AH175" i="10"/>
  <c r="AI175" i="10"/>
  <c r="AJ175" i="10"/>
  <c r="AK175" i="10"/>
  <c r="AL175" i="10"/>
  <c r="AM175" i="10"/>
  <c r="AN175" i="10"/>
  <c r="AF176" i="10"/>
  <c r="AG176" i="10"/>
  <c r="AH176" i="10"/>
  <c r="AI176" i="10"/>
  <c r="AJ176" i="10"/>
  <c r="AK176" i="10"/>
  <c r="AL176" i="10"/>
  <c r="AM176" i="10"/>
  <c r="AN176" i="10"/>
  <c r="AF177" i="10"/>
  <c r="AG177" i="10"/>
  <c r="AH177" i="10"/>
  <c r="AI177" i="10"/>
  <c r="AJ177" i="10"/>
  <c r="AK177" i="10"/>
  <c r="AL177" i="10"/>
  <c r="AM177" i="10"/>
  <c r="AN177" i="10"/>
  <c r="AF178" i="10"/>
  <c r="AG178" i="10"/>
  <c r="AH178" i="10"/>
  <c r="AI178" i="10"/>
  <c r="AJ178" i="10"/>
  <c r="AK178" i="10"/>
  <c r="AL178" i="10"/>
  <c r="AM178" i="10"/>
  <c r="AN178" i="10"/>
  <c r="AF179" i="10"/>
  <c r="AG179" i="10"/>
  <c r="AH179" i="10"/>
  <c r="AI179" i="10"/>
  <c r="AJ179" i="10"/>
  <c r="AK179" i="10"/>
  <c r="AL179" i="10"/>
  <c r="AM179" i="10"/>
  <c r="AN179" i="10"/>
  <c r="AF180" i="10"/>
  <c r="AG180" i="10"/>
  <c r="AH180" i="10"/>
  <c r="AI180" i="10"/>
  <c r="AJ180" i="10"/>
  <c r="AK180" i="10"/>
  <c r="AL180" i="10"/>
  <c r="AM180" i="10"/>
  <c r="AN180" i="10"/>
  <c r="AF181" i="10"/>
  <c r="AG181" i="10"/>
  <c r="AH181" i="10"/>
  <c r="AI181" i="10"/>
  <c r="AJ181" i="10"/>
  <c r="AK181" i="10"/>
  <c r="AL181" i="10"/>
  <c r="AM181" i="10"/>
  <c r="AN181" i="10"/>
  <c r="AF182" i="10"/>
  <c r="AG182" i="10"/>
  <c r="AH182" i="10"/>
  <c r="AI182" i="10"/>
  <c r="AJ182" i="10"/>
  <c r="AK182" i="10"/>
  <c r="AL182" i="10"/>
  <c r="AM182" i="10"/>
  <c r="AN182" i="10"/>
  <c r="AF183" i="10"/>
  <c r="AG183" i="10"/>
  <c r="AH183" i="10"/>
  <c r="AI183" i="10"/>
  <c r="AJ183" i="10"/>
  <c r="AK183" i="10"/>
  <c r="AL183" i="10"/>
  <c r="AM183" i="10"/>
  <c r="AN183" i="10"/>
  <c r="AF184" i="10"/>
  <c r="AG184" i="10"/>
  <c r="AH184" i="10"/>
  <c r="AI184" i="10"/>
  <c r="AJ184" i="10"/>
  <c r="AK184" i="10"/>
  <c r="AL184" i="10"/>
  <c r="AM184" i="10"/>
  <c r="AN184" i="10"/>
  <c r="AF185" i="10"/>
  <c r="AG185" i="10"/>
  <c r="AH185" i="10"/>
  <c r="AI185" i="10"/>
  <c r="AJ185" i="10"/>
  <c r="AK185" i="10"/>
  <c r="AL185" i="10"/>
  <c r="AM185" i="10"/>
  <c r="AN185" i="10"/>
  <c r="AF186" i="10"/>
  <c r="AG186" i="10"/>
  <c r="AH186" i="10"/>
  <c r="AI186" i="10"/>
  <c r="AJ186" i="10"/>
  <c r="AK186" i="10"/>
  <c r="AL186" i="10"/>
  <c r="AM186" i="10"/>
  <c r="AN186" i="10"/>
  <c r="AF187" i="10"/>
  <c r="AG187" i="10"/>
  <c r="AH187" i="10"/>
  <c r="AI187" i="10"/>
  <c r="AJ187" i="10"/>
  <c r="AK187" i="10"/>
  <c r="AL187" i="10"/>
  <c r="AM187" i="10"/>
  <c r="AN187" i="10"/>
  <c r="AF188" i="10"/>
  <c r="AG188" i="10"/>
  <c r="AH188" i="10"/>
  <c r="AI188" i="10"/>
  <c r="AJ188" i="10"/>
  <c r="AK188" i="10"/>
  <c r="AL188" i="10"/>
  <c r="AM188" i="10"/>
  <c r="AN188" i="10"/>
  <c r="AF189" i="10"/>
  <c r="AG189" i="10"/>
  <c r="AH189" i="10"/>
  <c r="AI189" i="10"/>
  <c r="AJ189" i="10"/>
  <c r="AK189" i="10"/>
  <c r="AL189" i="10"/>
  <c r="AM189" i="10"/>
  <c r="AN189" i="10"/>
  <c r="AF190" i="10"/>
  <c r="AG190" i="10"/>
  <c r="AH190" i="10"/>
  <c r="AI190" i="10"/>
  <c r="AJ190" i="10"/>
  <c r="AK190" i="10"/>
  <c r="AL190" i="10"/>
  <c r="AM190" i="10"/>
  <c r="AN190" i="10"/>
  <c r="AF191" i="10"/>
  <c r="AG191" i="10"/>
  <c r="AH191" i="10"/>
  <c r="AI191" i="10"/>
  <c r="AJ191" i="10"/>
  <c r="AK191" i="10"/>
  <c r="AL191" i="10"/>
  <c r="AM191" i="10"/>
  <c r="AN191" i="10"/>
  <c r="AF192" i="10"/>
  <c r="AG192" i="10"/>
  <c r="AH192" i="10"/>
  <c r="AI192" i="10"/>
  <c r="AJ192" i="10"/>
  <c r="AK192" i="10"/>
  <c r="AL192" i="10"/>
  <c r="AM192" i="10"/>
  <c r="AN192" i="10"/>
  <c r="AF193" i="10"/>
  <c r="AG193" i="10"/>
  <c r="AH193" i="10"/>
  <c r="AI193" i="10"/>
  <c r="AJ193" i="10"/>
  <c r="AK193" i="10"/>
  <c r="AL193" i="10"/>
  <c r="AM193" i="10"/>
  <c r="AN193" i="10"/>
  <c r="AF194" i="10"/>
  <c r="AG194" i="10"/>
  <c r="AH194" i="10"/>
  <c r="AI194" i="10"/>
  <c r="AJ194" i="10"/>
  <c r="AK194" i="10"/>
  <c r="AL194" i="10"/>
  <c r="AM194" i="10"/>
  <c r="AN194" i="10"/>
  <c r="AF195" i="10"/>
  <c r="AG195" i="10"/>
  <c r="AH195" i="10"/>
  <c r="AI195" i="10"/>
  <c r="AJ195" i="10"/>
  <c r="AK195" i="10"/>
  <c r="AL195" i="10"/>
  <c r="AM195" i="10"/>
  <c r="AN195" i="10"/>
  <c r="AF196" i="10"/>
  <c r="AG196" i="10"/>
  <c r="AH196" i="10"/>
  <c r="AI196" i="10"/>
  <c r="AJ196" i="10"/>
  <c r="AK196" i="10"/>
  <c r="AL196" i="10"/>
  <c r="AM196" i="10"/>
  <c r="AN196" i="10"/>
  <c r="AF197" i="10"/>
  <c r="AG197" i="10"/>
  <c r="AH197" i="10"/>
  <c r="AI197" i="10"/>
  <c r="AJ197" i="10"/>
  <c r="AK197" i="10"/>
  <c r="AL197" i="10"/>
  <c r="AM197" i="10"/>
  <c r="AN197" i="10"/>
  <c r="AF198" i="10"/>
  <c r="AG198" i="10"/>
  <c r="AH198" i="10"/>
  <c r="AI198" i="10"/>
  <c r="AJ198" i="10"/>
  <c r="AK198" i="10"/>
  <c r="AL198" i="10"/>
  <c r="AM198" i="10"/>
  <c r="AN198" i="10"/>
  <c r="AF199" i="10"/>
  <c r="AG199" i="10"/>
  <c r="AH199" i="10"/>
  <c r="AI199" i="10"/>
  <c r="AJ199" i="10"/>
  <c r="AK199" i="10"/>
  <c r="AL199" i="10"/>
  <c r="AM199" i="10"/>
  <c r="AN199" i="10"/>
  <c r="AF200" i="10"/>
  <c r="AG200" i="10"/>
  <c r="AH200" i="10"/>
  <c r="AI200" i="10"/>
  <c r="AJ200" i="10"/>
  <c r="AK200" i="10"/>
  <c r="AL200" i="10"/>
  <c r="AM200" i="10"/>
  <c r="AN200" i="10"/>
  <c r="Y13" i="10"/>
  <c r="Z13" i="10"/>
  <c r="AA13" i="10"/>
  <c r="AB13" i="10"/>
  <c r="AC13" i="10"/>
  <c r="AD13" i="10"/>
  <c r="Y14" i="10"/>
  <c r="Z14" i="10"/>
  <c r="AA14" i="10"/>
  <c r="AB14" i="10"/>
  <c r="AC14" i="10"/>
  <c r="AD14" i="10"/>
  <c r="Y15" i="10"/>
  <c r="Z15" i="10"/>
  <c r="AA15" i="10"/>
  <c r="AB15" i="10"/>
  <c r="AC15" i="10"/>
  <c r="AD15" i="10"/>
  <c r="Y16" i="10"/>
  <c r="Z16" i="10"/>
  <c r="AA16" i="10"/>
  <c r="AB16" i="10"/>
  <c r="AC16" i="10"/>
  <c r="AD16" i="10"/>
  <c r="Y17" i="10"/>
  <c r="Z17" i="10"/>
  <c r="AA17" i="10"/>
  <c r="AB17" i="10"/>
  <c r="AC17" i="10"/>
  <c r="AD17" i="10"/>
  <c r="Y18" i="10"/>
  <c r="Z18" i="10"/>
  <c r="AA18" i="10"/>
  <c r="AB18" i="10"/>
  <c r="AC18" i="10"/>
  <c r="AD18" i="10"/>
  <c r="Y19" i="10"/>
  <c r="Z19" i="10"/>
  <c r="AA19" i="10"/>
  <c r="AB19" i="10"/>
  <c r="AC19" i="10"/>
  <c r="AD19" i="10"/>
  <c r="Y20" i="10"/>
  <c r="Z20" i="10"/>
  <c r="AA20" i="10"/>
  <c r="AB20" i="10"/>
  <c r="AC20" i="10"/>
  <c r="AD20" i="10"/>
  <c r="Y21" i="10"/>
  <c r="Z21" i="10"/>
  <c r="AA21" i="10"/>
  <c r="AB21" i="10"/>
  <c r="AC21" i="10"/>
  <c r="AD21" i="10"/>
  <c r="Y22" i="10"/>
  <c r="Z22" i="10"/>
  <c r="AA22" i="10"/>
  <c r="AB22" i="10"/>
  <c r="AC22" i="10"/>
  <c r="AD22" i="10"/>
  <c r="Y23" i="10"/>
  <c r="Z23" i="10"/>
  <c r="AA23" i="10"/>
  <c r="AB23" i="10"/>
  <c r="AC23" i="10"/>
  <c r="AD23" i="10"/>
  <c r="Y24" i="10"/>
  <c r="Z24" i="10"/>
  <c r="AA24" i="10"/>
  <c r="AB24" i="10"/>
  <c r="AC24" i="10"/>
  <c r="AD24" i="10"/>
  <c r="Y25" i="10"/>
  <c r="Z25" i="10"/>
  <c r="AA25" i="10"/>
  <c r="AB25" i="10"/>
  <c r="AC25" i="10"/>
  <c r="AD25" i="10"/>
  <c r="Y26" i="10"/>
  <c r="Z26" i="10"/>
  <c r="AA26" i="10"/>
  <c r="AB26" i="10"/>
  <c r="AC26" i="10"/>
  <c r="AD26" i="10"/>
  <c r="Y27" i="10"/>
  <c r="Z27" i="10"/>
  <c r="AA27" i="10"/>
  <c r="AB27" i="10"/>
  <c r="AC27" i="10"/>
  <c r="AD27" i="10"/>
  <c r="Y28" i="10"/>
  <c r="Z28" i="10"/>
  <c r="AA28" i="10"/>
  <c r="AB28" i="10"/>
  <c r="AC28" i="10"/>
  <c r="AD28" i="10"/>
  <c r="Y29" i="10"/>
  <c r="Z29" i="10"/>
  <c r="AA29" i="10"/>
  <c r="AB29" i="10"/>
  <c r="AC29" i="10"/>
  <c r="AD29" i="10"/>
  <c r="Y30" i="10"/>
  <c r="Z30" i="10"/>
  <c r="AA30" i="10"/>
  <c r="AB30" i="10"/>
  <c r="AC30" i="10"/>
  <c r="AD30" i="10"/>
  <c r="Y31" i="10"/>
  <c r="Z31" i="10"/>
  <c r="AA31" i="10"/>
  <c r="AB31" i="10"/>
  <c r="AC31" i="10"/>
  <c r="AD31" i="10"/>
  <c r="Y32" i="10"/>
  <c r="Z32" i="10"/>
  <c r="AA32" i="10"/>
  <c r="AB32" i="10"/>
  <c r="AC32" i="10"/>
  <c r="AD32" i="10"/>
  <c r="Y33" i="10"/>
  <c r="Z33" i="10"/>
  <c r="AA33" i="10"/>
  <c r="AB33" i="10"/>
  <c r="AC33" i="10"/>
  <c r="AD33" i="10"/>
  <c r="Y34" i="10"/>
  <c r="Z34" i="10"/>
  <c r="AA34" i="10"/>
  <c r="AB34" i="10"/>
  <c r="AC34" i="10"/>
  <c r="AD34" i="10"/>
  <c r="Y35" i="10"/>
  <c r="Z35" i="10"/>
  <c r="AA35" i="10"/>
  <c r="AB35" i="10"/>
  <c r="AC35" i="10"/>
  <c r="AD35" i="10"/>
  <c r="Y36" i="10"/>
  <c r="Z36" i="10"/>
  <c r="AA36" i="10"/>
  <c r="AB36" i="10"/>
  <c r="AC36" i="10"/>
  <c r="AD36" i="10"/>
  <c r="Y37" i="10"/>
  <c r="Z37" i="10"/>
  <c r="AA37" i="10"/>
  <c r="AB37" i="10"/>
  <c r="AC37" i="10"/>
  <c r="AD37" i="10"/>
  <c r="Y38" i="10"/>
  <c r="Z38" i="10"/>
  <c r="AA38" i="10"/>
  <c r="AB38" i="10"/>
  <c r="AC38" i="10"/>
  <c r="AD38" i="10"/>
  <c r="Y39" i="10"/>
  <c r="Z39" i="10"/>
  <c r="AA39" i="10"/>
  <c r="AB39" i="10"/>
  <c r="AC39" i="10"/>
  <c r="AD39" i="10"/>
  <c r="Y40" i="10"/>
  <c r="Z40" i="10"/>
  <c r="AA40" i="10"/>
  <c r="AB40" i="10"/>
  <c r="AC40" i="10"/>
  <c r="AD40" i="10"/>
  <c r="Y41" i="10"/>
  <c r="Z41" i="10"/>
  <c r="AA41" i="10"/>
  <c r="AB41" i="10"/>
  <c r="AC41" i="10"/>
  <c r="AD41" i="10"/>
  <c r="Y42" i="10"/>
  <c r="Z42" i="10"/>
  <c r="AA42" i="10"/>
  <c r="AB42" i="10"/>
  <c r="AC42" i="10"/>
  <c r="AD42" i="10"/>
  <c r="Y43" i="10"/>
  <c r="Z43" i="10"/>
  <c r="AA43" i="10"/>
  <c r="AB43" i="10"/>
  <c r="AC43" i="10"/>
  <c r="AD43" i="10"/>
  <c r="Y44" i="10"/>
  <c r="Z44" i="10"/>
  <c r="AA44" i="10"/>
  <c r="AB44" i="10"/>
  <c r="AC44" i="10"/>
  <c r="AD44" i="10"/>
  <c r="Y45" i="10"/>
  <c r="Z45" i="10"/>
  <c r="AA45" i="10"/>
  <c r="AB45" i="10"/>
  <c r="AC45" i="10"/>
  <c r="AD45" i="10"/>
  <c r="Y46" i="10"/>
  <c r="Z46" i="10"/>
  <c r="AA46" i="10"/>
  <c r="AB46" i="10"/>
  <c r="AC46" i="10"/>
  <c r="AD46" i="10"/>
  <c r="Y47" i="10"/>
  <c r="Z47" i="10"/>
  <c r="AA47" i="10"/>
  <c r="AB47" i="10"/>
  <c r="AC47" i="10"/>
  <c r="AD47" i="10"/>
  <c r="Y48" i="10"/>
  <c r="Z48" i="10"/>
  <c r="AA48" i="10"/>
  <c r="AB48" i="10"/>
  <c r="AC48" i="10"/>
  <c r="AD48" i="10"/>
  <c r="Y49" i="10"/>
  <c r="Z49" i="10"/>
  <c r="AA49" i="10"/>
  <c r="AB49" i="10"/>
  <c r="AC49" i="10"/>
  <c r="AD49" i="10"/>
  <c r="Y50" i="10"/>
  <c r="Z50" i="10"/>
  <c r="AA50" i="10"/>
  <c r="AB50" i="10"/>
  <c r="AC50" i="10"/>
  <c r="AD50" i="10"/>
  <c r="Y51" i="10"/>
  <c r="Z51" i="10"/>
  <c r="AA51" i="10"/>
  <c r="AB51" i="10"/>
  <c r="AC51" i="10"/>
  <c r="AD51" i="10"/>
  <c r="Y52" i="10"/>
  <c r="Z52" i="10"/>
  <c r="AA52" i="10"/>
  <c r="AB52" i="10"/>
  <c r="AC52" i="10"/>
  <c r="AD52" i="10"/>
  <c r="Y53" i="10"/>
  <c r="Z53" i="10"/>
  <c r="AA53" i="10"/>
  <c r="AB53" i="10"/>
  <c r="AC53" i="10"/>
  <c r="AD53" i="10"/>
  <c r="Y54" i="10"/>
  <c r="Z54" i="10"/>
  <c r="AA54" i="10"/>
  <c r="AB54" i="10"/>
  <c r="AC54" i="10"/>
  <c r="AD54" i="10"/>
  <c r="Y55" i="10"/>
  <c r="Z55" i="10"/>
  <c r="AA55" i="10"/>
  <c r="AB55" i="10"/>
  <c r="AC55" i="10"/>
  <c r="AD55" i="10"/>
  <c r="Y56" i="10"/>
  <c r="Z56" i="10"/>
  <c r="AA56" i="10"/>
  <c r="AB56" i="10"/>
  <c r="AC56" i="10"/>
  <c r="AD56" i="10"/>
  <c r="Y57" i="10"/>
  <c r="Z57" i="10"/>
  <c r="AA57" i="10"/>
  <c r="AB57" i="10"/>
  <c r="AC57" i="10"/>
  <c r="AD57" i="10"/>
  <c r="Y58" i="10"/>
  <c r="Z58" i="10"/>
  <c r="AA58" i="10"/>
  <c r="AB58" i="10"/>
  <c r="AC58" i="10"/>
  <c r="AD58" i="10"/>
  <c r="Y59" i="10"/>
  <c r="Z59" i="10"/>
  <c r="AA59" i="10"/>
  <c r="AB59" i="10"/>
  <c r="AC59" i="10"/>
  <c r="AD59" i="10"/>
  <c r="Y60" i="10"/>
  <c r="Z60" i="10"/>
  <c r="AA60" i="10"/>
  <c r="AB60" i="10"/>
  <c r="AC60" i="10"/>
  <c r="AD60" i="10"/>
  <c r="Y61" i="10"/>
  <c r="Z61" i="10"/>
  <c r="AA61" i="10"/>
  <c r="AB61" i="10"/>
  <c r="AC61" i="10"/>
  <c r="AD61" i="10"/>
  <c r="Y62" i="10"/>
  <c r="Z62" i="10"/>
  <c r="AA62" i="10"/>
  <c r="AB62" i="10"/>
  <c r="AC62" i="10"/>
  <c r="AD62" i="10"/>
  <c r="Y63" i="10"/>
  <c r="Z63" i="10"/>
  <c r="AA63" i="10"/>
  <c r="AB63" i="10"/>
  <c r="AC63" i="10"/>
  <c r="AD63" i="10"/>
  <c r="Y64" i="10"/>
  <c r="Z64" i="10"/>
  <c r="AA64" i="10"/>
  <c r="AB64" i="10"/>
  <c r="AC64" i="10"/>
  <c r="AD64" i="10"/>
  <c r="Y65" i="10"/>
  <c r="Z65" i="10"/>
  <c r="AA65" i="10"/>
  <c r="AB65" i="10"/>
  <c r="AC65" i="10"/>
  <c r="AD65" i="10"/>
  <c r="Y66" i="10"/>
  <c r="Z66" i="10"/>
  <c r="AA66" i="10"/>
  <c r="AB66" i="10"/>
  <c r="AC66" i="10"/>
  <c r="AD66" i="10"/>
  <c r="Y67" i="10"/>
  <c r="Z67" i="10"/>
  <c r="AA67" i="10"/>
  <c r="AB67" i="10"/>
  <c r="AC67" i="10"/>
  <c r="AD67" i="10"/>
  <c r="Y68" i="10"/>
  <c r="Z68" i="10"/>
  <c r="AA68" i="10"/>
  <c r="AB68" i="10"/>
  <c r="AC68" i="10"/>
  <c r="AD68" i="10"/>
  <c r="Y69" i="10"/>
  <c r="Z69" i="10"/>
  <c r="AA69" i="10"/>
  <c r="AB69" i="10"/>
  <c r="AC69" i="10"/>
  <c r="AD69" i="10"/>
  <c r="Y70" i="10"/>
  <c r="Z70" i="10"/>
  <c r="AA70" i="10"/>
  <c r="AB70" i="10"/>
  <c r="AC70" i="10"/>
  <c r="AD70" i="10"/>
  <c r="Y71" i="10"/>
  <c r="Z71" i="10"/>
  <c r="AA71" i="10"/>
  <c r="AB71" i="10"/>
  <c r="AC71" i="10"/>
  <c r="AD71" i="10"/>
  <c r="Y72" i="10"/>
  <c r="Z72" i="10"/>
  <c r="AA72" i="10"/>
  <c r="AB72" i="10"/>
  <c r="AC72" i="10"/>
  <c r="AD72" i="10"/>
  <c r="Y73" i="10"/>
  <c r="Z73" i="10"/>
  <c r="AA73" i="10"/>
  <c r="AB73" i="10"/>
  <c r="AC73" i="10"/>
  <c r="AD73" i="10"/>
  <c r="Y74" i="10"/>
  <c r="Z74" i="10"/>
  <c r="AA74" i="10"/>
  <c r="AB74" i="10"/>
  <c r="AC74" i="10"/>
  <c r="AD74" i="10"/>
  <c r="Y75" i="10"/>
  <c r="Z75" i="10"/>
  <c r="AA75" i="10"/>
  <c r="AB75" i="10"/>
  <c r="AC75" i="10"/>
  <c r="AD75" i="10"/>
  <c r="Y76" i="10"/>
  <c r="Z76" i="10"/>
  <c r="AA76" i="10"/>
  <c r="AB76" i="10"/>
  <c r="AC76" i="10"/>
  <c r="AD76" i="10"/>
  <c r="Y77" i="10"/>
  <c r="Z77" i="10"/>
  <c r="AA77" i="10"/>
  <c r="AB77" i="10"/>
  <c r="AC77" i="10"/>
  <c r="AD77" i="10"/>
  <c r="Y78" i="10"/>
  <c r="Z78" i="10"/>
  <c r="AA78" i="10"/>
  <c r="AB78" i="10"/>
  <c r="AC78" i="10"/>
  <c r="AD78" i="10"/>
  <c r="Y79" i="10"/>
  <c r="Z79" i="10"/>
  <c r="AA79" i="10"/>
  <c r="AB79" i="10"/>
  <c r="AC79" i="10"/>
  <c r="AD79" i="10"/>
  <c r="Y80" i="10"/>
  <c r="Z80" i="10"/>
  <c r="AA80" i="10"/>
  <c r="AB80" i="10"/>
  <c r="AC80" i="10"/>
  <c r="AD80" i="10"/>
  <c r="Y81" i="10"/>
  <c r="Z81" i="10"/>
  <c r="AA81" i="10"/>
  <c r="AB81" i="10"/>
  <c r="AC81" i="10"/>
  <c r="AD81" i="10"/>
  <c r="Y82" i="10"/>
  <c r="Z82" i="10"/>
  <c r="AA82" i="10"/>
  <c r="AB82" i="10"/>
  <c r="AC82" i="10"/>
  <c r="AD82" i="10"/>
  <c r="Y83" i="10"/>
  <c r="Z83" i="10"/>
  <c r="AA83" i="10"/>
  <c r="AB83" i="10"/>
  <c r="AC83" i="10"/>
  <c r="AD83" i="10"/>
  <c r="Y84" i="10"/>
  <c r="Z84" i="10"/>
  <c r="AA84" i="10"/>
  <c r="AB84" i="10"/>
  <c r="AC84" i="10"/>
  <c r="AD84" i="10"/>
  <c r="Y85" i="10"/>
  <c r="Z85" i="10"/>
  <c r="AA85" i="10"/>
  <c r="AB85" i="10"/>
  <c r="AC85" i="10"/>
  <c r="AD85" i="10"/>
  <c r="Y86" i="10"/>
  <c r="Z86" i="10"/>
  <c r="AA86" i="10"/>
  <c r="AB86" i="10"/>
  <c r="AC86" i="10"/>
  <c r="AD86" i="10"/>
  <c r="Y87" i="10"/>
  <c r="Z87" i="10"/>
  <c r="AA87" i="10"/>
  <c r="AB87" i="10"/>
  <c r="AC87" i="10"/>
  <c r="AD87" i="10"/>
  <c r="Y88" i="10"/>
  <c r="Z88" i="10"/>
  <c r="AA88" i="10"/>
  <c r="AB88" i="10"/>
  <c r="AC88" i="10"/>
  <c r="AD88" i="10"/>
  <c r="Y89" i="10"/>
  <c r="Z89" i="10"/>
  <c r="AA89" i="10"/>
  <c r="AB89" i="10"/>
  <c r="AC89" i="10"/>
  <c r="AD89" i="10"/>
  <c r="Y90" i="10"/>
  <c r="Z90" i="10"/>
  <c r="AA90" i="10"/>
  <c r="AB90" i="10"/>
  <c r="AC90" i="10"/>
  <c r="AD90" i="10"/>
  <c r="Y91" i="10"/>
  <c r="Z91" i="10"/>
  <c r="AA91" i="10"/>
  <c r="AB91" i="10"/>
  <c r="AC91" i="10"/>
  <c r="AD91" i="10"/>
  <c r="Y92" i="10"/>
  <c r="Z92" i="10"/>
  <c r="AA92" i="10"/>
  <c r="AB92" i="10"/>
  <c r="AC92" i="10"/>
  <c r="AD92" i="10"/>
  <c r="Y93" i="10"/>
  <c r="Z93" i="10"/>
  <c r="AA93" i="10"/>
  <c r="AB93" i="10"/>
  <c r="AC93" i="10"/>
  <c r="AD93" i="10"/>
  <c r="Y94" i="10"/>
  <c r="Z94" i="10"/>
  <c r="AA94" i="10"/>
  <c r="AB94" i="10"/>
  <c r="AC94" i="10"/>
  <c r="AD94" i="10"/>
  <c r="Y95" i="10"/>
  <c r="Z95" i="10"/>
  <c r="AA95" i="10"/>
  <c r="AB95" i="10"/>
  <c r="AC95" i="10"/>
  <c r="AD95" i="10"/>
  <c r="Y96" i="10"/>
  <c r="Z96" i="10"/>
  <c r="AA96" i="10"/>
  <c r="AB96" i="10"/>
  <c r="AC96" i="10"/>
  <c r="AD96" i="10"/>
  <c r="Y97" i="10"/>
  <c r="Z97" i="10"/>
  <c r="AA97" i="10"/>
  <c r="AB97" i="10"/>
  <c r="AC97" i="10"/>
  <c r="AD97" i="10"/>
  <c r="Y98" i="10"/>
  <c r="Z98" i="10"/>
  <c r="AA98" i="10"/>
  <c r="AB98" i="10"/>
  <c r="AC98" i="10"/>
  <c r="AD98" i="10"/>
  <c r="Y99" i="10"/>
  <c r="Z99" i="10"/>
  <c r="AA99" i="10"/>
  <c r="AB99" i="10"/>
  <c r="AC99" i="10"/>
  <c r="AD99" i="10"/>
  <c r="Y100" i="10"/>
  <c r="Z100" i="10"/>
  <c r="AA100" i="10"/>
  <c r="AB100" i="10"/>
  <c r="AC100" i="10"/>
  <c r="AD100" i="10"/>
  <c r="Y101" i="10"/>
  <c r="Z101" i="10"/>
  <c r="AA101" i="10"/>
  <c r="AB101" i="10"/>
  <c r="AC101" i="10"/>
  <c r="AD101" i="10"/>
  <c r="Y102" i="10"/>
  <c r="Z102" i="10"/>
  <c r="AA102" i="10"/>
  <c r="AB102" i="10"/>
  <c r="AC102" i="10"/>
  <c r="AD102" i="10"/>
  <c r="Y103" i="10"/>
  <c r="Z103" i="10"/>
  <c r="AA103" i="10"/>
  <c r="AB103" i="10"/>
  <c r="AC103" i="10"/>
  <c r="AD103" i="10"/>
  <c r="Y104" i="10"/>
  <c r="Z104" i="10"/>
  <c r="AA104" i="10"/>
  <c r="AB104" i="10"/>
  <c r="AC104" i="10"/>
  <c r="AD104" i="10"/>
  <c r="Y105" i="10"/>
  <c r="Z105" i="10"/>
  <c r="AA105" i="10"/>
  <c r="AB105" i="10"/>
  <c r="AC105" i="10"/>
  <c r="AD105" i="10"/>
  <c r="Y106" i="10"/>
  <c r="Z106" i="10"/>
  <c r="AA106" i="10"/>
  <c r="AB106" i="10"/>
  <c r="AC106" i="10"/>
  <c r="AD106" i="10"/>
  <c r="Y107" i="10"/>
  <c r="Z107" i="10"/>
  <c r="AA107" i="10"/>
  <c r="AB107" i="10"/>
  <c r="AC107" i="10"/>
  <c r="AD107" i="10"/>
  <c r="Y108" i="10"/>
  <c r="Z108" i="10"/>
  <c r="AA108" i="10"/>
  <c r="AB108" i="10"/>
  <c r="AC108" i="10"/>
  <c r="AD108" i="10"/>
  <c r="Y109" i="10"/>
  <c r="Z109" i="10"/>
  <c r="AA109" i="10"/>
  <c r="AB109" i="10"/>
  <c r="AC109" i="10"/>
  <c r="AD109" i="10"/>
  <c r="Y110" i="10"/>
  <c r="Z110" i="10"/>
  <c r="AA110" i="10"/>
  <c r="AB110" i="10"/>
  <c r="AC110" i="10"/>
  <c r="AD110" i="10"/>
  <c r="Y111" i="10"/>
  <c r="Z111" i="10"/>
  <c r="AA111" i="10"/>
  <c r="AB111" i="10"/>
  <c r="AC111" i="10"/>
  <c r="AD111" i="10"/>
  <c r="Y112" i="10"/>
  <c r="Z112" i="10"/>
  <c r="AA112" i="10"/>
  <c r="AB112" i="10"/>
  <c r="AC112" i="10"/>
  <c r="AD112" i="10"/>
  <c r="Y113" i="10"/>
  <c r="Z113" i="10"/>
  <c r="AA113" i="10"/>
  <c r="AB113" i="10"/>
  <c r="AC113" i="10"/>
  <c r="AD113" i="10"/>
  <c r="Y114" i="10"/>
  <c r="Z114" i="10"/>
  <c r="AA114" i="10"/>
  <c r="AB114" i="10"/>
  <c r="AC114" i="10"/>
  <c r="AD114" i="10"/>
  <c r="Y115" i="10"/>
  <c r="Z115" i="10"/>
  <c r="AA115" i="10"/>
  <c r="AB115" i="10"/>
  <c r="AC115" i="10"/>
  <c r="AD115" i="10"/>
  <c r="Y116" i="10"/>
  <c r="Z116" i="10"/>
  <c r="AA116" i="10"/>
  <c r="AB116" i="10"/>
  <c r="AC116" i="10"/>
  <c r="AD116" i="10"/>
  <c r="Y117" i="10"/>
  <c r="Z117" i="10"/>
  <c r="AA117" i="10"/>
  <c r="AB117" i="10"/>
  <c r="AC117" i="10"/>
  <c r="AD117" i="10"/>
  <c r="Y118" i="10"/>
  <c r="Z118" i="10"/>
  <c r="AA118" i="10"/>
  <c r="AB118" i="10"/>
  <c r="AC118" i="10"/>
  <c r="AD118" i="10"/>
  <c r="Y119" i="10"/>
  <c r="Z119" i="10"/>
  <c r="AA119" i="10"/>
  <c r="AB119" i="10"/>
  <c r="AC119" i="10"/>
  <c r="AD119" i="10"/>
  <c r="Y120" i="10"/>
  <c r="Z120" i="10"/>
  <c r="AA120" i="10"/>
  <c r="AB120" i="10"/>
  <c r="AC120" i="10"/>
  <c r="AD120" i="10"/>
  <c r="Y121" i="10"/>
  <c r="Z121" i="10"/>
  <c r="AA121" i="10"/>
  <c r="AB121" i="10"/>
  <c r="AC121" i="10"/>
  <c r="AD121" i="10"/>
  <c r="Y122" i="10"/>
  <c r="Z122" i="10"/>
  <c r="AA122" i="10"/>
  <c r="AB122" i="10"/>
  <c r="AC122" i="10"/>
  <c r="AD122" i="10"/>
  <c r="Y123" i="10"/>
  <c r="Z123" i="10"/>
  <c r="AA123" i="10"/>
  <c r="AB123" i="10"/>
  <c r="AC123" i="10"/>
  <c r="AD123" i="10"/>
  <c r="Y124" i="10"/>
  <c r="Z124" i="10"/>
  <c r="AA124" i="10"/>
  <c r="AB124" i="10"/>
  <c r="AC124" i="10"/>
  <c r="AD124" i="10"/>
  <c r="Y125" i="10"/>
  <c r="Z125" i="10"/>
  <c r="AA125" i="10"/>
  <c r="AB125" i="10"/>
  <c r="AC125" i="10"/>
  <c r="AD125" i="10"/>
  <c r="Y126" i="10"/>
  <c r="Z126" i="10"/>
  <c r="AA126" i="10"/>
  <c r="AB126" i="10"/>
  <c r="AC126" i="10"/>
  <c r="AD126" i="10"/>
  <c r="Y127" i="10"/>
  <c r="Z127" i="10"/>
  <c r="AA127" i="10"/>
  <c r="AB127" i="10"/>
  <c r="AC127" i="10"/>
  <c r="AD127" i="10"/>
  <c r="Y128" i="10"/>
  <c r="Z128" i="10"/>
  <c r="AA128" i="10"/>
  <c r="AB128" i="10"/>
  <c r="AC128" i="10"/>
  <c r="AD128" i="10"/>
  <c r="Y129" i="10"/>
  <c r="Z129" i="10"/>
  <c r="AA129" i="10"/>
  <c r="AB129" i="10"/>
  <c r="AC129" i="10"/>
  <c r="AD129" i="10"/>
  <c r="Y130" i="10"/>
  <c r="Z130" i="10"/>
  <c r="AA130" i="10"/>
  <c r="AB130" i="10"/>
  <c r="AC130" i="10"/>
  <c r="AD130" i="10"/>
  <c r="Y131" i="10"/>
  <c r="Z131" i="10"/>
  <c r="AA131" i="10"/>
  <c r="AB131" i="10"/>
  <c r="AC131" i="10"/>
  <c r="AD131" i="10"/>
  <c r="Y132" i="10"/>
  <c r="Z132" i="10"/>
  <c r="AA132" i="10"/>
  <c r="AB132" i="10"/>
  <c r="AC132" i="10"/>
  <c r="AD132" i="10"/>
  <c r="Y133" i="10"/>
  <c r="Z133" i="10"/>
  <c r="AA133" i="10"/>
  <c r="AB133" i="10"/>
  <c r="AC133" i="10"/>
  <c r="AD133" i="10"/>
  <c r="Y134" i="10"/>
  <c r="Z134" i="10"/>
  <c r="AA134" i="10"/>
  <c r="AB134" i="10"/>
  <c r="AC134" i="10"/>
  <c r="AD134" i="10"/>
  <c r="Y135" i="10"/>
  <c r="Z135" i="10"/>
  <c r="AA135" i="10"/>
  <c r="AB135" i="10"/>
  <c r="AC135" i="10"/>
  <c r="AD135" i="10"/>
  <c r="Y136" i="10"/>
  <c r="Z136" i="10"/>
  <c r="AA136" i="10"/>
  <c r="AB136" i="10"/>
  <c r="AC136" i="10"/>
  <c r="AD136" i="10"/>
  <c r="Y137" i="10"/>
  <c r="Z137" i="10"/>
  <c r="AA137" i="10"/>
  <c r="AB137" i="10"/>
  <c r="AC137" i="10"/>
  <c r="AD137" i="10"/>
  <c r="Y138" i="10"/>
  <c r="Z138" i="10"/>
  <c r="AA138" i="10"/>
  <c r="AB138" i="10"/>
  <c r="AC138" i="10"/>
  <c r="AD138" i="10"/>
  <c r="Y139" i="10"/>
  <c r="Z139" i="10"/>
  <c r="AA139" i="10"/>
  <c r="AB139" i="10"/>
  <c r="AC139" i="10"/>
  <c r="AD139" i="10"/>
  <c r="Y140" i="10"/>
  <c r="Z140" i="10"/>
  <c r="AA140" i="10"/>
  <c r="AB140" i="10"/>
  <c r="AC140" i="10"/>
  <c r="AD140" i="10"/>
  <c r="Y141" i="10"/>
  <c r="Z141" i="10"/>
  <c r="AA141" i="10"/>
  <c r="AB141" i="10"/>
  <c r="AC141" i="10"/>
  <c r="AD141" i="10"/>
  <c r="Y142" i="10"/>
  <c r="Z142" i="10"/>
  <c r="AA142" i="10"/>
  <c r="AB142" i="10"/>
  <c r="AC142" i="10"/>
  <c r="AD142" i="10"/>
  <c r="Y143" i="10"/>
  <c r="Z143" i="10"/>
  <c r="AA143" i="10"/>
  <c r="AB143" i="10"/>
  <c r="AC143" i="10"/>
  <c r="AD143" i="10"/>
  <c r="Y144" i="10"/>
  <c r="Z144" i="10"/>
  <c r="AA144" i="10"/>
  <c r="AB144" i="10"/>
  <c r="AC144" i="10"/>
  <c r="AD144" i="10"/>
  <c r="Y145" i="10"/>
  <c r="Z145" i="10"/>
  <c r="AA145" i="10"/>
  <c r="AB145" i="10"/>
  <c r="AC145" i="10"/>
  <c r="AD145" i="10"/>
  <c r="Y146" i="10"/>
  <c r="Z146" i="10"/>
  <c r="AA146" i="10"/>
  <c r="AB146" i="10"/>
  <c r="AC146" i="10"/>
  <c r="AD146" i="10"/>
  <c r="Y147" i="10"/>
  <c r="Z147" i="10"/>
  <c r="AA147" i="10"/>
  <c r="AB147" i="10"/>
  <c r="AC147" i="10"/>
  <c r="AD147" i="10"/>
  <c r="Y148" i="10"/>
  <c r="Z148" i="10"/>
  <c r="AA148" i="10"/>
  <c r="AB148" i="10"/>
  <c r="AC148" i="10"/>
  <c r="AD148" i="10"/>
  <c r="Y149" i="10"/>
  <c r="Z149" i="10"/>
  <c r="AA149" i="10"/>
  <c r="AB149" i="10"/>
  <c r="AC149" i="10"/>
  <c r="AD149" i="10"/>
  <c r="Y150" i="10"/>
  <c r="Z150" i="10"/>
  <c r="AA150" i="10"/>
  <c r="AB150" i="10"/>
  <c r="AC150" i="10"/>
  <c r="AD150" i="10"/>
  <c r="Y151" i="10"/>
  <c r="Z151" i="10"/>
  <c r="AA151" i="10"/>
  <c r="AB151" i="10"/>
  <c r="AC151" i="10"/>
  <c r="AD151" i="10"/>
  <c r="Y152" i="10"/>
  <c r="Z152" i="10"/>
  <c r="AA152" i="10"/>
  <c r="AB152" i="10"/>
  <c r="AC152" i="10"/>
  <c r="AD152" i="10"/>
  <c r="Y153" i="10"/>
  <c r="Z153" i="10"/>
  <c r="AA153" i="10"/>
  <c r="AB153" i="10"/>
  <c r="AC153" i="10"/>
  <c r="AD153" i="10"/>
  <c r="Y154" i="10"/>
  <c r="Z154" i="10"/>
  <c r="AA154" i="10"/>
  <c r="AB154" i="10"/>
  <c r="AC154" i="10"/>
  <c r="AD154" i="10"/>
  <c r="Y155" i="10"/>
  <c r="Z155" i="10"/>
  <c r="AA155" i="10"/>
  <c r="AB155" i="10"/>
  <c r="AC155" i="10"/>
  <c r="AD155" i="10"/>
  <c r="Y156" i="10"/>
  <c r="Z156" i="10"/>
  <c r="AA156" i="10"/>
  <c r="AB156" i="10"/>
  <c r="AC156" i="10"/>
  <c r="AD156" i="10"/>
  <c r="Y157" i="10"/>
  <c r="Z157" i="10"/>
  <c r="AA157" i="10"/>
  <c r="AB157" i="10"/>
  <c r="AC157" i="10"/>
  <c r="AD157" i="10"/>
  <c r="Y158" i="10"/>
  <c r="Z158" i="10"/>
  <c r="AA158" i="10"/>
  <c r="AB158" i="10"/>
  <c r="AC158" i="10"/>
  <c r="AD158" i="10"/>
  <c r="Y159" i="10"/>
  <c r="Z159" i="10"/>
  <c r="AA159" i="10"/>
  <c r="AB159" i="10"/>
  <c r="AC159" i="10"/>
  <c r="AD159" i="10"/>
  <c r="Y160" i="10"/>
  <c r="Z160" i="10"/>
  <c r="AA160" i="10"/>
  <c r="AB160" i="10"/>
  <c r="AC160" i="10"/>
  <c r="AD160" i="10"/>
  <c r="Y161" i="10"/>
  <c r="Z161" i="10"/>
  <c r="AA161" i="10"/>
  <c r="AB161" i="10"/>
  <c r="AC161" i="10"/>
  <c r="AD161" i="10"/>
  <c r="Y162" i="10"/>
  <c r="Z162" i="10"/>
  <c r="AA162" i="10"/>
  <c r="AB162" i="10"/>
  <c r="AC162" i="10"/>
  <c r="AD162" i="10"/>
  <c r="Y163" i="10"/>
  <c r="Z163" i="10"/>
  <c r="AA163" i="10"/>
  <c r="AB163" i="10"/>
  <c r="AC163" i="10"/>
  <c r="AD163" i="10"/>
  <c r="Y164" i="10"/>
  <c r="Z164" i="10"/>
  <c r="AA164" i="10"/>
  <c r="AB164" i="10"/>
  <c r="AC164" i="10"/>
  <c r="AD164" i="10"/>
  <c r="Y165" i="10"/>
  <c r="Z165" i="10"/>
  <c r="AA165" i="10"/>
  <c r="AB165" i="10"/>
  <c r="AC165" i="10"/>
  <c r="AD165" i="10"/>
  <c r="Y166" i="10"/>
  <c r="Z166" i="10"/>
  <c r="AA166" i="10"/>
  <c r="AB166" i="10"/>
  <c r="AC166" i="10"/>
  <c r="AD166" i="10"/>
  <c r="Y167" i="10"/>
  <c r="Z167" i="10"/>
  <c r="AA167" i="10"/>
  <c r="AB167" i="10"/>
  <c r="AC167" i="10"/>
  <c r="AD167" i="10"/>
  <c r="Y168" i="10"/>
  <c r="Z168" i="10"/>
  <c r="AA168" i="10"/>
  <c r="AB168" i="10"/>
  <c r="AC168" i="10"/>
  <c r="AD168" i="10"/>
  <c r="Y169" i="10"/>
  <c r="Z169" i="10"/>
  <c r="AA169" i="10"/>
  <c r="AB169" i="10"/>
  <c r="AC169" i="10"/>
  <c r="AD169" i="10"/>
  <c r="Y170" i="10"/>
  <c r="Z170" i="10"/>
  <c r="AA170" i="10"/>
  <c r="AB170" i="10"/>
  <c r="AC170" i="10"/>
  <c r="AD170" i="10"/>
  <c r="Y171" i="10"/>
  <c r="Z171" i="10"/>
  <c r="AA171" i="10"/>
  <c r="AB171" i="10"/>
  <c r="AC171" i="10"/>
  <c r="AD171" i="10"/>
  <c r="Y172" i="10"/>
  <c r="Z172" i="10"/>
  <c r="AA172" i="10"/>
  <c r="AB172" i="10"/>
  <c r="AC172" i="10"/>
  <c r="AD172" i="10"/>
  <c r="Y173" i="10"/>
  <c r="Z173" i="10"/>
  <c r="AA173" i="10"/>
  <c r="AB173" i="10"/>
  <c r="AC173" i="10"/>
  <c r="AD173" i="10"/>
  <c r="Y174" i="10"/>
  <c r="Z174" i="10"/>
  <c r="AA174" i="10"/>
  <c r="AB174" i="10"/>
  <c r="AC174" i="10"/>
  <c r="AD174" i="10"/>
  <c r="Y175" i="10"/>
  <c r="Z175" i="10"/>
  <c r="AA175" i="10"/>
  <c r="AB175" i="10"/>
  <c r="AC175" i="10"/>
  <c r="AD175" i="10"/>
  <c r="Y176" i="10"/>
  <c r="Z176" i="10"/>
  <c r="AA176" i="10"/>
  <c r="AB176" i="10"/>
  <c r="AC176" i="10"/>
  <c r="AD176" i="10"/>
  <c r="Y177" i="10"/>
  <c r="Z177" i="10"/>
  <c r="AA177" i="10"/>
  <c r="AB177" i="10"/>
  <c r="AC177" i="10"/>
  <c r="AD177" i="10"/>
  <c r="Y178" i="10"/>
  <c r="Z178" i="10"/>
  <c r="AA178" i="10"/>
  <c r="AB178" i="10"/>
  <c r="AC178" i="10"/>
  <c r="AD178" i="10"/>
  <c r="Y179" i="10"/>
  <c r="Z179" i="10"/>
  <c r="AA179" i="10"/>
  <c r="AB179" i="10"/>
  <c r="AC179" i="10"/>
  <c r="AD179" i="10"/>
  <c r="Y180" i="10"/>
  <c r="Z180" i="10"/>
  <c r="AA180" i="10"/>
  <c r="AB180" i="10"/>
  <c r="AC180" i="10"/>
  <c r="AD180" i="10"/>
  <c r="Y181" i="10"/>
  <c r="Z181" i="10"/>
  <c r="AA181" i="10"/>
  <c r="AB181" i="10"/>
  <c r="AC181" i="10"/>
  <c r="AD181" i="10"/>
  <c r="Y182" i="10"/>
  <c r="Z182" i="10"/>
  <c r="AA182" i="10"/>
  <c r="AB182" i="10"/>
  <c r="AC182" i="10"/>
  <c r="AD182" i="10"/>
  <c r="Y183" i="10"/>
  <c r="Z183" i="10"/>
  <c r="AA183" i="10"/>
  <c r="AB183" i="10"/>
  <c r="AC183" i="10"/>
  <c r="AD183" i="10"/>
  <c r="Y184" i="10"/>
  <c r="Z184" i="10"/>
  <c r="AA184" i="10"/>
  <c r="AB184" i="10"/>
  <c r="AC184" i="10"/>
  <c r="AD184" i="10"/>
  <c r="Y185" i="10"/>
  <c r="Z185" i="10"/>
  <c r="AA185" i="10"/>
  <c r="AB185" i="10"/>
  <c r="AC185" i="10"/>
  <c r="AD185" i="10"/>
  <c r="Y186" i="10"/>
  <c r="Z186" i="10"/>
  <c r="AA186" i="10"/>
  <c r="AB186" i="10"/>
  <c r="AC186" i="10"/>
  <c r="AD186" i="10"/>
  <c r="Y187" i="10"/>
  <c r="Z187" i="10"/>
  <c r="AA187" i="10"/>
  <c r="AB187" i="10"/>
  <c r="AC187" i="10"/>
  <c r="AD187" i="10"/>
  <c r="Y188" i="10"/>
  <c r="Z188" i="10"/>
  <c r="AA188" i="10"/>
  <c r="AB188" i="10"/>
  <c r="AC188" i="10"/>
  <c r="AD188" i="10"/>
  <c r="Y189" i="10"/>
  <c r="Z189" i="10"/>
  <c r="AA189" i="10"/>
  <c r="AB189" i="10"/>
  <c r="AC189" i="10"/>
  <c r="AD189" i="10"/>
  <c r="Y190" i="10"/>
  <c r="Z190" i="10"/>
  <c r="AA190" i="10"/>
  <c r="AB190" i="10"/>
  <c r="AC190" i="10"/>
  <c r="AD190" i="10"/>
  <c r="Y191" i="10"/>
  <c r="Z191" i="10"/>
  <c r="AA191" i="10"/>
  <c r="AB191" i="10"/>
  <c r="AC191" i="10"/>
  <c r="AD191" i="10"/>
  <c r="Y192" i="10"/>
  <c r="Z192" i="10"/>
  <c r="AA192" i="10"/>
  <c r="AB192" i="10"/>
  <c r="AC192" i="10"/>
  <c r="AD192" i="10"/>
  <c r="Y193" i="10"/>
  <c r="Z193" i="10"/>
  <c r="AA193" i="10"/>
  <c r="AB193" i="10"/>
  <c r="AC193" i="10"/>
  <c r="AD193" i="10"/>
  <c r="Y194" i="10"/>
  <c r="Z194" i="10"/>
  <c r="AA194" i="10"/>
  <c r="AB194" i="10"/>
  <c r="AC194" i="10"/>
  <c r="AD194" i="10"/>
  <c r="Y195" i="10"/>
  <c r="Z195" i="10"/>
  <c r="AA195" i="10"/>
  <c r="AB195" i="10"/>
  <c r="AC195" i="10"/>
  <c r="AD195" i="10"/>
  <c r="Y196" i="10"/>
  <c r="Z196" i="10"/>
  <c r="AA196" i="10"/>
  <c r="AB196" i="10"/>
  <c r="AC196" i="10"/>
  <c r="AD196" i="10"/>
  <c r="Y197" i="10"/>
  <c r="Z197" i="10"/>
  <c r="AA197" i="10"/>
  <c r="AB197" i="10"/>
  <c r="AC197" i="10"/>
  <c r="AD197" i="10"/>
  <c r="Y198" i="10"/>
  <c r="Z198" i="10"/>
  <c r="AA198" i="10"/>
  <c r="AB198" i="10"/>
  <c r="AC198" i="10"/>
  <c r="AD198" i="10"/>
  <c r="Y199" i="10"/>
  <c r="Z199" i="10"/>
  <c r="AA199" i="10"/>
  <c r="AB199" i="10"/>
  <c r="AC199" i="10"/>
  <c r="AD199" i="10"/>
  <c r="Y200" i="10"/>
  <c r="Z200" i="10"/>
  <c r="AA200" i="10"/>
  <c r="AB200" i="10"/>
  <c r="AC200" i="10"/>
  <c r="AD200" i="10"/>
  <c r="V13" i="10"/>
  <c r="W13" i="10"/>
  <c r="V14" i="10"/>
  <c r="W14" i="10"/>
  <c r="V15" i="10"/>
  <c r="W15" i="10"/>
  <c r="V16" i="10"/>
  <c r="W16" i="10"/>
  <c r="V17" i="10"/>
  <c r="W17" i="10"/>
  <c r="V18" i="10"/>
  <c r="W18" i="10"/>
  <c r="V19" i="10"/>
  <c r="W19" i="10"/>
  <c r="V20" i="10"/>
  <c r="W20" i="10"/>
  <c r="V21" i="10"/>
  <c r="W21" i="10"/>
  <c r="V22" i="10"/>
  <c r="W22" i="10"/>
  <c r="V23" i="10"/>
  <c r="W23" i="10"/>
  <c r="V24" i="10"/>
  <c r="W24" i="10"/>
  <c r="V25" i="10"/>
  <c r="W25" i="10"/>
  <c r="V26" i="10"/>
  <c r="W26" i="10"/>
  <c r="V27" i="10"/>
  <c r="W27" i="10"/>
  <c r="V28" i="10"/>
  <c r="W28" i="10"/>
  <c r="V29" i="10"/>
  <c r="W29" i="10"/>
  <c r="V30" i="10"/>
  <c r="W30" i="10"/>
  <c r="V31" i="10"/>
  <c r="W31" i="10"/>
  <c r="V32" i="10"/>
  <c r="W32" i="10"/>
  <c r="V33" i="10"/>
  <c r="W33" i="10"/>
  <c r="V34" i="10"/>
  <c r="W34" i="10"/>
  <c r="V35" i="10"/>
  <c r="W35" i="10"/>
  <c r="V36" i="10"/>
  <c r="W36" i="10"/>
  <c r="V37" i="10"/>
  <c r="W37" i="10"/>
  <c r="V38" i="10"/>
  <c r="W38" i="10"/>
  <c r="V39" i="10"/>
  <c r="W39" i="10"/>
  <c r="V40" i="10"/>
  <c r="W40" i="10"/>
  <c r="V41" i="10"/>
  <c r="W41" i="10"/>
  <c r="V42" i="10"/>
  <c r="W42" i="10"/>
  <c r="V43" i="10"/>
  <c r="W43" i="10"/>
  <c r="V44" i="10"/>
  <c r="W44" i="10"/>
  <c r="V45" i="10"/>
  <c r="W45" i="10"/>
  <c r="V46" i="10"/>
  <c r="W46" i="10"/>
  <c r="V47" i="10"/>
  <c r="W47" i="10"/>
  <c r="V48" i="10"/>
  <c r="W48" i="10"/>
  <c r="V49" i="10"/>
  <c r="W49" i="10"/>
  <c r="V50" i="10"/>
  <c r="W50" i="10"/>
  <c r="V51" i="10"/>
  <c r="W51" i="10"/>
  <c r="V52" i="10"/>
  <c r="W52" i="10"/>
  <c r="V53" i="10"/>
  <c r="W53" i="10"/>
  <c r="V54" i="10"/>
  <c r="W54" i="10"/>
  <c r="V55" i="10"/>
  <c r="W55" i="10"/>
  <c r="V56" i="10"/>
  <c r="W56" i="10"/>
  <c r="V57" i="10"/>
  <c r="W57" i="10"/>
  <c r="V58" i="10"/>
  <c r="W58" i="10"/>
  <c r="V59" i="10"/>
  <c r="W59" i="10"/>
  <c r="V60" i="10"/>
  <c r="W60" i="10"/>
  <c r="V61" i="10"/>
  <c r="W61" i="10"/>
  <c r="V62" i="10"/>
  <c r="W62" i="10"/>
  <c r="V63" i="10"/>
  <c r="W63" i="10"/>
  <c r="V64" i="10"/>
  <c r="W64" i="10"/>
  <c r="V65" i="10"/>
  <c r="W65" i="10"/>
  <c r="V66" i="10"/>
  <c r="W66" i="10"/>
  <c r="V67" i="10"/>
  <c r="W67" i="10"/>
  <c r="V68" i="10"/>
  <c r="W68" i="10"/>
  <c r="V69" i="10"/>
  <c r="W69" i="10"/>
  <c r="V70" i="10"/>
  <c r="W70" i="10"/>
  <c r="V71" i="10"/>
  <c r="W71" i="10"/>
  <c r="V72" i="10"/>
  <c r="W72" i="10"/>
  <c r="V73" i="10"/>
  <c r="W73" i="10"/>
  <c r="V74" i="10"/>
  <c r="W74" i="10"/>
  <c r="V75" i="10"/>
  <c r="W75" i="10"/>
  <c r="V76" i="10"/>
  <c r="W76" i="10"/>
  <c r="V77" i="10"/>
  <c r="W77" i="10"/>
  <c r="V78" i="10"/>
  <c r="W78" i="10"/>
  <c r="V79" i="10"/>
  <c r="W79" i="10"/>
  <c r="V80" i="10"/>
  <c r="W80" i="10"/>
  <c r="V81" i="10"/>
  <c r="W81" i="10"/>
  <c r="V82" i="10"/>
  <c r="W82" i="10"/>
  <c r="V83" i="10"/>
  <c r="W83" i="10"/>
  <c r="V84" i="10"/>
  <c r="W84" i="10"/>
  <c r="V85" i="10"/>
  <c r="W85" i="10"/>
  <c r="V86" i="10"/>
  <c r="W86" i="10"/>
  <c r="V87" i="10"/>
  <c r="W87" i="10"/>
  <c r="V88" i="10"/>
  <c r="W88" i="10"/>
  <c r="V89" i="10"/>
  <c r="W89" i="10"/>
  <c r="V90" i="10"/>
  <c r="W90" i="10"/>
  <c r="V91" i="10"/>
  <c r="W91" i="10"/>
  <c r="V92" i="10"/>
  <c r="W92" i="10"/>
  <c r="V93" i="10"/>
  <c r="W93" i="10"/>
  <c r="V94" i="10"/>
  <c r="W94" i="10"/>
  <c r="V95" i="10"/>
  <c r="W95" i="10"/>
  <c r="V96" i="10"/>
  <c r="W96" i="10"/>
  <c r="V97" i="10"/>
  <c r="W97" i="10"/>
  <c r="V98" i="10"/>
  <c r="W98" i="10"/>
  <c r="V99" i="10"/>
  <c r="W99" i="10"/>
  <c r="V100" i="10"/>
  <c r="W100" i="10"/>
  <c r="V101" i="10"/>
  <c r="W101" i="10"/>
  <c r="V102" i="10"/>
  <c r="W102" i="10"/>
  <c r="V103" i="10"/>
  <c r="W103" i="10"/>
  <c r="V104" i="10"/>
  <c r="W104" i="10"/>
  <c r="V105" i="10"/>
  <c r="W105" i="10"/>
  <c r="V106" i="10"/>
  <c r="W106" i="10"/>
  <c r="V107" i="10"/>
  <c r="W107" i="10"/>
  <c r="V108" i="10"/>
  <c r="W108" i="10"/>
  <c r="V109" i="10"/>
  <c r="W109" i="10"/>
  <c r="V110" i="10"/>
  <c r="W110" i="10"/>
  <c r="V111" i="10"/>
  <c r="W111" i="10"/>
  <c r="V112" i="10"/>
  <c r="W112" i="10"/>
  <c r="V113" i="10"/>
  <c r="W113" i="10"/>
  <c r="V114" i="10"/>
  <c r="W114" i="10"/>
  <c r="V115" i="10"/>
  <c r="W115" i="10"/>
  <c r="V116" i="10"/>
  <c r="W116" i="10"/>
  <c r="V117" i="10"/>
  <c r="W117" i="10"/>
  <c r="V118" i="10"/>
  <c r="W118" i="10"/>
  <c r="V119" i="10"/>
  <c r="W119" i="10"/>
  <c r="V120" i="10"/>
  <c r="W120" i="10"/>
  <c r="V121" i="10"/>
  <c r="W121" i="10"/>
  <c r="V122" i="10"/>
  <c r="W122" i="10"/>
  <c r="V123" i="10"/>
  <c r="W123" i="10"/>
  <c r="V124" i="10"/>
  <c r="W124" i="10"/>
  <c r="V125" i="10"/>
  <c r="W125" i="10"/>
  <c r="V126" i="10"/>
  <c r="W126" i="10"/>
  <c r="V127" i="10"/>
  <c r="W127" i="10"/>
  <c r="V128" i="10"/>
  <c r="W128" i="10"/>
  <c r="V129" i="10"/>
  <c r="W129" i="10"/>
  <c r="V130" i="10"/>
  <c r="W130" i="10"/>
  <c r="V131" i="10"/>
  <c r="W131" i="10"/>
  <c r="V132" i="10"/>
  <c r="W132" i="10"/>
  <c r="V133" i="10"/>
  <c r="W133" i="10"/>
  <c r="V134" i="10"/>
  <c r="W134" i="10"/>
  <c r="V135" i="10"/>
  <c r="W135" i="10"/>
  <c r="V136" i="10"/>
  <c r="W136" i="10"/>
  <c r="V137" i="10"/>
  <c r="W137" i="10"/>
  <c r="V138" i="10"/>
  <c r="W138" i="10"/>
  <c r="V139" i="10"/>
  <c r="W139" i="10"/>
  <c r="V140" i="10"/>
  <c r="W140" i="10"/>
  <c r="V141" i="10"/>
  <c r="W141" i="10"/>
  <c r="V142" i="10"/>
  <c r="W142" i="10"/>
  <c r="V143" i="10"/>
  <c r="W143" i="10"/>
  <c r="V144" i="10"/>
  <c r="W144" i="10"/>
  <c r="V145" i="10"/>
  <c r="W145" i="10"/>
  <c r="V146" i="10"/>
  <c r="W146" i="10"/>
  <c r="V147" i="10"/>
  <c r="W147" i="10"/>
  <c r="V148" i="10"/>
  <c r="W148" i="10"/>
  <c r="V149" i="10"/>
  <c r="W149" i="10"/>
  <c r="V150" i="10"/>
  <c r="W150" i="10"/>
  <c r="V151" i="10"/>
  <c r="W151" i="10"/>
  <c r="V152" i="10"/>
  <c r="W152" i="10"/>
  <c r="V153" i="10"/>
  <c r="W153" i="10"/>
  <c r="V154" i="10"/>
  <c r="W154" i="10"/>
  <c r="V155" i="10"/>
  <c r="W155" i="10"/>
  <c r="V156" i="10"/>
  <c r="W156" i="10"/>
  <c r="V157" i="10"/>
  <c r="W157" i="10"/>
  <c r="V158" i="10"/>
  <c r="W158" i="10"/>
  <c r="V159" i="10"/>
  <c r="W159" i="10"/>
  <c r="V160" i="10"/>
  <c r="W160" i="10"/>
  <c r="V161" i="10"/>
  <c r="W161" i="10"/>
  <c r="V162" i="10"/>
  <c r="W162" i="10"/>
  <c r="V163" i="10"/>
  <c r="W163" i="10"/>
  <c r="V164" i="10"/>
  <c r="W164" i="10"/>
  <c r="V165" i="10"/>
  <c r="W165" i="10"/>
  <c r="V166" i="10"/>
  <c r="W166" i="10"/>
  <c r="V167" i="10"/>
  <c r="W167" i="10"/>
  <c r="V168" i="10"/>
  <c r="W168" i="10"/>
  <c r="V169" i="10"/>
  <c r="W169" i="10"/>
  <c r="V170" i="10"/>
  <c r="W170" i="10"/>
  <c r="V171" i="10"/>
  <c r="W171" i="10"/>
  <c r="V172" i="10"/>
  <c r="W172" i="10"/>
  <c r="V173" i="10"/>
  <c r="W173" i="10"/>
  <c r="V174" i="10"/>
  <c r="W174" i="10"/>
  <c r="V175" i="10"/>
  <c r="W175" i="10"/>
  <c r="V176" i="10"/>
  <c r="W176" i="10"/>
  <c r="V177" i="10"/>
  <c r="W177" i="10"/>
  <c r="V178" i="10"/>
  <c r="W178" i="10"/>
  <c r="V179" i="10"/>
  <c r="W179" i="10"/>
  <c r="V180" i="10"/>
  <c r="W180" i="10"/>
  <c r="V181" i="10"/>
  <c r="W181" i="10"/>
  <c r="V182" i="10"/>
  <c r="W182" i="10"/>
  <c r="V183" i="10"/>
  <c r="W183" i="10"/>
  <c r="V184" i="10"/>
  <c r="W184" i="10"/>
  <c r="V185" i="10"/>
  <c r="W185" i="10"/>
  <c r="V186" i="10"/>
  <c r="W186" i="10"/>
  <c r="V187" i="10"/>
  <c r="W187" i="10"/>
  <c r="V188" i="10"/>
  <c r="W188" i="10"/>
  <c r="V189" i="10"/>
  <c r="W189" i="10"/>
  <c r="V190" i="10"/>
  <c r="W190" i="10"/>
  <c r="V191" i="10"/>
  <c r="W191" i="10"/>
  <c r="V192" i="10"/>
  <c r="W192" i="10"/>
  <c r="V193" i="10"/>
  <c r="W193" i="10"/>
  <c r="V194" i="10"/>
  <c r="W194" i="10"/>
  <c r="V195" i="10"/>
  <c r="W195" i="10"/>
  <c r="V196" i="10"/>
  <c r="W196" i="10"/>
  <c r="V197" i="10"/>
  <c r="W197" i="10"/>
  <c r="V198" i="10"/>
  <c r="W198" i="10"/>
  <c r="V199" i="10"/>
  <c r="W199" i="10"/>
  <c r="V200" i="10"/>
  <c r="W200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T44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5" i="10"/>
  <c r="S45" i="10"/>
  <c r="T45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T47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T48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T49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T50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T51" i="10"/>
  <c r="C52" i="10"/>
  <c r="D52" i="10"/>
  <c r="E52" i="10"/>
  <c r="F52" i="10"/>
  <c r="G52" i="10"/>
  <c r="H52" i="10"/>
  <c r="I52" i="10"/>
  <c r="J52" i="10"/>
  <c r="K52" i="10"/>
  <c r="L52" i="10"/>
  <c r="M52" i="10"/>
  <c r="N52" i="10"/>
  <c r="O52" i="10"/>
  <c r="P52" i="10"/>
  <c r="Q52" i="10"/>
  <c r="R52" i="10"/>
  <c r="S52" i="10"/>
  <c r="T52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T53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T55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C58" i="10"/>
  <c r="D58" i="10"/>
  <c r="E58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C59" i="10"/>
  <c r="D59" i="10"/>
  <c r="E59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C61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C62" i="10"/>
  <c r="D62" i="10"/>
  <c r="E62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C63" i="10"/>
  <c r="D63" i="10"/>
  <c r="E63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C64" i="10"/>
  <c r="D64" i="10"/>
  <c r="E64" i="10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C65" i="10"/>
  <c r="D65" i="10"/>
  <c r="E65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C67" i="10"/>
  <c r="D67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C68" i="10"/>
  <c r="D68" i="10"/>
  <c r="E68" i="10"/>
  <c r="F68" i="10"/>
  <c r="G68" i="10"/>
  <c r="H68" i="10"/>
  <c r="I68" i="10"/>
  <c r="J68" i="10"/>
  <c r="K68" i="10"/>
  <c r="L68" i="10"/>
  <c r="M68" i="10"/>
  <c r="N68" i="10"/>
  <c r="O68" i="10"/>
  <c r="P68" i="10"/>
  <c r="Q68" i="10"/>
  <c r="R68" i="10"/>
  <c r="S68" i="10"/>
  <c r="T68" i="10"/>
  <c r="C69" i="10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69" i="10"/>
  <c r="S69" i="10"/>
  <c r="T69" i="10"/>
  <c r="C70" i="10"/>
  <c r="D70" i="10"/>
  <c r="E70" i="10"/>
  <c r="F70" i="10"/>
  <c r="G70" i="10"/>
  <c r="H70" i="10"/>
  <c r="I70" i="10"/>
  <c r="J70" i="10"/>
  <c r="K70" i="10"/>
  <c r="L70" i="10"/>
  <c r="M70" i="10"/>
  <c r="N70" i="10"/>
  <c r="O70" i="10"/>
  <c r="P70" i="10"/>
  <c r="Q70" i="10"/>
  <c r="R70" i="10"/>
  <c r="S70" i="10"/>
  <c r="T70" i="10"/>
  <c r="C71" i="10"/>
  <c r="D71" i="10"/>
  <c r="E71" i="10"/>
  <c r="F71" i="10"/>
  <c r="G71" i="10"/>
  <c r="H71" i="10"/>
  <c r="I71" i="10"/>
  <c r="J71" i="10"/>
  <c r="K71" i="10"/>
  <c r="L71" i="10"/>
  <c r="M71" i="10"/>
  <c r="N71" i="10"/>
  <c r="O71" i="10"/>
  <c r="P71" i="10"/>
  <c r="Q71" i="10"/>
  <c r="R71" i="10"/>
  <c r="S71" i="10"/>
  <c r="T71" i="10"/>
  <c r="C72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P72" i="10"/>
  <c r="Q72" i="10"/>
  <c r="R72" i="10"/>
  <c r="S72" i="10"/>
  <c r="T72" i="10"/>
  <c r="C73" i="10"/>
  <c r="D73" i="10"/>
  <c r="E73" i="10"/>
  <c r="F73" i="10"/>
  <c r="G73" i="10"/>
  <c r="H73" i="10"/>
  <c r="I73" i="10"/>
  <c r="J73" i="10"/>
  <c r="K73" i="10"/>
  <c r="L73" i="10"/>
  <c r="M73" i="10"/>
  <c r="N73" i="10"/>
  <c r="O73" i="10"/>
  <c r="P73" i="10"/>
  <c r="Q73" i="10"/>
  <c r="R73" i="10"/>
  <c r="S73" i="10"/>
  <c r="T73" i="10"/>
  <c r="C74" i="10"/>
  <c r="D74" i="10"/>
  <c r="E74" i="10"/>
  <c r="F74" i="10"/>
  <c r="G74" i="10"/>
  <c r="H74" i="10"/>
  <c r="I74" i="10"/>
  <c r="J74" i="10"/>
  <c r="K74" i="10"/>
  <c r="L74" i="10"/>
  <c r="M74" i="10"/>
  <c r="N74" i="10"/>
  <c r="O74" i="10"/>
  <c r="P74" i="10"/>
  <c r="Q74" i="10"/>
  <c r="R74" i="10"/>
  <c r="S74" i="10"/>
  <c r="T74" i="10"/>
  <c r="C75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R75" i="10"/>
  <c r="S75" i="10"/>
  <c r="T75" i="10"/>
  <c r="C76" i="10"/>
  <c r="D76" i="10"/>
  <c r="E76" i="10"/>
  <c r="F76" i="10"/>
  <c r="G76" i="10"/>
  <c r="H76" i="10"/>
  <c r="I76" i="10"/>
  <c r="J76" i="10"/>
  <c r="K76" i="10"/>
  <c r="L76" i="10"/>
  <c r="M76" i="10"/>
  <c r="N76" i="10"/>
  <c r="O76" i="10"/>
  <c r="P76" i="10"/>
  <c r="Q76" i="10"/>
  <c r="R76" i="10"/>
  <c r="S76" i="10"/>
  <c r="T76" i="10"/>
  <c r="C77" i="10"/>
  <c r="D77" i="10"/>
  <c r="E77" i="10"/>
  <c r="F77" i="10"/>
  <c r="G77" i="10"/>
  <c r="H77" i="10"/>
  <c r="I77" i="10"/>
  <c r="J77" i="10"/>
  <c r="K77" i="10"/>
  <c r="L77" i="10"/>
  <c r="M77" i="10"/>
  <c r="N77" i="10"/>
  <c r="O77" i="10"/>
  <c r="P77" i="10"/>
  <c r="Q77" i="10"/>
  <c r="R77" i="10"/>
  <c r="S77" i="10"/>
  <c r="T77" i="10"/>
  <c r="C78" i="10"/>
  <c r="D78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R78" i="10"/>
  <c r="S78" i="10"/>
  <c r="T78" i="10"/>
  <c r="C79" i="10"/>
  <c r="D79" i="10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C80" i="10"/>
  <c r="D80" i="10"/>
  <c r="E80" i="10"/>
  <c r="F80" i="10"/>
  <c r="G80" i="10"/>
  <c r="H80" i="10"/>
  <c r="I80" i="10"/>
  <c r="J80" i="10"/>
  <c r="K80" i="10"/>
  <c r="L80" i="10"/>
  <c r="M80" i="10"/>
  <c r="N80" i="10"/>
  <c r="O80" i="10"/>
  <c r="P80" i="10"/>
  <c r="Q80" i="10"/>
  <c r="R80" i="10"/>
  <c r="S80" i="10"/>
  <c r="T80" i="10"/>
  <c r="C81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81" i="10"/>
  <c r="S81" i="10"/>
  <c r="T81" i="10"/>
  <c r="C82" i="10"/>
  <c r="D82" i="10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R82" i="10"/>
  <c r="S82" i="10"/>
  <c r="T82" i="10"/>
  <c r="C83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R83" i="10"/>
  <c r="S83" i="10"/>
  <c r="T83" i="10"/>
  <c r="C84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R84" i="10"/>
  <c r="S84" i="10"/>
  <c r="T84" i="10"/>
  <c r="C85" i="10"/>
  <c r="D85" i="10"/>
  <c r="E85" i="10"/>
  <c r="F85" i="10"/>
  <c r="G85" i="10"/>
  <c r="H85" i="10"/>
  <c r="I85" i="10"/>
  <c r="J85" i="10"/>
  <c r="K85" i="10"/>
  <c r="L85" i="10"/>
  <c r="M85" i="10"/>
  <c r="N85" i="10"/>
  <c r="O85" i="10"/>
  <c r="P85" i="10"/>
  <c r="Q85" i="10"/>
  <c r="R85" i="10"/>
  <c r="S85" i="10"/>
  <c r="T85" i="10"/>
  <c r="C86" i="10"/>
  <c r="D86" i="10"/>
  <c r="E86" i="10"/>
  <c r="F86" i="10"/>
  <c r="G86" i="10"/>
  <c r="H86" i="10"/>
  <c r="I86" i="10"/>
  <c r="J86" i="10"/>
  <c r="K86" i="10"/>
  <c r="L86" i="10"/>
  <c r="M86" i="10"/>
  <c r="N86" i="10"/>
  <c r="O86" i="10"/>
  <c r="P86" i="10"/>
  <c r="Q86" i="10"/>
  <c r="R86" i="10"/>
  <c r="S86" i="10"/>
  <c r="T86" i="10"/>
  <c r="C87" i="10"/>
  <c r="D87" i="10"/>
  <c r="E87" i="10"/>
  <c r="F87" i="10"/>
  <c r="G87" i="10"/>
  <c r="H87" i="10"/>
  <c r="I87" i="10"/>
  <c r="J87" i="10"/>
  <c r="K87" i="10"/>
  <c r="L87" i="10"/>
  <c r="M87" i="10"/>
  <c r="N87" i="10"/>
  <c r="O87" i="10"/>
  <c r="P87" i="10"/>
  <c r="Q87" i="10"/>
  <c r="R87" i="10"/>
  <c r="S87" i="10"/>
  <c r="T87" i="10"/>
  <c r="C88" i="10"/>
  <c r="D88" i="10"/>
  <c r="E88" i="10"/>
  <c r="F88" i="10"/>
  <c r="G88" i="10"/>
  <c r="H88" i="10"/>
  <c r="I88" i="10"/>
  <c r="J88" i="10"/>
  <c r="K88" i="10"/>
  <c r="L88" i="10"/>
  <c r="M88" i="10"/>
  <c r="N88" i="10"/>
  <c r="O88" i="10"/>
  <c r="P88" i="10"/>
  <c r="Q88" i="10"/>
  <c r="R88" i="10"/>
  <c r="S88" i="10"/>
  <c r="T88" i="10"/>
  <c r="C89" i="10"/>
  <c r="D89" i="10"/>
  <c r="E89" i="10"/>
  <c r="F89" i="10"/>
  <c r="G89" i="10"/>
  <c r="H89" i="10"/>
  <c r="I89" i="10"/>
  <c r="J89" i="10"/>
  <c r="K89" i="10"/>
  <c r="L89" i="10"/>
  <c r="M89" i="10"/>
  <c r="N89" i="10"/>
  <c r="O89" i="10"/>
  <c r="P89" i="10"/>
  <c r="Q89" i="10"/>
  <c r="R89" i="10"/>
  <c r="S89" i="10"/>
  <c r="T89" i="10"/>
  <c r="C90" i="10"/>
  <c r="D90" i="10"/>
  <c r="E90" i="10"/>
  <c r="F90" i="10"/>
  <c r="G90" i="10"/>
  <c r="H90" i="10"/>
  <c r="I90" i="10"/>
  <c r="J90" i="10"/>
  <c r="K90" i="10"/>
  <c r="L90" i="10"/>
  <c r="M90" i="10"/>
  <c r="N90" i="10"/>
  <c r="O90" i="10"/>
  <c r="P90" i="10"/>
  <c r="Q90" i="10"/>
  <c r="R90" i="10"/>
  <c r="S90" i="10"/>
  <c r="T90" i="10"/>
  <c r="C91" i="10"/>
  <c r="D91" i="10"/>
  <c r="E91" i="10"/>
  <c r="F91" i="10"/>
  <c r="G91" i="10"/>
  <c r="H91" i="10"/>
  <c r="I91" i="10"/>
  <c r="J91" i="10"/>
  <c r="K91" i="10"/>
  <c r="L91" i="10"/>
  <c r="M91" i="10"/>
  <c r="N91" i="10"/>
  <c r="O91" i="10"/>
  <c r="P91" i="10"/>
  <c r="Q91" i="10"/>
  <c r="R91" i="10"/>
  <c r="S91" i="10"/>
  <c r="T91" i="10"/>
  <c r="C92" i="10"/>
  <c r="D92" i="10"/>
  <c r="E92" i="10"/>
  <c r="F92" i="10"/>
  <c r="G92" i="10"/>
  <c r="H92" i="10"/>
  <c r="I92" i="10"/>
  <c r="J92" i="10"/>
  <c r="K92" i="10"/>
  <c r="L92" i="10"/>
  <c r="M92" i="10"/>
  <c r="N92" i="10"/>
  <c r="O92" i="10"/>
  <c r="P92" i="10"/>
  <c r="Q92" i="10"/>
  <c r="R92" i="10"/>
  <c r="S92" i="10"/>
  <c r="T92" i="10"/>
  <c r="C93" i="10"/>
  <c r="D93" i="10"/>
  <c r="E93" i="10"/>
  <c r="F93" i="10"/>
  <c r="G93" i="10"/>
  <c r="H93" i="10"/>
  <c r="I93" i="10"/>
  <c r="J93" i="10"/>
  <c r="K93" i="10"/>
  <c r="L93" i="10"/>
  <c r="M93" i="10"/>
  <c r="N93" i="10"/>
  <c r="O93" i="10"/>
  <c r="P93" i="10"/>
  <c r="Q93" i="10"/>
  <c r="R93" i="10"/>
  <c r="S93" i="10"/>
  <c r="T93" i="10"/>
  <c r="C94" i="10"/>
  <c r="D94" i="10"/>
  <c r="E94" i="10"/>
  <c r="F94" i="10"/>
  <c r="G94" i="10"/>
  <c r="H94" i="10"/>
  <c r="I94" i="10"/>
  <c r="J94" i="10"/>
  <c r="K94" i="10"/>
  <c r="L94" i="10"/>
  <c r="M94" i="10"/>
  <c r="N94" i="10"/>
  <c r="O94" i="10"/>
  <c r="P94" i="10"/>
  <c r="Q94" i="10"/>
  <c r="R94" i="10"/>
  <c r="S94" i="10"/>
  <c r="T94" i="10"/>
  <c r="C95" i="10"/>
  <c r="D95" i="10"/>
  <c r="E95" i="10"/>
  <c r="F95" i="10"/>
  <c r="G95" i="10"/>
  <c r="H95" i="10"/>
  <c r="I95" i="10"/>
  <c r="J95" i="10"/>
  <c r="K95" i="10"/>
  <c r="L95" i="10"/>
  <c r="M95" i="10"/>
  <c r="N95" i="10"/>
  <c r="O95" i="10"/>
  <c r="P95" i="10"/>
  <c r="Q95" i="10"/>
  <c r="R95" i="10"/>
  <c r="S95" i="10"/>
  <c r="T95" i="10"/>
  <c r="C96" i="10"/>
  <c r="D96" i="10"/>
  <c r="E96" i="10"/>
  <c r="F96" i="10"/>
  <c r="G96" i="10"/>
  <c r="H96" i="10"/>
  <c r="I96" i="10"/>
  <c r="J96" i="10"/>
  <c r="K96" i="10"/>
  <c r="L96" i="10"/>
  <c r="M96" i="10"/>
  <c r="N96" i="10"/>
  <c r="O96" i="10"/>
  <c r="P96" i="10"/>
  <c r="Q96" i="10"/>
  <c r="R96" i="10"/>
  <c r="S96" i="10"/>
  <c r="T96" i="10"/>
  <c r="C97" i="10"/>
  <c r="D97" i="10"/>
  <c r="E97" i="10"/>
  <c r="F97" i="10"/>
  <c r="G97" i="10"/>
  <c r="H97" i="10"/>
  <c r="I97" i="10"/>
  <c r="J97" i="10"/>
  <c r="K97" i="10"/>
  <c r="L97" i="10"/>
  <c r="M97" i="10"/>
  <c r="N97" i="10"/>
  <c r="O97" i="10"/>
  <c r="P97" i="10"/>
  <c r="Q97" i="10"/>
  <c r="R97" i="10"/>
  <c r="S97" i="10"/>
  <c r="T97" i="10"/>
  <c r="C98" i="10"/>
  <c r="D98" i="10"/>
  <c r="E98" i="10"/>
  <c r="F98" i="10"/>
  <c r="G98" i="10"/>
  <c r="H98" i="10"/>
  <c r="I98" i="10"/>
  <c r="J98" i="10"/>
  <c r="K98" i="10"/>
  <c r="L98" i="10"/>
  <c r="M98" i="10"/>
  <c r="N98" i="10"/>
  <c r="O98" i="10"/>
  <c r="P98" i="10"/>
  <c r="Q98" i="10"/>
  <c r="R98" i="10"/>
  <c r="S98" i="10"/>
  <c r="T98" i="10"/>
  <c r="C99" i="10"/>
  <c r="D99" i="10"/>
  <c r="E99" i="10"/>
  <c r="F99" i="10"/>
  <c r="G99" i="10"/>
  <c r="H99" i="10"/>
  <c r="I99" i="10"/>
  <c r="J99" i="10"/>
  <c r="K99" i="10"/>
  <c r="L99" i="10"/>
  <c r="M99" i="10"/>
  <c r="N99" i="10"/>
  <c r="O99" i="10"/>
  <c r="P99" i="10"/>
  <c r="Q99" i="10"/>
  <c r="R99" i="10"/>
  <c r="S99" i="10"/>
  <c r="T99" i="10"/>
  <c r="C100" i="10"/>
  <c r="D100" i="10"/>
  <c r="E100" i="10"/>
  <c r="F100" i="10"/>
  <c r="G100" i="10"/>
  <c r="H100" i="10"/>
  <c r="I100" i="10"/>
  <c r="J100" i="10"/>
  <c r="K100" i="10"/>
  <c r="L100" i="10"/>
  <c r="M100" i="10"/>
  <c r="N100" i="10"/>
  <c r="O100" i="10"/>
  <c r="P100" i="10"/>
  <c r="Q100" i="10"/>
  <c r="R100" i="10"/>
  <c r="S100" i="10"/>
  <c r="T100" i="10"/>
  <c r="C101" i="10"/>
  <c r="D101" i="10"/>
  <c r="E101" i="10"/>
  <c r="F101" i="10"/>
  <c r="G101" i="10"/>
  <c r="H101" i="10"/>
  <c r="I101" i="10"/>
  <c r="J101" i="10"/>
  <c r="K101" i="10"/>
  <c r="L101" i="10"/>
  <c r="M101" i="10"/>
  <c r="N101" i="10"/>
  <c r="O101" i="10"/>
  <c r="P101" i="10"/>
  <c r="Q101" i="10"/>
  <c r="R101" i="10"/>
  <c r="S101" i="10"/>
  <c r="T101" i="10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S102" i="10"/>
  <c r="T102" i="10"/>
  <c r="C103" i="10"/>
  <c r="D103" i="10"/>
  <c r="E103" i="10"/>
  <c r="F103" i="10"/>
  <c r="G103" i="10"/>
  <c r="H103" i="10"/>
  <c r="I103" i="10"/>
  <c r="J103" i="10"/>
  <c r="K103" i="10"/>
  <c r="L103" i="10"/>
  <c r="M103" i="10"/>
  <c r="N103" i="10"/>
  <c r="O103" i="10"/>
  <c r="P103" i="10"/>
  <c r="Q103" i="10"/>
  <c r="R103" i="10"/>
  <c r="S103" i="10"/>
  <c r="T103" i="10"/>
  <c r="C104" i="10"/>
  <c r="D104" i="10"/>
  <c r="E104" i="10"/>
  <c r="F104" i="10"/>
  <c r="G104" i="10"/>
  <c r="H104" i="10"/>
  <c r="I104" i="10"/>
  <c r="J104" i="10"/>
  <c r="K104" i="10"/>
  <c r="L104" i="10"/>
  <c r="M104" i="10"/>
  <c r="N104" i="10"/>
  <c r="O104" i="10"/>
  <c r="P104" i="10"/>
  <c r="Q104" i="10"/>
  <c r="R104" i="10"/>
  <c r="S104" i="10"/>
  <c r="T104" i="10"/>
  <c r="C105" i="10"/>
  <c r="D105" i="10"/>
  <c r="E105" i="10"/>
  <c r="F105" i="10"/>
  <c r="G105" i="10"/>
  <c r="H105" i="10"/>
  <c r="I105" i="10"/>
  <c r="J105" i="10"/>
  <c r="K105" i="10"/>
  <c r="L105" i="10"/>
  <c r="M105" i="10"/>
  <c r="N105" i="10"/>
  <c r="O105" i="10"/>
  <c r="P105" i="10"/>
  <c r="Q105" i="10"/>
  <c r="R105" i="10"/>
  <c r="S105" i="10"/>
  <c r="T105" i="10"/>
  <c r="C106" i="10"/>
  <c r="D106" i="10"/>
  <c r="E106" i="10"/>
  <c r="F106" i="10"/>
  <c r="G106" i="10"/>
  <c r="H106" i="10"/>
  <c r="I106" i="10"/>
  <c r="J106" i="10"/>
  <c r="K106" i="10"/>
  <c r="L106" i="10"/>
  <c r="M106" i="10"/>
  <c r="N106" i="10"/>
  <c r="O106" i="10"/>
  <c r="P106" i="10"/>
  <c r="Q106" i="10"/>
  <c r="R106" i="10"/>
  <c r="S106" i="10"/>
  <c r="T106" i="10"/>
  <c r="C107" i="10"/>
  <c r="D107" i="10"/>
  <c r="E107" i="10"/>
  <c r="F107" i="10"/>
  <c r="G107" i="10"/>
  <c r="H107" i="10"/>
  <c r="I107" i="10"/>
  <c r="J107" i="10"/>
  <c r="K107" i="10"/>
  <c r="L107" i="10"/>
  <c r="M107" i="10"/>
  <c r="N107" i="10"/>
  <c r="O107" i="10"/>
  <c r="P107" i="10"/>
  <c r="Q107" i="10"/>
  <c r="R107" i="10"/>
  <c r="S107" i="10"/>
  <c r="T107" i="10"/>
  <c r="C108" i="10"/>
  <c r="D108" i="10"/>
  <c r="E108" i="10"/>
  <c r="F108" i="10"/>
  <c r="G108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T108" i="10"/>
  <c r="C109" i="10"/>
  <c r="D109" i="10"/>
  <c r="E109" i="10"/>
  <c r="F109" i="10"/>
  <c r="G109" i="10"/>
  <c r="H109" i="10"/>
  <c r="I109" i="10"/>
  <c r="J109" i="10"/>
  <c r="K109" i="10"/>
  <c r="L109" i="10"/>
  <c r="M109" i="10"/>
  <c r="N109" i="10"/>
  <c r="O109" i="10"/>
  <c r="P109" i="10"/>
  <c r="Q109" i="10"/>
  <c r="R109" i="10"/>
  <c r="S109" i="10"/>
  <c r="T109" i="10"/>
  <c r="C110" i="10"/>
  <c r="D110" i="10"/>
  <c r="E110" i="10"/>
  <c r="F110" i="10"/>
  <c r="G110" i="10"/>
  <c r="H110" i="10"/>
  <c r="I110" i="10"/>
  <c r="J110" i="10"/>
  <c r="K110" i="10"/>
  <c r="L110" i="10"/>
  <c r="M110" i="10"/>
  <c r="N110" i="10"/>
  <c r="O110" i="10"/>
  <c r="P110" i="10"/>
  <c r="Q110" i="10"/>
  <c r="R110" i="10"/>
  <c r="S110" i="10"/>
  <c r="T110" i="10"/>
  <c r="C111" i="10"/>
  <c r="D111" i="10"/>
  <c r="E111" i="10"/>
  <c r="F111" i="10"/>
  <c r="G111" i="10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T111" i="10"/>
  <c r="C112" i="10"/>
  <c r="D112" i="10"/>
  <c r="E112" i="10"/>
  <c r="F112" i="10"/>
  <c r="G112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T112" i="10"/>
  <c r="C113" i="10"/>
  <c r="D113" i="10"/>
  <c r="E113" i="10"/>
  <c r="F113" i="10"/>
  <c r="G113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T113" i="10"/>
  <c r="C114" i="10"/>
  <c r="D114" i="10"/>
  <c r="E114" i="10"/>
  <c r="F114" i="10"/>
  <c r="G114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T114" i="10"/>
  <c r="C115" i="10"/>
  <c r="D115" i="10"/>
  <c r="E115" i="10"/>
  <c r="F115" i="10"/>
  <c r="G115" i="10"/>
  <c r="H115" i="10"/>
  <c r="I115" i="10"/>
  <c r="J115" i="10"/>
  <c r="K115" i="10"/>
  <c r="L115" i="10"/>
  <c r="M115" i="10"/>
  <c r="N115" i="10"/>
  <c r="O115" i="10"/>
  <c r="P115" i="10"/>
  <c r="Q115" i="10"/>
  <c r="R115" i="10"/>
  <c r="S115" i="10"/>
  <c r="T115" i="10"/>
  <c r="C116" i="10"/>
  <c r="D116" i="10"/>
  <c r="E116" i="10"/>
  <c r="F116" i="10"/>
  <c r="G116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T116" i="10"/>
  <c r="C117" i="10"/>
  <c r="D117" i="10"/>
  <c r="E117" i="10"/>
  <c r="F117" i="10"/>
  <c r="G117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T117" i="10"/>
  <c r="C118" i="10"/>
  <c r="D118" i="10"/>
  <c r="E118" i="10"/>
  <c r="F118" i="10"/>
  <c r="G118" i="10"/>
  <c r="H118" i="10"/>
  <c r="I118" i="10"/>
  <c r="J118" i="10"/>
  <c r="K118" i="10"/>
  <c r="L118" i="10"/>
  <c r="M118" i="10"/>
  <c r="N118" i="10"/>
  <c r="O118" i="10"/>
  <c r="P118" i="10"/>
  <c r="Q118" i="10"/>
  <c r="R118" i="10"/>
  <c r="S118" i="10"/>
  <c r="T118" i="10"/>
  <c r="C119" i="10"/>
  <c r="D119" i="10"/>
  <c r="E119" i="10"/>
  <c r="F119" i="10"/>
  <c r="G119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T119" i="10"/>
  <c r="C120" i="10"/>
  <c r="D120" i="10"/>
  <c r="E120" i="10"/>
  <c r="F120" i="10"/>
  <c r="G120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C121" i="10"/>
  <c r="D121" i="10"/>
  <c r="E121" i="10"/>
  <c r="F121" i="10"/>
  <c r="G121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T121" i="10"/>
  <c r="C122" i="10"/>
  <c r="D122" i="10"/>
  <c r="E122" i="10"/>
  <c r="F122" i="10"/>
  <c r="G122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T122" i="10"/>
  <c r="C123" i="10"/>
  <c r="D123" i="10"/>
  <c r="E123" i="10"/>
  <c r="F123" i="10"/>
  <c r="G123" i="10"/>
  <c r="H123" i="10"/>
  <c r="I123" i="10"/>
  <c r="J123" i="10"/>
  <c r="K123" i="10"/>
  <c r="L123" i="10"/>
  <c r="M123" i="10"/>
  <c r="N123" i="10"/>
  <c r="O123" i="10"/>
  <c r="P123" i="10"/>
  <c r="Q123" i="10"/>
  <c r="R123" i="10"/>
  <c r="S123" i="10"/>
  <c r="T123" i="10"/>
  <c r="C124" i="10"/>
  <c r="D124" i="10"/>
  <c r="E124" i="10"/>
  <c r="F124" i="10"/>
  <c r="G124" i="10"/>
  <c r="H124" i="10"/>
  <c r="I124" i="10"/>
  <c r="J124" i="10"/>
  <c r="K124" i="10"/>
  <c r="L124" i="10"/>
  <c r="M124" i="10"/>
  <c r="N124" i="10"/>
  <c r="O124" i="10"/>
  <c r="P124" i="10"/>
  <c r="Q124" i="10"/>
  <c r="R124" i="10"/>
  <c r="S124" i="10"/>
  <c r="T124" i="10"/>
  <c r="C125" i="10"/>
  <c r="D125" i="10"/>
  <c r="E125" i="10"/>
  <c r="F125" i="10"/>
  <c r="G125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T125" i="10"/>
  <c r="C126" i="10"/>
  <c r="D126" i="10"/>
  <c r="E126" i="10"/>
  <c r="F126" i="10"/>
  <c r="G126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T126" i="10"/>
  <c r="C127" i="10"/>
  <c r="D127" i="10"/>
  <c r="E127" i="10"/>
  <c r="F127" i="10"/>
  <c r="G127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T127" i="10"/>
  <c r="C128" i="10"/>
  <c r="D128" i="10"/>
  <c r="E128" i="10"/>
  <c r="F128" i="10"/>
  <c r="G128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T128" i="10"/>
  <c r="C129" i="10"/>
  <c r="D129" i="10"/>
  <c r="E129" i="10"/>
  <c r="F129" i="10"/>
  <c r="G129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T129" i="10"/>
  <c r="C130" i="10"/>
  <c r="D130" i="10"/>
  <c r="E130" i="10"/>
  <c r="F130" i="10"/>
  <c r="G130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T130" i="10"/>
  <c r="C131" i="10"/>
  <c r="D131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T131" i="10"/>
  <c r="C132" i="10"/>
  <c r="D132" i="10"/>
  <c r="E132" i="10"/>
  <c r="F132" i="10"/>
  <c r="G132" i="10"/>
  <c r="H132" i="10"/>
  <c r="I132" i="10"/>
  <c r="J132" i="10"/>
  <c r="K132" i="10"/>
  <c r="L132" i="10"/>
  <c r="M132" i="10"/>
  <c r="N132" i="10"/>
  <c r="O132" i="10"/>
  <c r="P132" i="10"/>
  <c r="Q132" i="10"/>
  <c r="R132" i="10"/>
  <c r="S132" i="10"/>
  <c r="T132" i="10"/>
  <c r="C133" i="10"/>
  <c r="D133" i="10"/>
  <c r="E133" i="10"/>
  <c r="F133" i="10"/>
  <c r="G133" i="10"/>
  <c r="H133" i="10"/>
  <c r="I133" i="10"/>
  <c r="J133" i="10"/>
  <c r="K133" i="10"/>
  <c r="L133" i="10"/>
  <c r="M133" i="10"/>
  <c r="N133" i="10"/>
  <c r="O133" i="10"/>
  <c r="P133" i="10"/>
  <c r="Q133" i="10"/>
  <c r="R133" i="10"/>
  <c r="S133" i="10"/>
  <c r="T133" i="10"/>
  <c r="C134" i="10"/>
  <c r="D134" i="10"/>
  <c r="E134" i="10"/>
  <c r="F134" i="10"/>
  <c r="G134" i="10"/>
  <c r="H134" i="10"/>
  <c r="I134" i="10"/>
  <c r="J134" i="10"/>
  <c r="K134" i="10"/>
  <c r="L134" i="10"/>
  <c r="M134" i="10"/>
  <c r="N134" i="10"/>
  <c r="O134" i="10"/>
  <c r="P134" i="10"/>
  <c r="Q134" i="10"/>
  <c r="R134" i="10"/>
  <c r="S134" i="10"/>
  <c r="T134" i="10"/>
  <c r="C135" i="10"/>
  <c r="D135" i="10"/>
  <c r="E135" i="10"/>
  <c r="F135" i="10"/>
  <c r="G135" i="10"/>
  <c r="H135" i="10"/>
  <c r="I135" i="10"/>
  <c r="J135" i="10"/>
  <c r="K135" i="10"/>
  <c r="L135" i="10"/>
  <c r="M135" i="10"/>
  <c r="N135" i="10"/>
  <c r="O135" i="10"/>
  <c r="P135" i="10"/>
  <c r="Q135" i="10"/>
  <c r="R135" i="10"/>
  <c r="S135" i="10"/>
  <c r="T135" i="10"/>
  <c r="C136" i="10"/>
  <c r="D136" i="10"/>
  <c r="E136" i="10"/>
  <c r="F136" i="10"/>
  <c r="G136" i="10"/>
  <c r="H136" i="10"/>
  <c r="I136" i="10"/>
  <c r="J136" i="10"/>
  <c r="K136" i="10"/>
  <c r="L136" i="10"/>
  <c r="M136" i="10"/>
  <c r="N136" i="10"/>
  <c r="O136" i="10"/>
  <c r="P136" i="10"/>
  <c r="Q136" i="10"/>
  <c r="R136" i="10"/>
  <c r="S136" i="10"/>
  <c r="T136" i="10"/>
  <c r="C137" i="10"/>
  <c r="D137" i="10"/>
  <c r="E137" i="10"/>
  <c r="F137" i="10"/>
  <c r="G137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T137" i="10"/>
  <c r="C138" i="10"/>
  <c r="D138" i="10"/>
  <c r="E138" i="10"/>
  <c r="F138" i="10"/>
  <c r="G138" i="10"/>
  <c r="H138" i="10"/>
  <c r="I138" i="10"/>
  <c r="J138" i="10"/>
  <c r="K138" i="10"/>
  <c r="L138" i="10"/>
  <c r="M138" i="10"/>
  <c r="N138" i="10"/>
  <c r="O138" i="10"/>
  <c r="P138" i="10"/>
  <c r="Q138" i="10"/>
  <c r="R138" i="10"/>
  <c r="S138" i="10"/>
  <c r="T138" i="10"/>
  <c r="C139" i="10"/>
  <c r="D139" i="10"/>
  <c r="E139" i="10"/>
  <c r="F139" i="10"/>
  <c r="G139" i="10"/>
  <c r="H139" i="10"/>
  <c r="I139" i="10"/>
  <c r="J139" i="10"/>
  <c r="K139" i="10"/>
  <c r="L139" i="10"/>
  <c r="M139" i="10"/>
  <c r="N139" i="10"/>
  <c r="O139" i="10"/>
  <c r="P139" i="10"/>
  <c r="Q139" i="10"/>
  <c r="R139" i="10"/>
  <c r="S139" i="10"/>
  <c r="T139" i="10"/>
  <c r="C140" i="10"/>
  <c r="D140" i="10"/>
  <c r="E140" i="10"/>
  <c r="F140" i="10"/>
  <c r="G140" i="10"/>
  <c r="H140" i="10"/>
  <c r="I140" i="10"/>
  <c r="J140" i="10"/>
  <c r="K140" i="10"/>
  <c r="L140" i="10"/>
  <c r="M140" i="10"/>
  <c r="N140" i="10"/>
  <c r="O140" i="10"/>
  <c r="P140" i="10"/>
  <c r="Q140" i="10"/>
  <c r="R140" i="10"/>
  <c r="S140" i="10"/>
  <c r="T140" i="10"/>
  <c r="C141" i="10"/>
  <c r="D141" i="10"/>
  <c r="E141" i="10"/>
  <c r="F141" i="10"/>
  <c r="G141" i="10"/>
  <c r="H141" i="10"/>
  <c r="I141" i="10"/>
  <c r="J141" i="10"/>
  <c r="K141" i="10"/>
  <c r="L141" i="10"/>
  <c r="M141" i="10"/>
  <c r="N141" i="10"/>
  <c r="O141" i="10"/>
  <c r="P141" i="10"/>
  <c r="Q141" i="10"/>
  <c r="R141" i="10"/>
  <c r="S141" i="10"/>
  <c r="T141" i="10"/>
  <c r="C142" i="10"/>
  <c r="D142" i="10"/>
  <c r="E142" i="10"/>
  <c r="F142" i="10"/>
  <c r="G142" i="10"/>
  <c r="H142" i="10"/>
  <c r="I142" i="10"/>
  <c r="J142" i="10"/>
  <c r="K142" i="10"/>
  <c r="L142" i="10"/>
  <c r="M142" i="10"/>
  <c r="N142" i="10"/>
  <c r="O142" i="10"/>
  <c r="P142" i="10"/>
  <c r="Q142" i="10"/>
  <c r="R142" i="10"/>
  <c r="S142" i="10"/>
  <c r="T142" i="10"/>
  <c r="C143" i="10"/>
  <c r="D143" i="10"/>
  <c r="E143" i="10"/>
  <c r="F143" i="10"/>
  <c r="G143" i="10"/>
  <c r="H143" i="10"/>
  <c r="I143" i="10"/>
  <c r="J143" i="10"/>
  <c r="K143" i="10"/>
  <c r="L143" i="10"/>
  <c r="M143" i="10"/>
  <c r="N143" i="10"/>
  <c r="O143" i="10"/>
  <c r="P143" i="10"/>
  <c r="Q143" i="10"/>
  <c r="R143" i="10"/>
  <c r="S143" i="10"/>
  <c r="T143" i="10"/>
  <c r="C144" i="10"/>
  <c r="D144" i="10"/>
  <c r="E144" i="10"/>
  <c r="F144" i="10"/>
  <c r="G144" i="10"/>
  <c r="H144" i="10"/>
  <c r="I144" i="10"/>
  <c r="J144" i="10"/>
  <c r="K144" i="10"/>
  <c r="L144" i="10"/>
  <c r="M144" i="10"/>
  <c r="N144" i="10"/>
  <c r="O144" i="10"/>
  <c r="P144" i="10"/>
  <c r="Q144" i="10"/>
  <c r="R144" i="10"/>
  <c r="S144" i="10"/>
  <c r="T144" i="10"/>
  <c r="C145" i="10"/>
  <c r="D145" i="10"/>
  <c r="E145" i="10"/>
  <c r="F145" i="10"/>
  <c r="G145" i="10"/>
  <c r="H145" i="10"/>
  <c r="I145" i="10"/>
  <c r="J145" i="10"/>
  <c r="K145" i="10"/>
  <c r="L145" i="10"/>
  <c r="M145" i="10"/>
  <c r="N145" i="10"/>
  <c r="O145" i="10"/>
  <c r="P145" i="10"/>
  <c r="Q145" i="10"/>
  <c r="R145" i="10"/>
  <c r="S145" i="10"/>
  <c r="T145" i="10"/>
  <c r="C146" i="10"/>
  <c r="D146" i="10"/>
  <c r="E146" i="10"/>
  <c r="F146" i="10"/>
  <c r="G146" i="10"/>
  <c r="H146" i="10"/>
  <c r="I146" i="10"/>
  <c r="J146" i="10"/>
  <c r="K146" i="10"/>
  <c r="L146" i="10"/>
  <c r="M146" i="10"/>
  <c r="N146" i="10"/>
  <c r="O146" i="10"/>
  <c r="P146" i="10"/>
  <c r="Q146" i="10"/>
  <c r="R146" i="10"/>
  <c r="S146" i="10"/>
  <c r="T146" i="10"/>
  <c r="C147" i="10"/>
  <c r="D147" i="10"/>
  <c r="E147" i="10"/>
  <c r="F147" i="10"/>
  <c r="G147" i="10"/>
  <c r="H147" i="10"/>
  <c r="I147" i="10"/>
  <c r="J147" i="10"/>
  <c r="K147" i="10"/>
  <c r="L147" i="10"/>
  <c r="M147" i="10"/>
  <c r="N147" i="10"/>
  <c r="O147" i="10"/>
  <c r="P147" i="10"/>
  <c r="Q147" i="10"/>
  <c r="R147" i="10"/>
  <c r="S147" i="10"/>
  <c r="T147" i="10"/>
  <c r="C148" i="10"/>
  <c r="D148" i="10"/>
  <c r="E148" i="10"/>
  <c r="F148" i="10"/>
  <c r="G148" i="10"/>
  <c r="H148" i="10"/>
  <c r="I148" i="10"/>
  <c r="J148" i="10"/>
  <c r="K148" i="10"/>
  <c r="L148" i="10"/>
  <c r="M148" i="10"/>
  <c r="N148" i="10"/>
  <c r="O148" i="10"/>
  <c r="P148" i="10"/>
  <c r="Q148" i="10"/>
  <c r="R148" i="10"/>
  <c r="S148" i="10"/>
  <c r="T148" i="10"/>
  <c r="C149" i="10"/>
  <c r="D149" i="10"/>
  <c r="E149" i="10"/>
  <c r="F149" i="10"/>
  <c r="G149" i="10"/>
  <c r="H149" i="10"/>
  <c r="I149" i="10"/>
  <c r="J149" i="10"/>
  <c r="K149" i="10"/>
  <c r="L149" i="10"/>
  <c r="M149" i="10"/>
  <c r="N149" i="10"/>
  <c r="O149" i="10"/>
  <c r="P149" i="10"/>
  <c r="Q149" i="10"/>
  <c r="R149" i="10"/>
  <c r="S149" i="10"/>
  <c r="T149" i="10"/>
  <c r="C150" i="10"/>
  <c r="D150" i="10"/>
  <c r="E150" i="10"/>
  <c r="F150" i="10"/>
  <c r="G150" i="10"/>
  <c r="H150" i="10"/>
  <c r="I150" i="10"/>
  <c r="J150" i="10"/>
  <c r="K150" i="10"/>
  <c r="L150" i="10"/>
  <c r="M150" i="10"/>
  <c r="N150" i="10"/>
  <c r="O150" i="10"/>
  <c r="P150" i="10"/>
  <c r="Q150" i="10"/>
  <c r="R150" i="10"/>
  <c r="S150" i="10"/>
  <c r="T150" i="10"/>
  <c r="C151" i="10"/>
  <c r="D151" i="10"/>
  <c r="E151" i="10"/>
  <c r="F151" i="10"/>
  <c r="G151" i="10"/>
  <c r="H151" i="10"/>
  <c r="I151" i="10"/>
  <c r="J151" i="10"/>
  <c r="K151" i="10"/>
  <c r="L151" i="10"/>
  <c r="M151" i="10"/>
  <c r="N151" i="10"/>
  <c r="O151" i="10"/>
  <c r="P151" i="10"/>
  <c r="Q151" i="10"/>
  <c r="R151" i="10"/>
  <c r="S151" i="10"/>
  <c r="T151" i="10"/>
  <c r="C152" i="10"/>
  <c r="D152" i="10"/>
  <c r="E152" i="10"/>
  <c r="F152" i="10"/>
  <c r="G152" i="10"/>
  <c r="H152" i="10"/>
  <c r="I152" i="10"/>
  <c r="J152" i="10"/>
  <c r="K152" i="10"/>
  <c r="L152" i="10"/>
  <c r="M152" i="10"/>
  <c r="N152" i="10"/>
  <c r="O152" i="10"/>
  <c r="P152" i="10"/>
  <c r="Q152" i="10"/>
  <c r="R152" i="10"/>
  <c r="S152" i="10"/>
  <c r="T152" i="10"/>
  <c r="C153" i="10"/>
  <c r="D153" i="10"/>
  <c r="E153" i="10"/>
  <c r="F153" i="10"/>
  <c r="G153" i="10"/>
  <c r="H153" i="10"/>
  <c r="I153" i="10"/>
  <c r="J153" i="10"/>
  <c r="K153" i="10"/>
  <c r="L153" i="10"/>
  <c r="M153" i="10"/>
  <c r="N153" i="10"/>
  <c r="O153" i="10"/>
  <c r="P153" i="10"/>
  <c r="Q153" i="10"/>
  <c r="R153" i="10"/>
  <c r="S153" i="10"/>
  <c r="T153" i="10"/>
  <c r="C154" i="10"/>
  <c r="D154" i="10"/>
  <c r="E154" i="10"/>
  <c r="F154" i="10"/>
  <c r="G154" i="10"/>
  <c r="H154" i="10"/>
  <c r="I154" i="10"/>
  <c r="J154" i="10"/>
  <c r="K154" i="10"/>
  <c r="L154" i="10"/>
  <c r="M154" i="10"/>
  <c r="N154" i="10"/>
  <c r="O154" i="10"/>
  <c r="P154" i="10"/>
  <c r="Q154" i="10"/>
  <c r="R154" i="10"/>
  <c r="S154" i="10"/>
  <c r="T154" i="10"/>
  <c r="C155" i="10"/>
  <c r="D155" i="10"/>
  <c r="E155" i="10"/>
  <c r="F155" i="10"/>
  <c r="G155" i="10"/>
  <c r="H155" i="10"/>
  <c r="I155" i="10"/>
  <c r="J155" i="10"/>
  <c r="K155" i="10"/>
  <c r="L155" i="10"/>
  <c r="M155" i="10"/>
  <c r="N155" i="10"/>
  <c r="O155" i="10"/>
  <c r="P155" i="10"/>
  <c r="Q155" i="10"/>
  <c r="R155" i="10"/>
  <c r="S155" i="10"/>
  <c r="T155" i="10"/>
  <c r="C156" i="10"/>
  <c r="D156" i="10"/>
  <c r="E156" i="10"/>
  <c r="F156" i="10"/>
  <c r="G156" i="10"/>
  <c r="H156" i="10"/>
  <c r="I156" i="10"/>
  <c r="J156" i="10"/>
  <c r="K156" i="10"/>
  <c r="L156" i="10"/>
  <c r="M156" i="10"/>
  <c r="N156" i="10"/>
  <c r="O156" i="10"/>
  <c r="P156" i="10"/>
  <c r="Q156" i="10"/>
  <c r="R156" i="10"/>
  <c r="S156" i="10"/>
  <c r="T156" i="10"/>
  <c r="C157" i="10"/>
  <c r="D157" i="10"/>
  <c r="E157" i="10"/>
  <c r="F157" i="10"/>
  <c r="G157" i="10"/>
  <c r="H157" i="10"/>
  <c r="I157" i="10"/>
  <c r="J157" i="10"/>
  <c r="K157" i="10"/>
  <c r="L157" i="10"/>
  <c r="M157" i="10"/>
  <c r="N157" i="10"/>
  <c r="O157" i="10"/>
  <c r="P157" i="10"/>
  <c r="Q157" i="10"/>
  <c r="R157" i="10"/>
  <c r="S157" i="10"/>
  <c r="T157" i="10"/>
  <c r="C158" i="10"/>
  <c r="D158" i="10"/>
  <c r="E158" i="10"/>
  <c r="F158" i="10"/>
  <c r="G158" i="10"/>
  <c r="H158" i="10"/>
  <c r="I158" i="10"/>
  <c r="J158" i="10"/>
  <c r="K158" i="10"/>
  <c r="L158" i="10"/>
  <c r="M158" i="10"/>
  <c r="N158" i="10"/>
  <c r="O158" i="10"/>
  <c r="P158" i="10"/>
  <c r="Q158" i="10"/>
  <c r="R158" i="10"/>
  <c r="S158" i="10"/>
  <c r="T158" i="10"/>
  <c r="C159" i="10"/>
  <c r="D159" i="10"/>
  <c r="E159" i="10"/>
  <c r="F159" i="10"/>
  <c r="G159" i="10"/>
  <c r="H159" i="10"/>
  <c r="I159" i="10"/>
  <c r="J159" i="10"/>
  <c r="K159" i="10"/>
  <c r="L159" i="10"/>
  <c r="M159" i="10"/>
  <c r="N159" i="10"/>
  <c r="O159" i="10"/>
  <c r="P159" i="10"/>
  <c r="Q159" i="10"/>
  <c r="R159" i="10"/>
  <c r="S159" i="10"/>
  <c r="T159" i="10"/>
  <c r="C160" i="10"/>
  <c r="D160" i="10"/>
  <c r="E160" i="10"/>
  <c r="F160" i="10"/>
  <c r="G160" i="10"/>
  <c r="H160" i="10"/>
  <c r="I160" i="10"/>
  <c r="J160" i="10"/>
  <c r="K160" i="10"/>
  <c r="L160" i="10"/>
  <c r="M160" i="10"/>
  <c r="N160" i="10"/>
  <c r="O160" i="10"/>
  <c r="P160" i="10"/>
  <c r="Q160" i="10"/>
  <c r="R160" i="10"/>
  <c r="S160" i="10"/>
  <c r="T160" i="10"/>
  <c r="C161" i="10"/>
  <c r="D161" i="10"/>
  <c r="E161" i="10"/>
  <c r="F161" i="10"/>
  <c r="G161" i="10"/>
  <c r="H161" i="10"/>
  <c r="I161" i="10"/>
  <c r="J161" i="10"/>
  <c r="K161" i="10"/>
  <c r="L161" i="10"/>
  <c r="M161" i="10"/>
  <c r="N161" i="10"/>
  <c r="O161" i="10"/>
  <c r="P161" i="10"/>
  <c r="Q161" i="10"/>
  <c r="R161" i="10"/>
  <c r="S161" i="10"/>
  <c r="T161" i="10"/>
  <c r="C162" i="10"/>
  <c r="D162" i="10"/>
  <c r="E162" i="10"/>
  <c r="F162" i="10"/>
  <c r="G162" i="10"/>
  <c r="H162" i="10"/>
  <c r="I162" i="10"/>
  <c r="J162" i="10"/>
  <c r="K162" i="10"/>
  <c r="L162" i="10"/>
  <c r="M162" i="10"/>
  <c r="N162" i="10"/>
  <c r="O162" i="10"/>
  <c r="P162" i="10"/>
  <c r="Q162" i="10"/>
  <c r="R162" i="10"/>
  <c r="S162" i="10"/>
  <c r="T162" i="10"/>
  <c r="C163" i="10"/>
  <c r="D163" i="10"/>
  <c r="E163" i="10"/>
  <c r="F163" i="10"/>
  <c r="G163" i="10"/>
  <c r="H163" i="10"/>
  <c r="I163" i="10"/>
  <c r="J163" i="10"/>
  <c r="K163" i="10"/>
  <c r="L163" i="10"/>
  <c r="M163" i="10"/>
  <c r="N163" i="10"/>
  <c r="O163" i="10"/>
  <c r="P163" i="10"/>
  <c r="Q163" i="10"/>
  <c r="R163" i="10"/>
  <c r="S163" i="10"/>
  <c r="T163" i="10"/>
  <c r="C164" i="10"/>
  <c r="D164" i="10"/>
  <c r="E164" i="10"/>
  <c r="F164" i="10"/>
  <c r="G164" i="10"/>
  <c r="H164" i="10"/>
  <c r="I164" i="10"/>
  <c r="J164" i="10"/>
  <c r="K164" i="10"/>
  <c r="L164" i="10"/>
  <c r="M164" i="10"/>
  <c r="N164" i="10"/>
  <c r="O164" i="10"/>
  <c r="P164" i="10"/>
  <c r="Q164" i="10"/>
  <c r="R164" i="10"/>
  <c r="S164" i="10"/>
  <c r="T164" i="10"/>
  <c r="C165" i="10"/>
  <c r="D165" i="10"/>
  <c r="E165" i="10"/>
  <c r="F165" i="10"/>
  <c r="G165" i="10"/>
  <c r="H165" i="10"/>
  <c r="I165" i="10"/>
  <c r="J165" i="10"/>
  <c r="K165" i="10"/>
  <c r="L165" i="10"/>
  <c r="M165" i="10"/>
  <c r="N165" i="10"/>
  <c r="O165" i="10"/>
  <c r="P165" i="10"/>
  <c r="Q165" i="10"/>
  <c r="R165" i="10"/>
  <c r="S165" i="10"/>
  <c r="T165" i="10"/>
  <c r="C166" i="10"/>
  <c r="D166" i="10"/>
  <c r="E166" i="10"/>
  <c r="F166" i="10"/>
  <c r="G166" i="10"/>
  <c r="H166" i="10"/>
  <c r="I166" i="10"/>
  <c r="J166" i="10"/>
  <c r="K166" i="10"/>
  <c r="L166" i="10"/>
  <c r="M166" i="10"/>
  <c r="N166" i="10"/>
  <c r="O166" i="10"/>
  <c r="P166" i="10"/>
  <c r="Q166" i="10"/>
  <c r="R166" i="10"/>
  <c r="S166" i="10"/>
  <c r="T166" i="10"/>
  <c r="C167" i="10"/>
  <c r="D167" i="10"/>
  <c r="E167" i="10"/>
  <c r="F167" i="10"/>
  <c r="G167" i="10"/>
  <c r="H167" i="10"/>
  <c r="I167" i="10"/>
  <c r="J167" i="10"/>
  <c r="K167" i="10"/>
  <c r="L167" i="10"/>
  <c r="M167" i="10"/>
  <c r="N167" i="10"/>
  <c r="O167" i="10"/>
  <c r="P167" i="10"/>
  <c r="Q167" i="10"/>
  <c r="R167" i="10"/>
  <c r="S167" i="10"/>
  <c r="T167" i="10"/>
  <c r="C168" i="10"/>
  <c r="D168" i="10"/>
  <c r="E168" i="10"/>
  <c r="F168" i="10"/>
  <c r="G168" i="10"/>
  <c r="H168" i="10"/>
  <c r="I168" i="10"/>
  <c r="J168" i="10"/>
  <c r="K168" i="10"/>
  <c r="L168" i="10"/>
  <c r="M168" i="10"/>
  <c r="N168" i="10"/>
  <c r="O168" i="10"/>
  <c r="P168" i="10"/>
  <c r="Q168" i="10"/>
  <c r="R168" i="10"/>
  <c r="S168" i="10"/>
  <c r="T168" i="10"/>
  <c r="C169" i="10"/>
  <c r="D169" i="10"/>
  <c r="E169" i="10"/>
  <c r="F169" i="10"/>
  <c r="G169" i="10"/>
  <c r="H169" i="10"/>
  <c r="I169" i="10"/>
  <c r="J169" i="10"/>
  <c r="K169" i="10"/>
  <c r="L169" i="10"/>
  <c r="M169" i="10"/>
  <c r="N169" i="10"/>
  <c r="O169" i="10"/>
  <c r="P169" i="10"/>
  <c r="Q169" i="10"/>
  <c r="R169" i="10"/>
  <c r="S169" i="10"/>
  <c r="T169" i="10"/>
  <c r="C170" i="10"/>
  <c r="D170" i="10"/>
  <c r="E170" i="10"/>
  <c r="F170" i="10"/>
  <c r="G170" i="10"/>
  <c r="H170" i="10"/>
  <c r="I170" i="10"/>
  <c r="J170" i="10"/>
  <c r="K170" i="10"/>
  <c r="L170" i="10"/>
  <c r="M170" i="10"/>
  <c r="N170" i="10"/>
  <c r="O170" i="10"/>
  <c r="P170" i="10"/>
  <c r="Q170" i="10"/>
  <c r="R170" i="10"/>
  <c r="S170" i="10"/>
  <c r="T170" i="10"/>
  <c r="C171" i="10"/>
  <c r="D171" i="10"/>
  <c r="E171" i="10"/>
  <c r="F171" i="10"/>
  <c r="G171" i="10"/>
  <c r="H171" i="10"/>
  <c r="I171" i="10"/>
  <c r="J171" i="10"/>
  <c r="K171" i="10"/>
  <c r="L171" i="10"/>
  <c r="M171" i="10"/>
  <c r="N171" i="10"/>
  <c r="O171" i="10"/>
  <c r="P171" i="10"/>
  <c r="Q171" i="10"/>
  <c r="R171" i="10"/>
  <c r="S171" i="10"/>
  <c r="T171" i="10"/>
  <c r="C172" i="10"/>
  <c r="D172" i="10"/>
  <c r="E172" i="10"/>
  <c r="F172" i="10"/>
  <c r="G172" i="10"/>
  <c r="H172" i="10"/>
  <c r="I172" i="10"/>
  <c r="J172" i="10"/>
  <c r="K172" i="10"/>
  <c r="L172" i="10"/>
  <c r="M172" i="10"/>
  <c r="N172" i="10"/>
  <c r="O172" i="10"/>
  <c r="P172" i="10"/>
  <c r="Q172" i="10"/>
  <c r="R172" i="10"/>
  <c r="S172" i="10"/>
  <c r="T172" i="10"/>
  <c r="C173" i="10"/>
  <c r="D173" i="10"/>
  <c r="E173" i="10"/>
  <c r="F173" i="10"/>
  <c r="G173" i="10"/>
  <c r="H173" i="10"/>
  <c r="I173" i="10"/>
  <c r="J173" i="10"/>
  <c r="K173" i="10"/>
  <c r="L173" i="10"/>
  <c r="M173" i="10"/>
  <c r="N173" i="10"/>
  <c r="O173" i="10"/>
  <c r="P173" i="10"/>
  <c r="Q173" i="10"/>
  <c r="R173" i="10"/>
  <c r="S173" i="10"/>
  <c r="T173" i="10"/>
  <c r="C174" i="10"/>
  <c r="D174" i="10"/>
  <c r="E174" i="10"/>
  <c r="F174" i="10"/>
  <c r="G174" i="10"/>
  <c r="H174" i="10"/>
  <c r="I174" i="10"/>
  <c r="J174" i="10"/>
  <c r="K174" i="10"/>
  <c r="L174" i="10"/>
  <c r="M174" i="10"/>
  <c r="N174" i="10"/>
  <c r="O174" i="10"/>
  <c r="P174" i="10"/>
  <c r="Q174" i="10"/>
  <c r="R174" i="10"/>
  <c r="S174" i="10"/>
  <c r="T174" i="10"/>
  <c r="C175" i="10"/>
  <c r="D175" i="10"/>
  <c r="E175" i="10"/>
  <c r="F175" i="10"/>
  <c r="G175" i="10"/>
  <c r="H175" i="10"/>
  <c r="I175" i="10"/>
  <c r="J175" i="10"/>
  <c r="K175" i="10"/>
  <c r="L175" i="10"/>
  <c r="M175" i="10"/>
  <c r="N175" i="10"/>
  <c r="O175" i="10"/>
  <c r="P175" i="10"/>
  <c r="Q175" i="10"/>
  <c r="R175" i="10"/>
  <c r="S175" i="10"/>
  <c r="T175" i="10"/>
  <c r="C176" i="10"/>
  <c r="D176" i="10"/>
  <c r="E176" i="10"/>
  <c r="F176" i="10"/>
  <c r="G176" i="10"/>
  <c r="H176" i="10"/>
  <c r="I176" i="10"/>
  <c r="J176" i="10"/>
  <c r="K176" i="10"/>
  <c r="L176" i="10"/>
  <c r="M176" i="10"/>
  <c r="N176" i="10"/>
  <c r="O176" i="10"/>
  <c r="P176" i="10"/>
  <c r="Q176" i="10"/>
  <c r="R176" i="10"/>
  <c r="S176" i="10"/>
  <c r="T176" i="10"/>
  <c r="C177" i="10"/>
  <c r="D177" i="10"/>
  <c r="E177" i="10"/>
  <c r="F177" i="10"/>
  <c r="G177" i="10"/>
  <c r="H177" i="10"/>
  <c r="I177" i="10"/>
  <c r="J177" i="10"/>
  <c r="K177" i="10"/>
  <c r="L177" i="10"/>
  <c r="M177" i="10"/>
  <c r="N177" i="10"/>
  <c r="O177" i="10"/>
  <c r="P177" i="10"/>
  <c r="Q177" i="10"/>
  <c r="R177" i="10"/>
  <c r="S177" i="10"/>
  <c r="T177" i="10"/>
  <c r="C178" i="10"/>
  <c r="D178" i="10"/>
  <c r="E178" i="10"/>
  <c r="F178" i="10"/>
  <c r="G178" i="10"/>
  <c r="H178" i="10"/>
  <c r="I178" i="10"/>
  <c r="J178" i="10"/>
  <c r="K178" i="10"/>
  <c r="L178" i="10"/>
  <c r="M178" i="10"/>
  <c r="N178" i="10"/>
  <c r="O178" i="10"/>
  <c r="P178" i="10"/>
  <c r="Q178" i="10"/>
  <c r="R178" i="10"/>
  <c r="S178" i="10"/>
  <c r="T178" i="10"/>
  <c r="C179" i="10"/>
  <c r="D179" i="10"/>
  <c r="E179" i="10"/>
  <c r="F179" i="10"/>
  <c r="G179" i="10"/>
  <c r="H179" i="10"/>
  <c r="I179" i="10"/>
  <c r="J179" i="10"/>
  <c r="K179" i="10"/>
  <c r="L179" i="10"/>
  <c r="M179" i="10"/>
  <c r="N179" i="10"/>
  <c r="O179" i="10"/>
  <c r="P179" i="10"/>
  <c r="Q179" i="10"/>
  <c r="R179" i="10"/>
  <c r="S179" i="10"/>
  <c r="T179" i="10"/>
  <c r="C180" i="10"/>
  <c r="D180" i="10"/>
  <c r="E180" i="10"/>
  <c r="F180" i="10"/>
  <c r="G180" i="10"/>
  <c r="H180" i="10"/>
  <c r="I180" i="10"/>
  <c r="J180" i="10"/>
  <c r="K180" i="10"/>
  <c r="L180" i="10"/>
  <c r="M180" i="10"/>
  <c r="N180" i="10"/>
  <c r="O180" i="10"/>
  <c r="P180" i="10"/>
  <c r="Q180" i="10"/>
  <c r="R180" i="10"/>
  <c r="S180" i="10"/>
  <c r="T180" i="10"/>
  <c r="C181" i="10"/>
  <c r="D181" i="10"/>
  <c r="E181" i="10"/>
  <c r="F181" i="10"/>
  <c r="G181" i="10"/>
  <c r="H181" i="10"/>
  <c r="I181" i="10"/>
  <c r="J181" i="10"/>
  <c r="K181" i="10"/>
  <c r="L181" i="10"/>
  <c r="M181" i="10"/>
  <c r="N181" i="10"/>
  <c r="O181" i="10"/>
  <c r="P181" i="10"/>
  <c r="Q181" i="10"/>
  <c r="R181" i="10"/>
  <c r="S181" i="10"/>
  <c r="T181" i="10"/>
  <c r="C182" i="10"/>
  <c r="D182" i="10"/>
  <c r="E182" i="10"/>
  <c r="F182" i="10"/>
  <c r="G182" i="10"/>
  <c r="H182" i="10"/>
  <c r="I182" i="10"/>
  <c r="J182" i="10"/>
  <c r="K182" i="10"/>
  <c r="L182" i="10"/>
  <c r="M182" i="10"/>
  <c r="N182" i="10"/>
  <c r="O182" i="10"/>
  <c r="P182" i="10"/>
  <c r="Q182" i="10"/>
  <c r="R182" i="10"/>
  <c r="S182" i="10"/>
  <c r="T182" i="10"/>
  <c r="C183" i="10"/>
  <c r="D183" i="10"/>
  <c r="E183" i="10"/>
  <c r="F183" i="10"/>
  <c r="G183" i="10"/>
  <c r="H183" i="10"/>
  <c r="I183" i="10"/>
  <c r="J183" i="10"/>
  <c r="K183" i="10"/>
  <c r="L183" i="10"/>
  <c r="M183" i="10"/>
  <c r="N183" i="10"/>
  <c r="O183" i="10"/>
  <c r="P183" i="10"/>
  <c r="Q183" i="10"/>
  <c r="R183" i="10"/>
  <c r="S183" i="10"/>
  <c r="T183" i="10"/>
  <c r="C184" i="10"/>
  <c r="D184" i="10"/>
  <c r="E184" i="10"/>
  <c r="F184" i="10"/>
  <c r="G184" i="10"/>
  <c r="H184" i="10"/>
  <c r="I184" i="10"/>
  <c r="J184" i="10"/>
  <c r="K184" i="10"/>
  <c r="L184" i="10"/>
  <c r="M184" i="10"/>
  <c r="N184" i="10"/>
  <c r="O184" i="10"/>
  <c r="P184" i="10"/>
  <c r="Q184" i="10"/>
  <c r="R184" i="10"/>
  <c r="S184" i="10"/>
  <c r="T184" i="10"/>
  <c r="C185" i="10"/>
  <c r="D185" i="10"/>
  <c r="E185" i="10"/>
  <c r="F185" i="10"/>
  <c r="G185" i="10"/>
  <c r="H185" i="10"/>
  <c r="I185" i="10"/>
  <c r="J185" i="10"/>
  <c r="K185" i="10"/>
  <c r="L185" i="10"/>
  <c r="M185" i="10"/>
  <c r="N185" i="10"/>
  <c r="O185" i="10"/>
  <c r="P185" i="10"/>
  <c r="Q185" i="10"/>
  <c r="R185" i="10"/>
  <c r="S185" i="10"/>
  <c r="T185" i="10"/>
  <c r="C186" i="10"/>
  <c r="D186" i="10"/>
  <c r="E186" i="10"/>
  <c r="F186" i="10"/>
  <c r="G186" i="10"/>
  <c r="H186" i="10"/>
  <c r="I186" i="10"/>
  <c r="J186" i="10"/>
  <c r="K186" i="10"/>
  <c r="L186" i="10"/>
  <c r="M186" i="10"/>
  <c r="N186" i="10"/>
  <c r="O186" i="10"/>
  <c r="P186" i="10"/>
  <c r="Q186" i="10"/>
  <c r="R186" i="10"/>
  <c r="S186" i="10"/>
  <c r="T186" i="10"/>
  <c r="C187" i="10"/>
  <c r="D187" i="10"/>
  <c r="E187" i="10"/>
  <c r="F187" i="10"/>
  <c r="G187" i="10"/>
  <c r="H187" i="10"/>
  <c r="I187" i="10"/>
  <c r="J187" i="10"/>
  <c r="K187" i="10"/>
  <c r="L187" i="10"/>
  <c r="M187" i="10"/>
  <c r="N187" i="10"/>
  <c r="O187" i="10"/>
  <c r="P187" i="10"/>
  <c r="Q187" i="10"/>
  <c r="R187" i="10"/>
  <c r="S187" i="10"/>
  <c r="T187" i="10"/>
  <c r="C188" i="10"/>
  <c r="D188" i="10"/>
  <c r="E188" i="10"/>
  <c r="F188" i="10"/>
  <c r="G188" i="10"/>
  <c r="H188" i="10"/>
  <c r="I188" i="10"/>
  <c r="J188" i="10"/>
  <c r="K188" i="10"/>
  <c r="L188" i="10"/>
  <c r="M188" i="10"/>
  <c r="N188" i="10"/>
  <c r="O188" i="10"/>
  <c r="P188" i="10"/>
  <c r="Q188" i="10"/>
  <c r="R188" i="10"/>
  <c r="S188" i="10"/>
  <c r="T188" i="10"/>
  <c r="C189" i="10"/>
  <c r="D189" i="10"/>
  <c r="E189" i="10"/>
  <c r="F189" i="10"/>
  <c r="G189" i="10"/>
  <c r="H189" i="10"/>
  <c r="I189" i="10"/>
  <c r="J189" i="10"/>
  <c r="K189" i="10"/>
  <c r="L189" i="10"/>
  <c r="M189" i="10"/>
  <c r="N189" i="10"/>
  <c r="O189" i="10"/>
  <c r="P189" i="10"/>
  <c r="Q189" i="10"/>
  <c r="R189" i="10"/>
  <c r="S189" i="10"/>
  <c r="T189" i="10"/>
  <c r="C190" i="10"/>
  <c r="D190" i="10"/>
  <c r="E190" i="10"/>
  <c r="F190" i="10"/>
  <c r="G190" i="10"/>
  <c r="H190" i="10"/>
  <c r="I190" i="10"/>
  <c r="J190" i="10"/>
  <c r="K190" i="10"/>
  <c r="L190" i="10"/>
  <c r="M190" i="10"/>
  <c r="N190" i="10"/>
  <c r="O190" i="10"/>
  <c r="P190" i="10"/>
  <c r="Q190" i="10"/>
  <c r="R190" i="10"/>
  <c r="S190" i="10"/>
  <c r="T190" i="10"/>
  <c r="C191" i="10"/>
  <c r="D191" i="10"/>
  <c r="E191" i="10"/>
  <c r="F191" i="10"/>
  <c r="G191" i="10"/>
  <c r="H191" i="10"/>
  <c r="I191" i="10"/>
  <c r="J191" i="10"/>
  <c r="K191" i="10"/>
  <c r="L191" i="10"/>
  <c r="M191" i="10"/>
  <c r="N191" i="10"/>
  <c r="O191" i="10"/>
  <c r="P191" i="10"/>
  <c r="Q191" i="10"/>
  <c r="R191" i="10"/>
  <c r="S191" i="10"/>
  <c r="T191" i="10"/>
  <c r="C192" i="10"/>
  <c r="D192" i="10"/>
  <c r="E192" i="10"/>
  <c r="F192" i="10"/>
  <c r="G192" i="10"/>
  <c r="H192" i="10"/>
  <c r="I192" i="10"/>
  <c r="J192" i="10"/>
  <c r="K192" i="10"/>
  <c r="L192" i="10"/>
  <c r="M192" i="10"/>
  <c r="N192" i="10"/>
  <c r="O192" i="10"/>
  <c r="P192" i="10"/>
  <c r="Q192" i="10"/>
  <c r="R192" i="10"/>
  <c r="S192" i="10"/>
  <c r="T192" i="10"/>
  <c r="C193" i="10"/>
  <c r="D193" i="10"/>
  <c r="E193" i="10"/>
  <c r="F193" i="10"/>
  <c r="G193" i="10"/>
  <c r="H193" i="10"/>
  <c r="I193" i="10"/>
  <c r="J193" i="10"/>
  <c r="K193" i="10"/>
  <c r="L193" i="10"/>
  <c r="M193" i="10"/>
  <c r="N193" i="10"/>
  <c r="O193" i="10"/>
  <c r="P193" i="10"/>
  <c r="Q193" i="10"/>
  <c r="R193" i="10"/>
  <c r="S193" i="10"/>
  <c r="T193" i="10"/>
  <c r="C194" i="10"/>
  <c r="D194" i="10"/>
  <c r="E194" i="10"/>
  <c r="F194" i="10"/>
  <c r="G194" i="10"/>
  <c r="H194" i="10"/>
  <c r="I194" i="10"/>
  <c r="J194" i="10"/>
  <c r="K194" i="10"/>
  <c r="L194" i="10"/>
  <c r="M194" i="10"/>
  <c r="N194" i="10"/>
  <c r="O194" i="10"/>
  <c r="P194" i="10"/>
  <c r="Q194" i="10"/>
  <c r="R194" i="10"/>
  <c r="S194" i="10"/>
  <c r="T194" i="10"/>
  <c r="C195" i="10"/>
  <c r="D195" i="10"/>
  <c r="E195" i="10"/>
  <c r="F195" i="10"/>
  <c r="G195" i="10"/>
  <c r="H195" i="10"/>
  <c r="I195" i="10"/>
  <c r="J195" i="10"/>
  <c r="K195" i="10"/>
  <c r="L195" i="10"/>
  <c r="M195" i="10"/>
  <c r="N195" i="10"/>
  <c r="O195" i="10"/>
  <c r="P195" i="10"/>
  <c r="Q195" i="10"/>
  <c r="R195" i="10"/>
  <c r="S195" i="10"/>
  <c r="T195" i="10"/>
  <c r="C196" i="10"/>
  <c r="D196" i="10"/>
  <c r="E196" i="10"/>
  <c r="F196" i="10"/>
  <c r="G196" i="10"/>
  <c r="H196" i="10"/>
  <c r="I196" i="10"/>
  <c r="J196" i="10"/>
  <c r="K196" i="10"/>
  <c r="L196" i="10"/>
  <c r="M196" i="10"/>
  <c r="N196" i="10"/>
  <c r="O196" i="10"/>
  <c r="P196" i="10"/>
  <c r="Q196" i="10"/>
  <c r="R196" i="10"/>
  <c r="S196" i="10"/>
  <c r="T196" i="10"/>
  <c r="C197" i="10"/>
  <c r="D197" i="10"/>
  <c r="E197" i="10"/>
  <c r="F197" i="10"/>
  <c r="G197" i="10"/>
  <c r="H197" i="10"/>
  <c r="I197" i="10"/>
  <c r="J197" i="10"/>
  <c r="K197" i="10"/>
  <c r="L197" i="10"/>
  <c r="M197" i="10"/>
  <c r="N197" i="10"/>
  <c r="O197" i="10"/>
  <c r="P197" i="10"/>
  <c r="Q197" i="10"/>
  <c r="R197" i="10"/>
  <c r="S197" i="10"/>
  <c r="T197" i="10"/>
  <c r="C198" i="10"/>
  <c r="D198" i="10"/>
  <c r="E198" i="10"/>
  <c r="F198" i="10"/>
  <c r="G198" i="10"/>
  <c r="H198" i="10"/>
  <c r="I198" i="10"/>
  <c r="J198" i="10"/>
  <c r="K198" i="10"/>
  <c r="L198" i="10"/>
  <c r="M198" i="10"/>
  <c r="N198" i="10"/>
  <c r="O198" i="10"/>
  <c r="P198" i="10"/>
  <c r="Q198" i="10"/>
  <c r="R198" i="10"/>
  <c r="S198" i="10"/>
  <c r="T198" i="10"/>
  <c r="C199" i="10"/>
  <c r="D199" i="10"/>
  <c r="E199" i="10"/>
  <c r="F199" i="10"/>
  <c r="G199" i="10"/>
  <c r="H199" i="10"/>
  <c r="I199" i="10"/>
  <c r="J199" i="10"/>
  <c r="K199" i="10"/>
  <c r="L199" i="10"/>
  <c r="M199" i="10"/>
  <c r="N199" i="10"/>
  <c r="O199" i="10"/>
  <c r="P199" i="10"/>
  <c r="Q199" i="10"/>
  <c r="R199" i="10"/>
  <c r="S199" i="10"/>
  <c r="T199" i="10"/>
  <c r="C200" i="10"/>
  <c r="D200" i="10"/>
  <c r="E200" i="10"/>
  <c r="F200" i="10"/>
  <c r="G200" i="10"/>
  <c r="H200" i="10"/>
  <c r="I200" i="10"/>
  <c r="J200" i="10"/>
  <c r="K200" i="10"/>
  <c r="L200" i="10"/>
  <c r="M200" i="10"/>
  <c r="N200" i="10"/>
  <c r="O200" i="10"/>
  <c r="P200" i="10"/>
  <c r="Q200" i="10"/>
  <c r="R200" i="10"/>
  <c r="S200" i="10"/>
  <c r="T200" i="10"/>
  <c r="AN12" i="10"/>
  <c r="AM12" i="10"/>
  <c r="AL12" i="10"/>
  <c r="AK12" i="10"/>
  <c r="AJ12" i="10"/>
  <c r="AI12" i="10"/>
  <c r="AH12" i="10"/>
  <c r="AG12" i="10"/>
  <c r="AF12" i="10"/>
  <c r="AD12" i="10"/>
  <c r="AC12" i="10"/>
  <c r="AB12" i="10"/>
  <c r="AA12" i="10"/>
  <c r="Z12" i="10"/>
  <c r="Y12" i="10"/>
  <c r="W12" i="10"/>
  <c r="V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C12" i="10"/>
  <c r="AE3" i="33" l="1"/>
  <c r="U56" i="33"/>
  <c r="W59" i="33"/>
  <c r="U59" i="33"/>
  <c r="U60" i="33"/>
  <c r="H59" i="33"/>
  <c r="X56" i="33"/>
  <c r="X58" i="33"/>
  <c r="AA59" i="33"/>
  <c r="D2" i="11"/>
  <c r="D4" i="11" s="1"/>
  <c r="D5" i="11" s="1"/>
  <c r="D6" i="11" s="1"/>
  <c r="B11" i="27"/>
  <c r="B12" i="27" s="1"/>
  <c r="AB55" i="33"/>
  <c r="H18" i="33"/>
  <c r="AA19" i="33"/>
  <c r="AA20" i="33"/>
  <c r="Z21" i="33"/>
  <c r="U22" i="33"/>
  <c r="AA23" i="33"/>
  <c r="AA24" i="33"/>
  <c r="W25" i="33"/>
  <c r="U25" i="33"/>
  <c r="W26" i="33"/>
  <c r="H27" i="33"/>
  <c r="H29" i="33"/>
  <c r="AA30" i="33"/>
  <c r="AA31" i="33"/>
  <c r="H32" i="33"/>
  <c r="U34" i="33"/>
  <c r="H35" i="33"/>
  <c r="W36" i="33"/>
  <c r="AA37" i="33"/>
  <c r="H38" i="33"/>
  <c r="H39" i="33"/>
  <c r="U39" i="33"/>
  <c r="H41" i="33"/>
  <c r="I41" i="33" s="1"/>
  <c r="AA41" i="33"/>
  <c r="H42" i="33"/>
  <c r="H43" i="33"/>
  <c r="AA43" i="33"/>
  <c r="H45" i="33"/>
  <c r="H46" i="33"/>
  <c r="AA46" i="33"/>
  <c r="H49" i="33"/>
  <c r="AA49" i="33"/>
  <c r="H50" i="33"/>
  <c r="AA52" i="33"/>
  <c r="H53" i="33"/>
  <c r="AA53" i="33"/>
  <c r="H54" i="33"/>
  <c r="W55" i="33"/>
  <c r="W38" i="33"/>
  <c r="W46" i="33"/>
  <c r="W53" i="33"/>
  <c r="X17" i="33"/>
  <c r="X20" i="33"/>
  <c r="X24" i="33"/>
  <c r="X25" i="33"/>
  <c r="X26" i="33"/>
  <c r="X29" i="33"/>
  <c r="X32" i="33"/>
  <c r="X34" i="33"/>
  <c r="X35" i="33"/>
  <c r="X38" i="33"/>
  <c r="X39" i="33"/>
  <c r="X45" i="33"/>
  <c r="X46" i="33"/>
  <c r="X49" i="33"/>
  <c r="X50" i="33"/>
  <c r="B72" i="33"/>
  <c r="A72" i="33"/>
  <c r="B73" i="33"/>
  <c r="A73" i="33"/>
  <c r="R73" i="33" s="1"/>
  <c r="B74" i="33"/>
  <c r="A74" i="33"/>
  <c r="R74" i="33" s="1"/>
  <c r="B75" i="33"/>
  <c r="A75" i="33"/>
  <c r="B76" i="33"/>
  <c r="A76" i="33"/>
  <c r="R76" i="33" s="1"/>
  <c r="B77" i="33"/>
  <c r="A77" i="33"/>
  <c r="B78" i="33"/>
  <c r="D78" i="33" s="1"/>
  <c r="A78" i="33"/>
  <c r="E78" i="33" s="1"/>
  <c r="B79" i="33"/>
  <c r="A79" i="33"/>
  <c r="J79" i="33" s="1"/>
  <c r="B80" i="33"/>
  <c r="A80" i="33"/>
  <c r="E80" i="33" s="1"/>
  <c r="B81" i="33"/>
  <c r="A81" i="33"/>
  <c r="E81" i="33" s="1"/>
  <c r="B82" i="33"/>
  <c r="A82" i="33"/>
  <c r="J82" i="33" s="1"/>
  <c r="K82" i="33" s="1"/>
  <c r="B83" i="33"/>
  <c r="A83" i="33"/>
  <c r="R83" i="33" s="1"/>
  <c r="B84" i="33"/>
  <c r="A84" i="33"/>
  <c r="E84" i="33" s="1"/>
  <c r="B85" i="33"/>
  <c r="A85" i="33"/>
  <c r="J85" i="33" s="1"/>
  <c r="B86" i="33"/>
  <c r="A86" i="33"/>
  <c r="B87" i="33"/>
  <c r="A87" i="33"/>
  <c r="E87" i="33" s="1"/>
  <c r="B88" i="33"/>
  <c r="A88" i="33"/>
  <c r="R88" i="33" s="1"/>
  <c r="B89" i="33"/>
  <c r="A89" i="33"/>
  <c r="R89" i="33" s="1"/>
  <c r="B90" i="33"/>
  <c r="A90" i="33"/>
  <c r="E90" i="33" s="1"/>
  <c r="B91" i="33"/>
  <c r="A91" i="33"/>
  <c r="E91" i="33" s="1"/>
  <c r="B92" i="33"/>
  <c r="A92" i="33"/>
  <c r="R92" i="33" s="1"/>
  <c r="B93" i="33"/>
  <c r="A93" i="33"/>
  <c r="B94" i="33"/>
  <c r="A94" i="33"/>
  <c r="B95" i="33"/>
  <c r="A95" i="33"/>
  <c r="B96" i="33"/>
  <c r="A96" i="33"/>
  <c r="B97" i="33"/>
  <c r="A97" i="33"/>
  <c r="B98" i="33"/>
  <c r="A98" i="33"/>
  <c r="B99" i="33"/>
  <c r="A99" i="33"/>
  <c r="B100" i="33"/>
  <c r="A100" i="33"/>
  <c r="J100" i="33" s="1"/>
  <c r="B101" i="33"/>
  <c r="A101" i="33"/>
  <c r="E101" i="33" s="1"/>
  <c r="B102" i="33"/>
  <c r="A102" i="33"/>
  <c r="E102" i="33" s="1"/>
  <c r="B103" i="33"/>
  <c r="A103" i="33"/>
  <c r="J103" i="33" s="1"/>
  <c r="B104" i="33"/>
  <c r="A104" i="33"/>
  <c r="R104" i="33" s="1"/>
  <c r="B105" i="33"/>
  <c r="A105" i="33"/>
  <c r="E105" i="33" s="1"/>
  <c r="B106" i="33"/>
  <c r="A106" i="33"/>
  <c r="J106" i="33" s="1"/>
  <c r="K106" i="33" s="1"/>
  <c r="B107" i="33"/>
  <c r="A107" i="33"/>
  <c r="R107" i="33" s="1"/>
  <c r="B108" i="33"/>
  <c r="A108" i="33"/>
  <c r="E108" i="33" s="1"/>
  <c r="B109" i="33"/>
  <c r="A109" i="33"/>
  <c r="R109" i="33" s="1"/>
  <c r="B110" i="33"/>
  <c r="A110" i="33"/>
  <c r="E110" i="33" s="1"/>
  <c r="B111" i="33"/>
  <c r="A111" i="33"/>
  <c r="E111" i="33" s="1"/>
  <c r="B112" i="33"/>
  <c r="A112" i="33"/>
  <c r="J112" i="33" s="1"/>
  <c r="K112" i="33" s="1"/>
  <c r="B113" i="33"/>
  <c r="A113" i="33"/>
  <c r="R113" i="33" s="1"/>
  <c r="B114" i="33"/>
  <c r="A114" i="33"/>
  <c r="E114" i="33" s="1"/>
  <c r="B115" i="33"/>
  <c r="A115" i="33"/>
  <c r="B116" i="33"/>
  <c r="A116" i="33"/>
  <c r="B117" i="33"/>
  <c r="A117" i="33"/>
  <c r="E117" i="33" s="1"/>
  <c r="B118" i="33"/>
  <c r="A118" i="33"/>
  <c r="J118" i="33" s="1"/>
  <c r="B119" i="33"/>
  <c r="A119" i="33"/>
  <c r="R119" i="33" s="1"/>
  <c r="B120" i="33"/>
  <c r="A120" i="33"/>
  <c r="E120" i="33" s="1"/>
  <c r="B121" i="33"/>
  <c r="A121" i="33"/>
  <c r="R121" i="33" s="1"/>
  <c r="B122" i="33"/>
  <c r="A122" i="33"/>
  <c r="B123" i="33"/>
  <c r="A123" i="33"/>
  <c r="E123" i="33" s="1"/>
  <c r="B124" i="33"/>
  <c r="A124" i="33"/>
  <c r="J124" i="33" s="1"/>
  <c r="K124" i="33" s="1"/>
  <c r="B125" i="33"/>
  <c r="A125" i="33"/>
  <c r="J125" i="33" s="1"/>
  <c r="K125" i="33" s="1"/>
  <c r="E125" i="33"/>
  <c r="B126" i="33"/>
  <c r="A126" i="33"/>
  <c r="E126" i="33" s="1"/>
  <c r="B127" i="33"/>
  <c r="A127" i="33"/>
  <c r="E127" i="33" s="1"/>
  <c r="B128" i="33"/>
  <c r="A128" i="33"/>
  <c r="R128" i="33" s="1"/>
  <c r="B129" i="33"/>
  <c r="A129" i="33"/>
  <c r="E129" i="33" s="1"/>
  <c r="B130" i="33"/>
  <c r="A130" i="33"/>
  <c r="E130" i="33" s="1"/>
  <c r="B131" i="33"/>
  <c r="A131" i="33"/>
  <c r="R131" i="33" s="1"/>
  <c r="B132" i="33"/>
  <c r="A132" i="33"/>
  <c r="E132" i="33" s="1"/>
  <c r="B133" i="33"/>
  <c r="A133" i="33"/>
  <c r="R133" i="33" s="1"/>
  <c r="B134" i="33"/>
  <c r="A134" i="33"/>
  <c r="R134" i="33" s="1"/>
  <c r="B135" i="33"/>
  <c r="A135" i="33"/>
  <c r="E135" i="33" s="1"/>
  <c r="B136" i="33"/>
  <c r="A136" i="33"/>
  <c r="B137" i="33"/>
  <c r="A137" i="33"/>
  <c r="E137" i="33" s="1"/>
  <c r="B138" i="33"/>
  <c r="A138" i="33"/>
  <c r="E138" i="33" s="1"/>
  <c r="B139" i="33"/>
  <c r="A139" i="33"/>
  <c r="R139" i="33" s="1"/>
  <c r="B140" i="33"/>
  <c r="A140" i="33"/>
  <c r="J140" i="33" s="1"/>
  <c r="B141" i="33"/>
  <c r="A141" i="33"/>
  <c r="E141" i="33" s="1"/>
  <c r="B142" i="33"/>
  <c r="A142" i="33"/>
  <c r="J142" i="33" s="1"/>
  <c r="B143" i="33"/>
  <c r="A143" i="33"/>
  <c r="R143" i="33" s="1"/>
  <c r="B144" i="33"/>
  <c r="A144" i="33"/>
  <c r="E144" i="33" s="1"/>
  <c r="B145" i="33"/>
  <c r="A145" i="33"/>
  <c r="R145" i="33" s="1"/>
  <c r="B146" i="33"/>
  <c r="A146" i="33"/>
  <c r="B147" i="33"/>
  <c r="A147" i="33"/>
  <c r="E147" i="33" s="1"/>
  <c r="B148" i="33"/>
  <c r="A148" i="33"/>
  <c r="J148" i="33" s="1"/>
  <c r="B149" i="33"/>
  <c r="A149" i="33"/>
  <c r="E149" i="33" s="1"/>
  <c r="B150" i="33"/>
  <c r="A150" i="33"/>
  <c r="E150" i="33" s="1"/>
  <c r="B151" i="33"/>
  <c r="A151" i="33"/>
  <c r="B152" i="33"/>
  <c r="A152" i="33"/>
  <c r="E152" i="33" s="1"/>
  <c r="B153" i="33"/>
  <c r="A153" i="33"/>
  <c r="E153" i="33" s="1"/>
  <c r="B154" i="33"/>
  <c r="A154" i="33"/>
  <c r="E154" i="33" s="1"/>
  <c r="B155" i="33"/>
  <c r="A155" i="33"/>
  <c r="R155" i="33" s="1"/>
  <c r="B156" i="33"/>
  <c r="A156" i="33"/>
  <c r="E156" i="33" s="1"/>
  <c r="B157" i="33"/>
  <c r="A157" i="33"/>
  <c r="E157" i="33" s="1"/>
  <c r="B158" i="33"/>
  <c r="A158" i="33"/>
  <c r="E158" i="33" s="1"/>
  <c r="B159" i="33"/>
  <c r="A159" i="33"/>
  <c r="B160" i="33"/>
  <c r="A160" i="33"/>
  <c r="E160" i="33" s="1"/>
  <c r="B161" i="33"/>
  <c r="A161" i="33"/>
  <c r="E161" i="33" s="1"/>
  <c r="B162" i="33"/>
  <c r="A162" i="33"/>
  <c r="E162" i="33" s="1"/>
  <c r="B163" i="33"/>
  <c r="A163" i="33"/>
  <c r="R163" i="33" s="1"/>
  <c r="B164" i="33"/>
  <c r="A164" i="33"/>
  <c r="B165" i="33"/>
  <c r="A165" i="33"/>
  <c r="E165" i="33" s="1"/>
  <c r="B166" i="33"/>
  <c r="A166" i="33"/>
  <c r="J166" i="33" s="1"/>
  <c r="B167" i="33"/>
  <c r="A167" i="33"/>
  <c r="J167" i="33" s="1"/>
  <c r="B168" i="33"/>
  <c r="A168" i="33"/>
  <c r="E168" i="33" s="1"/>
  <c r="B169" i="33"/>
  <c r="A169" i="33"/>
  <c r="J169" i="33" s="1"/>
  <c r="K169" i="33" s="1"/>
  <c r="B170" i="33"/>
  <c r="A170" i="33"/>
  <c r="J170" i="33" s="1"/>
  <c r="B171" i="33"/>
  <c r="A171" i="33"/>
  <c r="E171" i="33" s="1"/>
  <c r="B172" i="33"/>
  <c r="A172" i="33"/>
  <c r="E172" i="33" s="1"/>
  <c r="B173" i="33"/>
  <c r="A173" i="33"/>
  <c r="R173" i="33" s="1"/>
  <c r="B174" i="33"/>
  <c r="A174" i="33"/>
  <c r="E174" i="33" s="1"/>
  <c r="B175" i="33"/>
  <c r="A175" i="33"/>
  <c r="R175" i="33" s="1"/>
  <c r="B176" i="33"/>
  <c r="A176" i="33"/>
  <c r="J176" i="33" s="1"/>
  <c r="K176" i="33" s="1"/>
  <c r="B177" i="33"/>
  <c r="A177" i="33"/>
  <c r="E177" i="33" s="1"/>
  <c r="B178" i="33"/>
  <c r="A178" i="33"/>
  <c r="R178" i="33" s="1"/>
  <c r="B179" i="33"/>
  <c r="A179" i="33"/>
  <c r="E179" i="33" s="1"/>
  <c r="B180" i="33"/>
  <c r="A180" i="33"/>
  <c r="E180" i="33" s="1"/>
  <c r="B181" i="33"/>
  <c r="A181" i="33"/>
  <c r="J181" i="33" s="1"/>
  <c r="K181" i="33" s="1"/>
  <c r="B182" i="33"/>
  <c r="A182" i="33"/>
  <c r="E182" i="33" s="1"/>
  <c r="B183" i="33"/>
  <c r="A183" i="33"/>
  <c r="E183" i="33" s="1"/>
  <c r="B184" i="33"/>
  <c r="A184" i="33"/>
  <c r="B185" i="33"/>
  <c r="A185" i="33"/>
  <c r="R185" i="33" s="1"/>
  <c r="B186" i="33"/>
  <c r="A186" i="33"/>
  <c r="E186" i="33" s="1"/>
  <c r="B187" i="33"/>
  <c r="A187" i="33"/>
  <c r="B188" i="33"/>
  <c r="A188" i="33"/>
  <c r="J188" i="33" s="1"/>
  <c r="B189" i="33"/>
  <c r="A189" i="33"/>
  <c r="B190" i="33"/>
  <c r="A190" i="33"/>
  <c r="E190" i="33" s="1"/>
  <c r="B191" i="33"/>
  <c r="A191" i="33"/>
  <c r="B192" i="33"/>
  <c r="A192" i="33"/>
  <c r="E192" i="33" s="1"/>
  <c r="B193" i="33"/>
  <c r="A193" i="33"/>
  <c r="B194" i="33"/>
  <c r="A194" i="33"/>
  <c r="R194" i="33" s="1"/>
  <c r="B195" i="33"/>
  <c r="A195" i="33"/>
  <c r="E195" i="33" s="1"/>
  <c r="B196" i="33"/>
  <c r="A196" i="33"/>
  <c r="J196" i="33" s="1"/>
  <c r="B197" i="33"/>
  <c r="A197" i="33"/>
  <c r="J197" i="33" s="1"/>
  <c r="B198" i="33"/>
  <c r="A198" i="33"/>
  <c r="E198" i="33" s="1"/>
  <c r="B199" i="33"/>
  <c r="A199" i="33"/>
  <c r="E199" i="33" s="1"/>
  <c r="B200" i="33"/>
  <c r="A200" i="33"/>
  <c r="J200" i="33" s="1"/>
  <c r="B201" i="33"/>
  <c r="A201" i="33"/>
  <c r="E201" i="33" s="1"/>
  <c r="B202" i="33"/>
  <c r="A202" i="33"/>
  <c r="E202" i="33" s="1"/>
  <c r="B203" i="33"/>
  <c r="A203" i="33"/>
  <c r="R203" i="33" s="1"/>
  <c r="B204" i="33"/>
  <c r="A204" i="33"/>
  <c r="E204" i="33" s="1"/>
  <c r="B205" i="33"/>
  <c r="A205" i="33"/>
  <c r="B206" i="33"/>
  <c r="A206" i="33"/>
  <c r="E206" i="33" s="1"/>
  <c r="B207" i="33"/>
  <c r="A207" i="33"/>
  <c r="E207" i="33" s="1"/>
  <c r="B208" i="33"/>
  <c r="A208" i="33"/>
  <c r="B209" i="33"/>
  <c r="A209" i="33"/>
  <c r="E209" i="33" s="1"/>
  <c r="B210" i="33"/>
  <c r="A210" i="33"/>
  <c r="E210" i="33" s="1"/>
  <c r="B211" i="33"/>
  <c r="A211" i="33"/>
  <c r="R211" i="33" s="1"/>
  <c r="B212" i="33"/>
  <c r="A212" i="33"/>
  <c r="B213" i="33"/>
  <c r="A213" i="33"/>
  <c r="E213" i="33" s="1"/>
  <c r="B214" i="33"/>
  <c r="A214" i="33"/>
  <c r="R214" i="33" s="1"/>
  <c r="B215" i="33"/>
  <c r="A215" i="33"/>
  <c r="E215" i="33" s="1"/>
  <c r="B216" i="33"/>
  <c r="A216" i="33"/>
  <c r="E216" i="33" s="1"/>
  <c r="B217" i="33"/>
  <c r="A217" i="33"/>
  <c r="R217" i="33" s="1"/>
  <c r="B218" i="33"/>
  <c r="A218" i="33"/>
  <c r="J218" i="33" s="1"/>
  <c r="K218" i="33" s="1"/>
  <c r="B219" i="33"/>
  <c r="A219" i="33"/>
  <c r="E219" i="33" s="1"/>
  <c r="B220" i="33"/>
  <c r="A220" i="33"/>
  <c r="R220" i="33" s="1"/>
  <c r="B221" i="33"/>
  <c r="A221" i="33"/>
  <c r="R221" i="33" s="1"/>
  <c r="B222" i="33"/>
  <c r="A222" i="33"/>
  <c r="E222" i="33" s="1"/>
  <c r="B223" i="33"/>
  <c r="A223" i="33"/>
  <c r="J223" i="33" s="1"/>
  <c r="K223" i="33" s="1"/>
  <c r="B224" i="33"/>
  <c r="A224" i="33"/>
  <c r="B225" i="33"/>
  <c r="A225" i="33"/>
  <c r="E225" i="33" s="1"/>
  <c r="B226" i="33"/>
  <c r="A226" i="33"/>
  <c r="R226" i="33" s="1"/>
  <c r="B227" i="33"/>
  <c r="A227" i="33"/>
  <c r="E227" i="33" s="1"/>
  <c r="B228" i="33"/>
  <c r="A228" i="33"/>
  <c r="E228" i="33" s="1"/>
  <c r="B229" i="33"/>
  <c r="A229" i="33"/>
  <c r="J229" i="33" s="1"/>
  <c r="B230" i="33"/>
  <c r="A230" i="33"/>
  <c r="J230" i="33" s="1"/>
  <c r="K230" i="33" s="1"/>
  <c r="B231" i="33"/>
  <c r="A231" i="33"/>
  <c r="E231" i="33" s="1"/>
  <c r="B232" i="33"/>
  <c r="A232" i="33"/>
  <c r="B233" i="33"/>
  <c r="A233" i="33"/>
  <c r="B234" i="33"/>
  <c r="A234" i="33"/>
  <c r="E234" i="33" s="1"/>
  <c r="B235" i="33"/>
  <c r="A235" i="33"/>
  <c r="B236" i="33"/>
  <c r="A236" i="33"/>
  <c r="B237" i="33"/>
  <c r="A237" i="33"/>
  <c r="E237" i="33" s="1"/>
  <c r="B238" i="33"/>
  <c r="A238" i="33"/>
  <c r="B239" i="33"/>
  <c r="A239" i="33"/>
  <c r="B240" i="33"/>
  <c r="A240" i="33"/>
  <c r="B241" i="33"/>
  <c r="A241" i="33"/>
  <c r="B242" i="33"/>
  <c r="A242" i="33"/>
  <c r="B243" i="33"/>
  <c r="A243" i="33"/>
  <c r="B244" i="33"/>
  <c r="B245" i="33"/>
  <c r="B246" i="33"/>
  <c r="B247" i="33"/>
  <c r="B248" i="33"/>
  <c r="B249" i="33"/>
  <c r="B250" i="33"/>
  <c r="B251" i="33"/>
  <c r="B252" i="33"/>
  <c r="B253" i="33"/>
  <c r="B254" i="33"/>
  <c r="B255" i="33"/>
  <c r="B256" i="33"/>
  <c r="B257" i="33"/>
  <c r="B258" i="33"/>
  <c r="B259" i="33"/>
  <c r="B260" i="33"/>
  <c r="B261" i="33"/>
  <c r="B262" i="33"/>
  <c r="B263" i="33"/>
  <c r="B264" i="33"/>
  <c r="B265" i="33"/>
  <c r="B266" i="33"/>
  <c r="B267" i="33"/>
  <c r="B268" i="33"/>
  <c r="B269" i="33"/>
  <c r="B270" i="33"/>
  <c r="B271" i="33"/>
  <c r="B272" i="33"/>
  <c r="B273" i="33"/>
  <c r="B274" i="33"/>
  <c r="B275" i="33"/>
  <c r="B276" i="33"/>
  <c r="B277" i="33"/>
  <c r="B278" i="33"/>
  <c r="B279" i="33"/>
  <c r="B280" i="33"/>
  <c r="B281" i="33"/>
  <c r="B282" i="33"/>
  <c r="B283" i="33"/>
  <c r="B284" i="33"/>
  <c r="B285" i="33"/>
  <c r="B286" i="33"/>
  <c r="B287" i="33"/>
  <c r="B288" i="33"/>
  <c r="B289" i="33"/>
  <c r="B290" i="33"/>
  <c r="B291" i="33"/>
  <c r="B292" i="33"/>
  <c r="B293" i="33"/>
  <c r="B294" i="33"/>
  <c r="B295" i="33"/>
  <c r="B296" i="33"/>
  <c r="B297" i="33"/>
  <c r="B298" i="33"/>
  <c r="B299" i="33"/>
  <c r="B300" i="33"/>
  <c r="B301" i="33"/>
  <c r="B302" i="33"/>
  <c r="B303" i="33"/>
  <c r="B304" i="33"/>
  <c r="B305" i="33"/>
  <c r="B306" i="33"/>
  <c r="B307" i="33"/>
  <c r="B308" i="33"/>
  <c r="B309" i="33"/>
  <c r="B310" i="33"/>
  <c r="B311" i="33"/>
  <c r="B312" i="33"/>
  <c r="B313" i="33"/>
  <c r="B314" i="33"/>
  <c r="B315" i="33"/>
  <c r="B54" i="33"/>
  <c r="D10" i="33"/>
  <c r="E10" i="33" s="1"/>
  <c r="F10" i="33" s="1"/>
  <c r="G10" i="33" s="1"/>
  <c r="H10" i="33" s="1"/>
  <c r="I10" i="33" s="1"/>
  <c r="J10" i="33" s="1"/>
  <c r="K10" i="33" s="1"/>
  <c r="L10" i="33" s="1"/>
  <c r="M10" i="33" s="1"/>
  <c r="N10" i="33" s="1"/>
  <c r="O10" i="33" s="1"/>
  <c r="P10" i="33" s="1"/>
  <c r="Q10" i="33" s="1"/>
  <c r="R10" i="33" s="1"/>
  <c r="S10" i="33" s="1"/>
  <c r="T10" i="33" s="1"/>
  <c r="U10" i="33" s="1"/>
  <c r="V10" i="33" s="1"/>
  <c r="W10" i="33" s="1"/>
  <c r="X10" i="33" s="1"/>
  <c r="Y10" i="33" s="1"/>
  <c r="Z10" i="33" s="1"/>
  <c r="AA10" i="33" s="1"/>
  <c r="AB10" i="33" s="1"/>
  <c r="AC10" i="33" s="1"/>
  <c r="AD10" i="33" s="1"/>
  <c r="AE10" i="33" s="1"/>
  <c r="AF10" i="33" s="1"/>
  <c r="A15" i="33"/>
  <c r="B15" i="33"/>
  <c r="A16" i="33"/>
  <c r="B16" i="33"/>
  <c r="A17" i="33"/>
  <c r="B17" i="33"/>
  <c r="N17" i="33"/>
  <c r="U17" i="33"/>
  <c r="A18" i="33"/>
  <c r="B18" i="33"/>
  <c r="U18" i="33"/>
  <c r="A19" i="33"/>
  <c r="B19" i="33"/>
  <c r="U19" i="33"/>
  <c r="AB19" i="33"/>
  <c r="A20" i="33"/>
  <c r="B20" i="33"/>
  <c r="H20" i="33"/>
  <c r="U20" i="33"/>
  <c r="A21" i="33"/>
  <c r="B21" i="33"/>
  <c r="U21" i="33"/>
  <c r="A22" i="33"/>
  <c r="B22" i="33"/>
  <c r="N22" i="33"/>
  <c r="A23" i="33"/>
  <c r="B23" i="33"/>
  <c r="U23" i="33"/>
  <c r="A24" i="33"/>
  <c r="B24" i="33"/>
  <c r="U24" i="33"/>
  <c r="A25" i="33"/>
  <c r="B25" i="33"/>
  <c r="H25" i="33"/>
  <c r="A26" i="33"/>
  <c r="B26" i="33"/>
  <c r="N26" i="33"/>
  <c r="U26" i="33"/>
  <c r="AB26" i="33"/>
  <c r="A27" i="33"/>
  <c r="B27" i="33"/>
  <c r="A28" i="33"/>
  <c r="B28" i="33"/>
  <c r="U28" i="33"/>
  <c r="A29" i="33"/>
  <c r="B29" i="33"/>
  <c r="N29" i="33"/>
  <c r="A30" i="33"/>
  <c r="B30" i="33"/>
  <c r="H30" i="33"/>
  <c r="I30" i="33" s="1"/>
  <c r="N30" i="33"/>
  <c r="A31" i="33"/>
  <c r="B31" i="33"/>
  <c r="H31" i="33"/>
  <c r="N31" i="33"/>
  <c r="U31" i="33"/>
  <c r="X31" i="33"/>
  <c r="AB31" i="33"/>
  <c r="A32" i="33"/>
  <c r="B32" i="33"/>
  <c r="U32" i="33"/>
  <c r="A33" i="33"/>
  <c r="B33" i="33"/>
  <c r="A34" i="33"/>
  <c r="B34" i="33"/>
  <c r="AB34" i="33"/>
  <c r="A35" i="33"/>
  <c r="B35" i="33"/>
  <c r="AB35" i="33"/>
  <c r="N35" i="33"/>
  <c r="A36" i="33"/>
  <c r="B36" i="33"/>
  <c r="N36" i="33"/>
  <c r="A37" i="33"/>
  <c r="B37" i="33"/>
  <c r="U37" i="33"/>
  <c r="A38" i="33"/>
  <c r="B38" i="33"/>
  <c r="U38" i="33"/>
  <c r="A39" i="33"/>
  <c r="B39" i="33"/>
  <c r="A40" i="33"/>
  <c r="B40" i="33"/>
  <c r="N40" i="33"/>
  <c r="U40" i="33"/>
  <c r="A41" i="33"/>
  <c r="B41" i="33"/>
  <c r="A42" i="33"/>
  <c r="B42" i="33"/>
  <c r="U42" i="33"/>
  <c r="A43" i="33"/>
  <c r="B43" i="33"/>
  <c r="U43" i="33"/>
  <c r="A44" i="33"/>
  <c r="B44" i="33"/>
  <c r="N44" i="33"/>
  <c r="W44" i="33"/>
  <c r="A45" i="33"/>
  <c r="B45" i="33"/>
  <c r="N45" i="33"/>
  <c r="A46" i="33"/>
  <c r="B46" i="33"/>
  <c r="A47" i="33"/>
  <c r="B47" i="33"/>
  <c r="N47" i="33"/>
  <c r="A48" i="33"/>
  <c r="B48" i="33"/>
  <c r="N48" i="33"/>
  <c r="A49" i="33"/>
  <c r="B49" i="33"/>
  <c r="U49" i="33"/>
  <c r="A50" i="33"/>
  <c r="B50" i="33"/>
  <c r="U50" i="33"/>
  <c r="A51" i="33"/>
  <c r="B51" i="33"/>
  <c r="N51" i="33"/>
  <c r="U51" i="33"/>
  <c r="A52" i="33"/>
  <c r="B52" i="33"/>
  <c r="A53" i="33"/>
  <c r="B53" i="33"/>
  <c r="AB53" i="33"/>
  <c r="U53" i="33"/>
  <c r="A54" i="33"/>
  <c r="N54" i="33"/>
  <c r="A55" i="33"/>
  <c r="B55" i="33"/>
  <c r="U55" i="33"/>
  <c r="A56" i="33"/>
  <c r="B56" i="33"/>
  <c r="N56" i="33"/>
  <c r="A57" i="33"/>
  <c r="B57" i="33"/>
  <c r="A58" i="33"/>
  <c r="B58" i="33"/>
  <c r="U58" i="33"/>
  <c r="A59" i="33"/>
  <c r="B59" i="33"/>
  <c r="N59" i="33"/>
  <c r="A60" i="33"/>
  <c r="B60" i="33"/>
  <c r="A61" i="33"/>
  <c r="B61" i="33"/>
  <c r="A62" i="33"/>
  <c r="B62" i="33"/>
  <c r="A63" i="33"/>
  <c r="B63" i="33"/>
  <c r="A64" i="33"/>
  <c r="B64" i="33"/>
  <c r="A65" i="33"/>
  <c r="R65" i="33" s="1"/>
  <c r="B65" i="33"/>
  <c r="A66" i="33"/>
  <c r="B66" i="33"/>
  <c r="A67" i="33"/>
  <c r="R67" i="33" s="1"/>
  <c r="B67" i="33"/>
  <c r="A68" i="33"/>
  <c r="R68" i="33" s="1"/>
  <c r="B68" i="33"/>
  <c r="A69" i="33"/>
  <c r="B69" i="33"/>
  <c r="A70" i="33"/>
  <c r="R70" i="33" s="1"/>
  <c r="B70" i="33"/>
  <c r="A71" i="33"/>
  <c r="R71" i="33" s="1"/>
  <c r="B71" i="33"/>
  <c r="A244" i="33"/>
  <c r="A245" i="33"/>
  <c r="A246" i="33"/>
  <c r="A247" i="33"/>
  <c r="A248" i="33"/>
  <c r="A249" i="33"/>
  <c r="A250" i="33"/>
  <c r="A251" i="33"/>
  <c r="A252" i="33"/>
  <c r="A253" i="33"/>
  <c r="A254" i="33"/>
  <c r="A255" i="33"/>
  <c r="A256" i="33"/>
  <c r="A257" i="33"/>
  <c r="A258" i="33"/>
  <c r="A259" i="33"/>
  <c r="A260" i="33"/>
  <c r="A261" i="33"/>
  <c r="A262" i="33"/>
  <c r="Y262" i="33"/>
  <c r="Y263" i="33" s="1"/>
  <c r="Y264" i="33" s="1"/>
  <c r="Y265" i="33" s="1"/>
  <c r="Y266" i="33" s="1"/>
  <c r="Y267" i="33" s="1"/>
  <c r="Y268" i="33" s="1"/>
  <c r="Y269" i="33" s="1"/>
  <c r="Y270" i="33" s="1"/>
  <c r="Y271" i="33" s="1"/>
  <c r="Y272" i="33" s="1"/>
  <c r="Y273" i="33" s="1"/>
  <c r="Y274" i="33" s="1"/>
  <c r="Y275" i="33" s="1"/>
  <c r="Y276" i="33" s="1"/>
  <c r="Y277" i="33" s="1"/>
  <c r="Y278" i="33" s="1"/>
  <c r="Y279" i="33" s="1"/>
  <c r="Y280" i="33" s="1"/>
  <c r="Y281" i="33" s="1"/>
  <c r="Y282" i="33" s="1"/>
  <c r="Y283" i="33" s="1"/>
  <c r="Y284" i="33" s="1"/>
  <c r="Y285" i="33" s="1"/>
  <c r="Y286" i="33" s="1"/>
  <c r="Y287" i="33" s="1"/>
  <c r="Y288" i="33" s="1"/>
  <c r="Y289" i="33" s="1"/>
  <c r="Y290" i="33" s="1"/>
  <c r="Y291" i="33" s="1"/>
  <c r="Y292" i="33" s="1"/>
  <c r="Y293" i="33" s="1"/>
  <c r="Y294" i="33" s="1"/>
  <c r="Y295" i="33" s="1"/>
  <c r="Y296" i="33" s="1"/>
  <c r="Y297" i="33" s="1"/>
  <c r="Y298" i="33" s="1"/>
  <c r="Y299" i="33" s="1"/>
  <c r="Y300" i="33" s="1"/>
  <c r="Y301" i="33" s="1"/>
  <c r="Y302" i="33" s="1"/>
  <c r="Y303" i="33" s="1"/>
  <c r="Y304" i="33" s="1"/>
  <c r="Y305" i="33" s="1"/>
  <c r="Y306" i="33" s="1"/>
  <c r="Y307" i="33" s="1"/>
  <c r="Y308" i="33" s="1"/>
  <c r="Y309" i="33" s="1"/>
  <c r="Y310" i="33" s="1"/>
  <c r="Y311" i="33" s="1"/>
  <c r="Y312" i="33" s="1"/>
  <c r="Y313" i="33" s="1"/>
  <c r="Y314" i="33" s="1"/>
  <c r="Y315" i="33" s="1"/>
  <c r="A263" i="33"/>
  <c r="A264" i="33"/>
  <c r="A265" i="33"/>
  <c r="A266" i="33"/>
  <c r="A267" i="33"/>
  <c r="A268" i="33"/>
  <c r="A269" i="33"/>
  <c r="A270" i="33"/>
  <c r="A271" i="33"/>
  <c r="A272" i="33"/>
  <c r="A273" i="33"/>
  <c r="A274" i="33"/>
  <c r="A275" i="33"/>
  <c r="A276" i="33"/>
  <c r="A277" i="33"/>
  <c r="A278" i="33"/>
  <c r="A279" i="33"/>
  <c r="A280" i="33"/>
  <c r="A281" i="33"/>
  <c r="A282" i="33"/>
  <c r="A283" i="33"/>
  <c r="A284" i="33"/>
  <c r="A285" i="33"/>
  <c r="A286" i="33"/>
  <c r="A287" i="33"/>
  <c r="A288" i="33"/>
  <c r="A289" i="33"/>
  <c r="A290" i="33"/>
  <c r="A291" i="33"/>
  <c r="A292" i="33"/>
  <c r="A293" i="33"/>
  <c r="A294" i="33"/>
  <c r="A295" i="33"/>
  <c r="A296" i="33"/>
  <c r="A297" i="33"/>
  <c r="A298" i="33"/>
  <c r="A299" i="33"/>
  <c r="A300" i="33"/>
  <c r="A301" i="33"/>
  <c r="A302" i="33"/>
  <c r="A303" i="33"/>
  <c r="A304" i="33"/>
  <c r="A305" i="33"/>
  <c r="A306" i="33"/>
  <c r="A307" i="33"/>
  <c r="A308" i="33"/>
  <c r="A309" i="33"/>
  <c r="A310" i="33"/>
  <c r="A311" i="33"/>
  <c r="A312" i="33"/>
  <c r="A313" i="33"/>
  <c r="A314" i="33"/>
  <c r="A315" i="33"/>
  <c r="C6" i="8"/>
  <c r="D6" i="8"/>
  <c r="E6" i="8" s="1"/>
  <c r="C21" i="31"/>
  <c r="AP158" i="19"/>
  <c r="AP157" i="19"/>
  <c r="AP156" i="19"/>
  <c r="AP154" i="19"/>
  <c r="AP152" i="19"/>
  <c r="AP149" i="19"/>
  <c r="AP148" i="19"/>
  <c r="AP144" i="19"/>
  <c r="AP143" i="19"/>
  <c r="AP142" i="19"/>
  <c r="AP141" i="19"/>
  <c r="AP140" i="19"/>
  <c r="AP139" i="19"/>
  <c r="AP137" i="19"/>
  <c r="AP136" i="19"/>
  <c r="AP135" i="19"/>
  <c r="AP134" i="19"/>
  <c r="AP131" i="19"/>
  <c r="AP130" i="19"/>
  <c r="AP129" i="19"/>
  <c r="AP128" i="19"/>
  <c r="AP122" i="19"/>
  <c r="AP121" i="19"/>
  <c r="AP120" i="19"/>
  <c r="AP119" i="19"/>
  <c r="AP118" i="19"/>
  <c r="AP117" i="19"/>
  <c r="AP116" i="19"/>
  <c r="AP115" i="19"/>
  <c r="AP113" i="19"/>
  <c r="AP112" i="19"/>
  <c r="AP111" i="19"/>
  <c r="AP109" i="19"/>
  <c r="AP106" i="19"/>
  <c r="AP105" i="19"/>
  <c r="AP104" i="19"/>
  <c r="AP103" i="19"/>
  <c r="AP102" i="19"/>
  <c r="AP101" i="19"/>
  <c r="AP100" i="19"/>
  <c r="AP97" i="19"/>
  <c r="AP94" i="19"/>
  <c r="AP93" i="19"/>
  <c r="AP91" i="19"/>
  <c r="AP89" i="19"/>
  <c r="AP88" i="19"/>
  <c r="AP87" i="19"/>
  <c r="AP85" i="19"/>
  <c r="AP84" i="19"/>
  <c r="AP81" i="19"/>
  <c r="AP80" i="19"/>
  <c r="AP78" i="19"/>
  <c r="AP70" i="19"/>
  <c r="AP68" i="19"/>
  <c r="AP67" i="19"/>
  <c r="AP65" i="19"/>
  <c r="AP64" i="19"/>
  <c r="AP63" i="19"/>
  <c r="AP62" i="19"/>
  <c r="AP61" i="19"/>
  <c r="AP60" i="19"/>
  <c r="AP59" i="19"/>
  <c r="AP58" i="19"/>
  <c r="AP56" i="19"/>
  <c r="AP54" i="19"/>
  <c r="AP52" i="19"/>
  <c r="AP51" i="19"/>
  <c r="AP48" i="19"/>
  <c r="AP47" i="19"/>
  <c r="AP46" i="19"/>
  <c r="AP45" i="19"/>
  <c r="AP43" i="19"/>
  <c r="AP41" i="19"/>
  <c r="AP39" i="19"/>
  <c r="AP37" i="19"/>
  <c r="AP35" i="19"/>
  <c r="AP33" i="19"/>
  <c r="AP32" i="19"/>
  <c r="AP24" i="19"/>
  <c r="AP22" i="19"/>
  <c r="AP20" i="19"/>
  <c r="AP19" i="19"/>
  <c r="AP17" i="19"/>
  <c r="AP16" i="19"/>
  <c r="AP13" i="19"/>
  <c r="AP12" i="19"/>
  <c r="AP126" i="27"/>
  <c r="AP112" i="27"/>
  <c r="AP80" i="27"/>
  <c r="AP40" i="27"/>
  <c r="AP21" i="27"/>
  <c r="AP142" i="27"/>
  <c r="AP141" i="27"/>
  <c r="AP138" i="27"/>
  <c r="AP128" i="27"/>
  <c r="AP124" i="27"/>
  <c r="AP117" i="27"/>
  <c r="AP102" i="27"/>
  <c r="AP100" i="27"/>
  <c r="AP91" i="27"/>
  <c r="AP69" i="27"/>
  <c r="AP57" i="27"/>
  <c r="AP55" i="27"/>
  <c r="AP49" i="27"/>
  <c r="AP45" i="27"/>
  <c r="AP35" i="27"/>
  <c r="AP18" i="27"/>
  <c r="J1" i="11"/>
  <c r="J2" i="11" s="1"/>
  <c r="N2" i="11" s="1"/>
  <c r="J1" i="10"/>
  <c r="J2" i="10" s="1"/>
  <c r="N2" i="10" s="1"/>
  <c r="C16" i="31"/>
  <c r="C17" i="31"/>
  <c r="C18" i="31"/>
  <c r="C19" i="31"/>
  <c r="C20" i="31"/>
  <c r="C22" i="31"/>
  <c r="C23" i="31"/>
  <c r="C24" i="31"/>
  <c r="C25" i="31"/>
  <c r="C26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AJ47" i="31"/>
  <c r="C48" i="31"/>
  <c r="C49" i="31"/>
  <c r="C50" i="31"/>
  <c r="C51" i="31"/>
  <c r="AJ51" i="31" s="1"/>
  <c r="C52" i="31"/>
  <c r="C53" i="31"/>
  <c r="C54" i="31"/>
  <c r="C55" i="31"/>
  <c r="AJ55" i="31" s="1"/>
  <c r="C56" i="31"/>
  <c r="C57" i="31"/>
  <c r="C58" i="31"/>
  <c r="C59" i="31"/>
  <c r="AJ59" i="31"/>
  <c r="C60" i="31"/>
  <c r="C61" i="31"/>
  <c r="C62" i="31"/>
  <c r="C63" i="31"/>
  <c r="AJ63" i="31" s="1"/>
  <c r="C64" i="31"/>
  <c r="C65" i="31"/>
  <c r="C66" i="31"/>
  <c r="C67" i="31"/>
  <c r="AJ67" i="31"/>
  <c r="C68" i="31"/>
  <c r="C69" i="31"/>
  <c r="C70" i="31"/>
  <c r="C71" i="31"/>
  <c r="AJ71" i="31" s="1"/>
  <c r="C72" i="31"/>
  <c r="AJ72" i="31" s="1"/>
  <c r="C73" i="31"/>
  <c r="C74" i="31"/>
  <c r="C75" i="31"/>
  <c r="AJ75" i="31" s="1"/>
  <c r="C76" i="31"/>
  <c r="C77" i="31"/>
  <c r="C78" i="31"/>
  <c r="C79" i="31"/>
  <c r="AJ79" i="31"/>
  <c r="C80" i="31"/>
  <c r="C81" i="31"/>
  <c r="C82" i="31"/>
  <c r="C83" i="31"/>
  <c r="C84" i="31"/>
  <c r="C85" i="31"/>
  <c r="C86" i="31"/>
  <c r="C87" i="31"/>
  <c r="C88" i="31"/>
  <c r="C89" i="31"/>
  <c r="C90" i="31"/>
  <c r="C91" i="31"/>
  <c r="AJ91" i="31"/>
  <c r="C92" i="31"/>
  <c r="AJ92" i="31" s="1"/>
  <c r="C93" i="31"/>
  <c r="C94" i="31"/>
  <c r="C95" i="31"/>
  <c r="AJ95" i="31" s="1"/>
  <c r="C96" i="31"/>
  <c r="C97" i="31"/>
  <c r="C98" i="31"/>
  <c r="C99" i="31"/>
  <c r="AJ99" i="31"/>
  <c r="C100" i="31"/>
  <c r="C101" i="31"/>
  <c r="C102" i="31"/>
  <c r="C103" i="31"/>
  <c r="AJ103" i="31" s="1"/>
  <c r="C104" i="31"/>
  <c r="AJ104" i="31" s="1"/>
  <c r="C105" i="31"/>
  <c r="C106" i="31"/>
  <c r="C107" i="31"/>
  <c r="AJ107" i="31" s="1"/>
  <c r="C108" i="31"/>
  <c r="C109" i="31"/>
  <c r="C110" i="31"/>
  <c r="C111" i="31"/>
  <c r="AJ111" i="31"/>
  <c r="C112" i="31"/>
  <c r="C113" i="31"/>
  <c r="C114" i="31"/>
  <c r="C115" i="31"/>
  <c r="AJ115" i="31" s="1"/>
  <c r="C116" i="31"/>
  <c r="C117" i="31"/>
  <c r="C118" i="31"/>
  <c r="C119" i="31"/>
  <c r="AJ119" i="31" s="1"/>
  <c r="C120" i="31"/>
  <c r="C121" i="31"/>
  <c r="C122" i="31"/>
  <c r="C123" i="31"/>
  <c r="AJ123" i="31"/>
  <c r="C124" i="31"/>
  <c r="C125" i="31"/>
  <c r="C126" i="31"/>
  <c r="C127" i="31"/>
  <c r="C128" i="31"/>
  <c r="C129" i="31"/>
  <c r="C130" i="31"/>
  <c r="C131" i="31"/>
  <c r="AJ131" i="31"/>
  <c r="C132" i="31"/>
  <c r="C133" i="31"/>
  <c r="C134" i="31"/>
  <c r="C135" i="31"/>
  <c r="AJ135" i="31" s="1"/>
  <c r="C136" i="31"/>
  <c r="AJ136" i="31" s="1"/>
  <c r="C137" i="31"/>
  <c r="C138" i="31"/>
  <c r="C139" i="31"/>
  <c r="C140" i="31"/>
  <c r="C141" i="31"/>
  <c r="C142" i="31"/>
  <c r="C143" i="31"/>
  <c r="C144" i="31"/>
  <c r="C145" i="31"/>
  <c r="C146" i="31"/>
  <c r="C147" i="31"/>
  <c r="C148" i="31"/>
  <c r="C149" i="31"/>
  <c r="C150" i="31"/>
  <c r="C151" i="31"/>
  <c r="C152" i="31"/>
  <c r="C153" i="31"/>
  <c r="C154" i="31"/>
  <c r="C155" i="31"/>
  <c r="C156" i="31"/>
  <c r="AJ156" i="31" s="1"/>
  <c r="C157" i="31"/>
  <c r="C158" i="31"/>
  <c r="C159" i="31"/>
  <c r="C160" i="31"/>
  <c r="C161" i="31"/>
  <c r="C162" i="31"/>
  <c r="C163" i="31"/>
  <c r="C164" i="31"/>
  <c r="C165" i="31"/>
  <c r="C166" i="31"/>
  <c r="C167" i="31"/>
  <c r="C168" i="31"/>
  <c r="AJ168" i="31"/>
  <c r="C169" i="31"/>
  <c r="C170" i="31"/>
  <c r="C171" i="31"/>
  <c r="C172" i="31"/>
  <c r="C173" i="31"/>
  <c r="C174" i="31"/>
  <c r="C175" i="31"/>
  <c r="C176" i="31"/>
  <c r="C177" i="31"/>
  <c r="AJ177" i="31" s="1"/>
  <c r="C178" i="31"/>
  <c r="C179" i="31"/>
  <c r="AJ179" i="31"/>
  <c r="C180" i="31"/>
  <c r="C181" i="31"/>
  <c r="C182" i="31"/>
  <c r="C183" i="31"/>
  <c r="C184" i="31"/>
  <c r="C185" i="31"/>
  <c r="C186" i="31"/>
  <c r="C187" i="31"/>
  <c r="C188" i="31"/>
  <c r="C189" i="31"/>
  <c r="AJ189" i="31" s="1"/>
  <c r="C190" i="31"/>
  <c r="C191" i="31"/>
  <c r="C192" i="31"/>
  <c r="C193" i="31"/>
  <c r="C194" i="31"/>
  <c r="C195" i="31"/>
  <c r="C196" i="31"/>
  <c r="C197" i="31"/>
  <c r="Y210" i="31"/>
  <c r="AA210" i="31"/>
  <c r="AB210" i="31"/>
  <c r="AC210" i="31"/>
  <c r="AD210" i="31"/>
  <c r="AE210" i="31"/>
  <c r="AF210" i="31"/>
  <c r="AG210" i="31"/>
  <c r="AH210" i="31"/>
  <c r="AI210" i="31"/>
  <c r="C15" i="31"/>
  <c r="E210" i="31"/>
  <c r="C8" i="31"/>
  <c r="C9" i="31"/>
  <c r="C10" i="31"/>
  <c r="C11" i="31"/>
  <c r="C12" i="31"/>
  <c r="C13" i="31"/>
  <c r="C14" i="31"/>
  <c r="C7" i="31"/>
  <c r="C6" i="31"/>
  <c r="U13" i="10"/>
  <c r="U14" i="10" s="1"/>
  <c r="U15" i="10" s="1"/>
  <c r="U16" i="10" s="1"/>
  <c r="U17" i="10" s="1"/>
  <c r="U18" i="10" s="1"/>
  <c r="U19" i="10" s="1"/>
  <c r="U20" i="10" s="1"/>
  <c r="U21" i="10" s="1"/>
  <c r="U22" i="10" s="1"/>
  <c r="U23" i="10" s="1"/>
  <c r="U24" i="10" s="1"/>
  <c r="U25" i="10" s="1"/>
  <c r="U26" i="10" s="1"/>
  <c r="U27" i="10" s="1"/>
  <c r="U28" i="10" s="1"/>
  <c r="U29" i="10" s="1"/>
  <c r="U30" i="10" s="1"/>
  <c r="U31" i="10" s="1"/>
  <c r="U32" i="10" s="1"/>
  <c r="U33" i="10" s="1"/>
  <c r="U34" i="10" s="1"/>
  <c r="U35" i="10" s="1"/>
  <c r="U36" i="10" s="1"/>
  <c r="U37" i="10" s="1"/>
  <c r="U38" i="10" s="1"/>
  <c r="U39" i="10" s="1"/>
  <c r="U40" i="10" s="1"/>
  <c r="U41" i="10" s="1"/>
  <c r="U42" i="10" s="1"/>
  <c r="U43" i="10" s="1"/>
  <c r="U44" i="10" s="1"/>
  <c r="U45" i="10" s="1"/>
  <c r="U46" i="10" s="1"/>
  <c r="U47" i="10" s="1"/>
  <c r="U48" i="10" s="1"/>
  <c r="U49" i="10" s="1"/>
  <c r="U50" i="10" s="1"/>
  <c r="U51" i="10" s="1"/>
  <c r="U52" i="10" s="1"/>
  <c r="U53" i="10" s="1"/>
  <c r="U54" i="10" s="1"/>
  <c r="U55" i="10" s="1"/>
  <c r="U56" i="10" s="1"/>
  <c r="U57" i="10" s="1"/>
  <c r="U58" i="10" s="1"/>
  <c r="U59" i="10" s="1"/>
  <c r="U60" i="10" s="1"/>
  <c r="U61" i="10" s="1"/>
  <c r="U62" i="10" s="1"/>
  <c r="U63" i="10" s="1"/>
  <c r="U64" i="10" s="1"/>
  <c r="U65" i="10" s="1"/>
  <c r="U66" i="10" s="1"/>
  <c r="U67" i="10" s="1"/>
  <c r="U68" i="10" s="1"/>
  <c r="U69" i="10" s="1"/>
  <c r="U70" i="10" s="1"/>
  <c r="U71" i="10" s="1"/>
  <c r="U72" i="10" s="1"/>
  <c r="U73" i="10" s="1"/>
  <c r="U74" i="10" s="1"/>
  <c r="U75" i="10" s="1"/>
  <c r="U76" i="10" s="1"/>
  <c r="U77" i="10" s="1"/>
  <c r="U78" i="10" s="1"/>
  <c r="U79" i="10" s="1"/>
  <c r="U80" i="10" s="1"/>
  <c r="U81" i="10" s="1"/>
  <c r="U82" i="10" s="1"/>
  <c r="U83" i="10" s="1"/>
  <c r="U84" i="10" s="1"/>
  <c r="U85" i="10" s="1"/>
  <c r="U86" i="10" s="1"/>
  <c r="U87" i="10" s="1"/>
  <c r="U88" i="10" s="1"/>
  <c r="U89" i="10" s="1"/>
  <c r="U90" i="10" s="1"/>
  <c r="U91" i="10" s="1"/>
  <c r="U92" i="10" s="1"/>
  <c r="U93" i="10" s="1"/>
  <c r="U94" i="10" s="1"/>
  <c r="U95" i="10" s="1"/>
  <c r="U96" i="10" s="1"/>
  <c r="U97" i="10" s="1"/>
  <c r="U98" i="10" s="1"/>
  <c r="U99" i="10" s="1"/>
  <c r="U100" i="10" s="1"/>
  <c r="U101" i="10" s="1"/>
  <c r="U102" i="10" s="1"/>
  <c r="U103" i="10" s="1"/>
  <c r="U104" i="10" s="1"/>
  <c r="U105" i="10" s="1"/>
  <c r="U106" i="10" s="1"/>
  <c r="U107" i="10" s="1"/>
  <c r="U108" i="10" s="1"/>
  <c r="U109" i="10" s="1"/>
  <c r="U110" i="10" s="1"/>
  <c r="U111" i="10" s="1"/>
  <c r="U112" i="10" s="1"/>
  <c r="U113" i="10" s="1"/>
  <c r="U114" i="10" s="1"/>
  <c r="U115" i="10" s="1"/>
  <c r="U116" i="10" s="1"/>
  <c r="U117" i="10" s="1"/>
  <c r="U118" i="10" s="1"/>
  <c r="U119" i="10" s="1"/>
  <c r="U120" i="10" s="1"/>
  <c r="U121" i="10" s="1"/>
  <c r="U122" i="10" s="1"/>
  <c r="U123" i="10" s="1"/>
  <c r="U124" i="10" s="1"/>
  <c r="U125" i="10" s="1"/>
  <c r="U126" i="10" s="1"/>
  <c r="U127" i="10" s="1"/>
  <c r="U128" i="10" s="1"/>
  <c r="U129" i="10" s="1"/>
  <c r="U130" i="10" s="1"/>
  <c r="U131" i="10" s="1"/>
  <c r="U132" i="10" s="1"/>
  <c r="U133" i="10" s="1"/>
  <c r="U134" i="10" s="1"/>
  <c r="U135" i="10" s="1"/>
  <c r="U136" i="10" s="1"/>
  <c r="U137" i="10" s="1"/>
  <c r="U138" i="10" s="1"/>
  <c r="U139" i="10" s="1"/>
  <c r="U140" i="10" s="1"/>
  <c r="U141" i="10" s="1"/>
  <c r="U142" i="10" s="1"/>
  <c r="U143" i="10" s="1"/>
  <c r="U144" i="10" s="1"/>
  <c r="U145" i="10" s="1"/>
  <c r="U146" i="10" s="1"/>
  <c r="U147" i="10" s="1"/>
  <c r="U148" i="10" s="1"/>
  <c r="U149" i="10" s="1"/>
  <c r="U150" i="10" s="1"/>
  <c r="U151" i="10" s="1"/>
  <c r="U152" i="10" s="1"/>
  <c r="U153" i="10" s="1"/>
  <c r="U154" i="10" s="1"/>
  <c r="U155" i="10" s="1"/>
  <c r="U156" i="10" s="1"/>
  <c r="U157" i="10" s="1"/>
  <c r="U158" i="10" s="1"/>
  <c r="U159" i="10" s="1"/>
  <c r="U160" i="10" s="1"/>
  <c r="U161" i="10" s="1"/>
  <c r="U162" i="10" s="1"/>
  <c r="U163" i="10" s="1"/>
  <c r="U164" i="10" s="1"/>
  <c r="U165" i="10" s="1"/>
  <c r="U166" i="10" s="1"/>
  <c r="U167" i="10" s="1"/>
  <c r="U168" i="10" s="1"/>
  <c r="U169" i="10" s="1"/>
  <c r="U170" i="10" s="1"/>
  <c r="U171" i="10" s="1"/>
  <c r="U172" i="10" s="1"/>
  <c r="U173" i="10" s="1"/>
  <c r="U174" i="10" s="1"/>
  <c r="U175" i="10" s="1"/>
  <c r="U176" i="10" s="1"/>
  <c r="U177" i="10" s="1"/>
  <c r="U178" i="10" s="1"/>
  <c r="U179" i="10" s="1"/>
  <c r="U180" i="10" s="1"/>
  <c r="U181" i="10" s="1"/>
  <c r="U182" i="10" s="1"/>
  <c r="U183" i="10" s="1"/>
  <c r="U184" i="10" s="1"/>
  <c r="U185" i="10" s="1"/>
  <c r="U186" i="10" s="1"/>
  <c r="U187" i="10" s="1"/>
  <c r="U188" i="10" s="1"/>
  <c r="U189" i="10" s="1"/>
  <c r="U190" i="10" s="1"/>
  <c r="U191" i="10" s="1"/>
  <c r="U192" i="10" s="1"/>
  <c r="U193" i="10" s="1"/>
  <c r="U194" i="10" s="1"/>
  <c r="U195" i="10" s="1"/>
  <c r="U196" i="10" s="1"/>
  <c r="U197" i="10" s="1"/>
  <c r="U198" i="10" s="1"/>
  <c r="U199" i="10" s="1"/>
  <c r="U200" i="10" s="1"/>
  <c r="AP14" i="19"/>
  <c r="AP15" i="19"/>
  <c r="AP29" i="19"/>
  <c r="AP50" i="19"/>
  <c r="AP66" i="19"/>
  <c r="AP72" i="19"/>
  <c r="AP11" i="27"/>
  <c r="AP79" i="19"/>
  <c r="AP82" i="19"/>
  <c r="AP83" i="19"/>
  <c r="AP96" i="19"/>
  <c r="AP99" i="19"/>
  <c r="AP107" i="19"/>
  <c r="AP123" i="19"/>
  <c r="AP127" i="19"/>
  <c r="AP151" i="19"/>
  <c r="AP155" i="19"/>
  <c r="AP159" i="19"/>
  <c r="AP11" i="19"/>
  <c r="AJ7" i="11"/>
  <c r="AG7" i="11"/>
  <c r="AG7" i="10"/>
  <c r="AJ7" i="10"/>
  <c r="B9" i="27"/>
  <c r="C9" i="27"/>
  <c r="D9" i="27"/>
  <c r="E9" i="27"/>
  <c r="F9" i="27"/>
  <c r="G9" i="27"/>
  <c r="H9" i="27"/>
  <c r="I9" i="27"/>
  <c r="N9" i="27"/>
  <c r="N9" i="19"/>
  <c r="I9" i="19"/>
  <c r="H9" i="19"/>
  <c r="G9" i="19"/>
  <c r="F9" i="19"/>
  <c r="E9" i="19"/>
  <c r="D9" i="19"/>
  <c r="C9" i="19"/>
  <c r="B9" i="19"/>
  <c r="M7" i="19"/>
  <c r="M7" i="11"/>
  <c r="B9" i="11"/>
  <c r="C9" i="11"/>
  <c r="D9" i="11"/>
  <c r="E9" i="11"/>
  <c r="F9" i="11"/>
  <c r="G9" i="11"/>
  <c r="H9" i="11"/>
  <c r="I9" i="11"/>
  <c r="N9" i="11"/>
  <c r="X9" i="11"/>
  <c r="Y9" i="11"/>
  <c r="Z9" i="11" s="1"/>
  <c r="AA9" i="11" s="1"/>
  <c r="AB9" i="11" s="1"/>
  <c r="AC9" i="11"/>
  <c r="AD9" i="11" s="1"/>
  <c r="AE9" i="11" s="1"/>
  <c r="M7" i="10"/>
  <c r="B9" i="10"/>
  <c r="C9" i="10"/>
  <c r="D9" i="10"/>
  <c r="E9" i="10"/>
  <c r="F9" i="10"/>
  <c r="G9" i="10"/>
  <c r="H9" i="10"/>
  <c r="I9" i="10"/>
  <c r="N9" i="10"/>
  <c r="X9" i="10"/>
  <c r="Y9" i="10"/>
  <c r="Z9" i="10" s="1"/>
  <c r="AA9" i="10" s="1"/>
  <c r="AB9" i="10" s="1"/>
  <c r="AC9" i="10" s="1"/>
  <c r="AD9" i="10" s="1"/>
  <c r="AE9" i="10" s="1"/>
  <c r="X9" i="7"/>
  <c r="Y9" i="7"/>
  <c r="Z9" i="7" s="1"/>
  <c r="AA9" i="7"/>
  <c r="AB9" i="7" s="1"/>
  <c r="AC9" i="7" s="1"/>
  <c r="AD9" i="7" s="1"/>
  <c r="AE9" i="7" s="1"/>
  <c r="B9" i="7"/>
  <c r="C9" i="7"/>
  <c r="D9" i="7"/>
  <c r="E9" i="7"/>
  <c r="F9" i="7"/>
  <c r="G9" i="7"/>
  <c r="H9" i="7"/>
  <c r="I9" i="7"/>
  <c r="N9" i="7"/>
  <c r="S2" i="7"/>
  <c r="AO12" i="27"/>
  <c r="R209" i="33"/>
  <c r="E169" i="33"/>
  <c r="R98" i="33"/>
  <c r="E82" i="33"/>
  <c r="Z38" i="33"/>
  <c r="W57" i="33"/>
  <c r="W52" i="33"/>
  <c r="Z42" i="33"/>
  <c r="X60" i="33"/>
  <c r="Z49" i="33"/>
  <c r="W50" i="33"/>
  <c r="W17" i="33"/>
  <c r="Z30" i="33"/>
  <c r="D30" i="8"/>
  <c r="E30" i="8" s="1"/>
  <c r="AP54" i="27"/>
  <c r="AP70" i="27"/>
  <c r="AP48" i="27"/>
  <c r="AP64" i="27"/>
  <c r="AP132" i="19"/>
  <c r="AP110" i="19"/>
  <c r="AP126" i="19"/>
  <c r="AJ165" i="31"/>
  <c r="AJ161" i="31"/>
  <c r="AJ157" i="31"/>
  <c r="AJ153" i="31"/>
  <c r="AJ149" i="31"/>
  <c r="AJ145" i="31"/>
  <c r="AJ141" i="31"/>
  <c r="AJ137" i="31"/>
  <c r="AJ133" i="31"/>
  <c r="AJ129" i="31"/>
  <c r="AJ125" i="31"/>
  <c r="AJ121" i="31"/>
  <c r="AJ117" i="31"/>
  <c r="AJ113" i="31"/>
  <c r="AJ109" i="31"/>
  <c r="AJ97" i="31"/>
  <c r="AJ93" i="31"/>
  <c r="AJ89" i="31"/>
  <c r="AJ85" i="31"/>
  <c r="AJ81" i="31"/>
  <c r="AJ77" i="31"/>
  <c r="AJ73" i="31"/>
  <c r="AJ69" i="31"/>
  <c r="AJ65" i="31"/>
  <c r="AJ57" i="31"/>
  <c r="AJ53" i="31"/>
  <c r="AJ49" i="31"/>
  <c r="AJ45" i="31"/>
  <c r="N20" i="33"/>
  <c r="AB20" i="33"/>
  <c r="U44" i="33"/>
  <c r="AB44" i="33"/>
  <c r="Z57" i="33"/>
  <c r="AA61" i="33"/>
  <c r="U61" i="33"/>
  <c r="AB60" i="33"/>
  <c r="AA57" i="33"/>
  <c r="U57" i="33"/>
  <c r="AB56" i="33"/>
  <c r="W56" i="33"/>
  <c r="N62" i="33"/>
  <c r="AJ194" i="31"/>
  <c r="AJ190" i="31"/>
  <c r="AJ186" i="31"/>
  <c r="AJ182" i="31"/>
  <c r="AJ178" i="31"/>
  <c r="AJ174" i="31"/>
  <c r="AJ170" i="31"/>
  <c r="AJ166" i="31"/>
  <c r="AJ162" i="31"/>
  <c r="AJ158" i="31"/>
  <c r="AJ154" i="31"/>
  <c r="AJ150" i="31"/>
  <c r="AJ146" i="31"/>
  <c r="AJ142" i="31"/>
  <c r="AJ138" i="31"/>
  <c r="AJ134" i="31"/>
  <c r="AJ130" i="31"/>
  <c r="AJ126" i="31"/>
  <c r="AJ122" i="31"/>
  <c r="AJ118" i="31"/>
  <c r="AJ114" i="31"/>
  <c r="AJ110" i="31"/>
  <c r="AJ106" i="31"/>
  <c r="AJ102" i="31"/>
  <c r="AJ94" i="31"/>
  <c r="AJ90" i="31"/>
  <c r="AJ86" i="31"/>
  <c r="AJ82" i="31"/>
  <c r="AJ78" i="31"/>
  <c r="AJ74" i="31"/>
  <c r="AJ70" i="31"/>
  <c r="AJ66" i="31"/>
  <c r="AJ62" i="31"/>
  <c r="AJ54" i="31"/>
  <c r="AJ50" i="31"/>
  <c r="AJ46" i="31"/>
  <c r="U30" i="33"/>
  <c r="AB30" i="33"/>
  <c r="U33" i="33"/>
  <c r="W58" i="33"/>
  <c r="AB59" i="33"/>
  <c r="AJ195" i="31"/>
  <c r="AJ191" i="31"/>
  <c r="AJ187" i="31"/>
  <c r="AJ183" i="31"/>
  <c r="AJ175" i="31"/>
  <c r="AJ171" i="31"/>
  <c r="AB28" i="33"/>
  <c r="N28" i="33"/>
  <c r="AB25" i="33"/>
  <c r="AJ184" i="31"/>
  <c r="AJ180" i="31"/>
  <c r="AJ176" i="31"/>
  <c r="AJ172" i="31"/>
  <c r="AJ163" i="31"/>
  <c r="AJ159" i="31"/>
  <c r="AJ155" i="31"/>
  <c r="AJ151" i="31"/>
  <c r="AJ143" i="31"/>
  <c r="AJ139" i="31"/>
  <c r="AJ147" i="31"/>
  <c r="R62" i="33"/>
  <c r="AB22" i="33"/>
  <c r="AJ197" i="31"/>
  <c r="AJ193" i="31"/>
  <c r="AJ185" i="31"/>
  <c r="AJ181" i="31"/>
  <c r="AJ173" i="31"/>
  <c r="AJ169" i="31"/>
  <c r="AJ164" i="31"/>
  <c r="AJ160" i="31"/>
  <c r="AJ152" i="31"/>
  <c r="AJ148" i="31"/>
  <c r="AJ144" i="31"/>
  <c r="AJ140" i="31"/>
  <c r="AJ132" i="31"/>
  <c r="AJ128" i="31"/>
  <c r="AJ116" i="31"/>
  <c r="AJ112" i="31"/>
  <c r="AJ108" i="31"/>
  <c r="AJ100" i="31"/>
  <c r="AJ96" i="31"/>
  <c r="AJ88" i="31"/>
  <c r="AJ84" i="31"/>
  <c r="AJ80" i="31"/>
  <c r="AJ68" i="31"/>
  <c r="AJ64" i="31"/>
  <c r="AJ56" i="31"/>
  <c r="AJ52" i="31"/>
  <c r="AJ48" i="31"/>
  <c r="AJ60" i="31"/>
  <c r="AJ124" i="31"/>
  <c r="AJ167" i="31"/>
  <c r="AJ188" i="31"/>
  <c r="N50" i="33"/>
  <c r="AB50" i="33"/>
  <c r="U48" i="33"/>
  <c r="AB48" i="33"/>
  <c r="U47" i="33"/>
  <c r="AB47" i="33"/>
  <c r="U35" i="33"/>
  <c r="R64" i="33"/>
  <c r="U29" i="33"/>
  <c r="AB29" i="33"/>
  <c r="R136" i="33"/>
  <c r="E189" i="33"/>
  <c r="J91" i="33"/>
  <c r="K91" i="33" s="1"/>
  <c r="AA48" i="33"/>
  <c r="AA44" i="33"/>
  <c r="AA40" i="33"/>
  <c r="AA36" i="33"/>
  <c r="D2" i="10"/>
  <c r="D4" i="10" s="1"/>
  <c r="D5" i="10" s="1"/>
  <c r="D6" i="10" s="1"/>
  <c r="D7" i="10" s="1"/>
  <c r="D7" i="11"/>
  <c r="AP30" i="27"/>
  <c r="D4" i="27"/>
  <c r="D5" i="27" s="1"/>
  <c r="D6" i="27" s="1"/>
  <c r="D7" i="27" s="1"/>
  <c r="D4" i="19"/>
  <c r="D5" i="19" s="1"/>
  <c r="D6" i="19" s="1"/>
  <c r="D7" i="19" s="1"/>
  <c r="B11" i="19"/>
  <c r="B12" i="19" s="1"/>
  <c r="D3" i="19" s="1"/>
  <c r="AP111" i="27"/>
  <c r="AP123" i="27"/>
  <c r="R80" i="33"/>
  <c r="S80" i="33" s="1"/>
  <c r="E218" i="33"/>
  <c r="E100" i="33"/>
  <c r="J209" i="33"/>
  <c r="K209" i="33" s="1"/>
  <c r="E220" i="33"/>
  <c r="E106" i="33"/>
  <c r="B13" i="19"/>
  <c r="A13" i="19" s="1"/>
  <c r="Z53" i="33"/>
  <c r="H52" i="33"/>
  <c r="H48" i="33"/>
  <c r="Z48" i="33"/>
  <c r="W35" i="33"/>
  <c r="Z29" i="33"/>
  <c r="W29" i="33"/>
  <c r="H61" i="33"/>
  <c r="X54" i="33"/>
  <c r="H44" i="33"/>
  <c r="W20" i="33"/>
  <c r="J317" i="33"/>
  <c r="W54" i="33"/>
  <c r="X21" i="33"/>
  <c r="Z47" i="33"/>
  <c r="W47" i="33"/>
  <c r="W45" i="33"/>
  <c r="W43" i="33"/>
  <c r="Z43" i="33"/>
  <c r="H19" i="33"/>
  <c r="Z28" i="33"/>
  <c r="W42" i="33"/>
  <c r="W23" i="33"/>
  <c r="W21" i="33"/>
  <c r="X41" i="33"/>
  <c r="W39" i="33"/>
  <c r="H37" i="33"/>
  <c r="Z37" i="33"/>
  <c r="W22" i="33"/>
  <c r="Z20" i="33"/>
  <c r="J80" i="33" l="1"/>
  <c r="R106" i="33"/>
  <c r="R218" i="33"/>
  <c r="T218" i="33" s="1"/>
  <c r="J179" i="33"/>
  <c r="K179" i="33" s="1"/>
  <c r="L179" i="33" s="1"/>
  <c r="E223" i="33"/>
  <c r="R79" i="33"/>
  <c r="S79" i="33" s="1"/>
  <c r="J110" i="33"/>
  <c r="M110" i="33" s="1"/>
  <c r="R82" i="33"/>
  <c r="X82" i="33" s="1"/>
  <c r="J128" i="33"/>
  <c r="K128" i="33" s="1"/>
  <c r="T128" i="33" s="1"/>
  <c r="E79" i="33"/>
  <c r="J83" i="33"/>
  <c r="K83" i="33" s="1"/>
  <c r="E83" i="33"/>
  <c r="G78" i="33"/>
  <c r="S136" i="33"/>
  <c r="S221" i="33"/>
  <c r="S217" i="33"/>
  <c r="S143" i="33"/>
  <c r="S113" i="33"/>
  <c r="S107" i="33"/>
  <c r="S88" i="33"/>
  <c r="T209" i="33"/>
  <c r="S185" i="33"/>
  <c r="S119" i="33"/>
  <c r="M79" i="33"/>
  <c r="AA79" i="33" s="1"/>
  <c r="S211" i="33"/>
  <c r="S194" i="33"/>
  <c r="S175" i="33"/>
  <c r="S173" i="33"/>
  <c r="S139" i="33"/>
  <c r="S133" i="33"/>
  <c r="S131" i="33"/>
  <c r="S145" i="33"/>
  <c r="S109" i="33"/>
  <c r="S106" i="33"/>
  <c r="T106" i="33"/>
  <c r="S214" i="33"/>
  <c r="S178" i="33"/>
  <c r="S134" i="33"/>
  <c r="S98" i="33"/>
  <c r="S226" i="33"/>
  <c r="S220" i="33"/>
  <c r="S203" i="33"/>
  <c r="S163" i="33"/>
  <c r="S155" i="33"/>
  <c r="S128" i="33"/>
  <c r="S104" i="33"/>
  <c r="S89" i="33"/>
  <c r="M85" i="33"/>
  <c r="K85" i="33"/>
  <c r="S83" i="33"/>
  <c r="T83" i="33"/>
  <c r="M167" i="33"/>
  <c r="K167" i="33"/>
  <c r="L167" i="33" s="1"/>
  <c r="M148" i="33"/>
  <c r="K148" i="33"/>
  <c r="J173" i="33"/>
  <c r="K173" i="33" s="1"/>
  <c r="T173" i="33" s="1"/>
  <c r="M166" i="33"/>
  <c r="K166" i="33"/>
  <c r="M103" i="33"/>
  <c r="K103" i="33"/>
  <c r="L103" i="33" s="1"/>
  <c r="J115" i="33"/>
  <c r="K115" i="33" s="1"/>
  <c r="M170" i="33"/>
  <c r="K170" i="33"/>
  <c r="L170" i="33" s="1"/>
  <c r="N170" i="33" s="1"/>
  <c r="M142" i="33"/>
  <c r="K142" i="33"/>
  <c r="M140" i="33"/>
  <c r="K140" i="33"/>
  <c r="L140" i="33" s="1"/>
  <c r="M100" i="33"/>
  <c r="K100" i="33"/>
  <c r="L100" i="33" s="1"/>
  <c r="M229" i="33"/>
  <c r="K229" i="33"/>
  <c r="E221" i="33"/>
  <c r="M118" i="33"/>
  <c r="K118" i="33"/>
  <c r="M197" i="33"/>
  <c r="K197" i="33"/>
  <c r="E115" i="33"/>
  <c r="E191" i="33"/>
  <c r="R103" i="33"/>
  <c r="X103" i="33" s="1"/>
  <c r="K200" i="33"/>
  <c r="L200" i="33" s="1"/>
  <c r="M196" i="33"/>
  <c r="K196" i="33"/>
  <c r="M188" i="33"/>
  <c r="K188" i="33"/>
  <c r="L188" i="33" s="1"/>
  <c r="E145" i="33"/>
  <c r="R187" i="33"/>
  <c r="J205" i="33"/>
  <c r="E122" i="33"/>
  <c r="J101" i="33"/>
  <c r="J164" i="33"/>
  <c r="M164" i="33" s="1"/>
  <c r="R205" i="33"/>
  <c r="J211" i="33"/>
  <c r="R208" i="33"/>
  <c r="R149" i="33"/>
  <c r="J208" i="33"/>
  <c r="M208" i="33" s="1"/>
  <c r="R160" i="33"/>
  <c r="E187" i="33"/>
  <c r="R122" i="33"/>
  <c r="J172" i="33"/>
  <c r="K172" i="33" s="1"/>
  <c r="E226" i="33"/>
  <c r="R100" i="33"/>
  <c r="E217" i="33"/>
  <c r="R94" i="33"/>
  <c r="J122" i="33"/>
  <c r="E208" i="33"/>
  <c r="J88" i="33"/>
  <c r="X88" i="33" s="1"/>
  <c r="R164" i="33"/>
  <c r="E103" i="33"/>
  <c r="R118" i="33"/>
  <c r="E98" i="33"/>
  <c r="R152" i="33"/>
  <c r="R137" i="33"/>
  <c r="J86" i="33"/>
  <c r="R101" i="33"/>
  <c r="X101" i="33" s="1"/>
  <c r="R176" i="33"/>
  <c r="S176" i="33" s="1"/>
  <c r="E185" i="33"/>
  <c r="R200" i="33"/>
  <c r="J185" i="33"/>
  <c r="R158" i="33"/>
  <c r="J226" i="33"/>
  <c r="E224" i="33"/>
  <c r="E94" i="33"/>
  <c r="R148" i="33"/>
  <c r="R86" i="33"/>
  <c r="R110" i="33"/>
  <c r="E178" i="33"/>
  <c r="J145" i="33"/>
  <c r="E181" i="33"/>
  <c r="J98" i="33"/>
  <c r="X98" i="33" s="1"/>
  <c r="E143" i="33"/>
  <c r="J152" i="33"/>
  <c r="K152" i="33" s="1"/>
  <c r="R115" i="33"/>
  <c r="R77" i="33"/>
  <c r="X77" i="33" s="1"/>
  <c r="X33" i="33"/>
  <c r="X37" i="33"/>
  <c r="X106" i="33"/>
  <c r="AP83" i="27"/>
  <c r="AP93" i="27"/>
  <c r="AP99" i="27"/>
  <c r="AP150" i="19"/>
  <c r="AP71" i="19"/>
  <c r="AP90" i="19"/>
  <c r="AP92" i="19"/>
  <c r="AP108" i="19"/>
  <c r="AP124" i="19"/>
  <c r="AP85" i="27"/>
  <c r="AP107" i="27"/>
  <c r="AP44" i="19"/>
  <c r="AP95" i="19"/>
  <c r="AP133" i="19"/>
  <c r="J1" i="7"/>
  <c r="J2" i="7" s="1"/>
  <c r="N2" i="7" s="1"/>
  <c r="AP22" i="27"/>
  <c r="AP47" i="27"/>
  <c r="AP15" i="27"/>
  <c r="AP82" i="27"/>
  <c r="AP84" i="27"/>
  <c r="AP90" i="27"/>
  <c r="AP118" i="27"/>
  <c r="AC59" i="33"/>
  <c r="M176" i="33"/>
  <c r="R223" i="33"/>
  <c r="J224" i="33"/>
  <c r="J212" i="33"/>
  <c r="K212" i="33" s="1"/>
  <c r="R157" i="33"/>
  <c r="E134" i="33"/>
  <c r="J220" i="33"/>
  <c r="J149" i="33"/>
  <c r="K149" i="33" s="1"/>
  <c r="J161" i="33"/>
  <c r="J191" i="33"/>
  <c r="K191" i="33" s="1"/>
  <c r="J194" i="33"/>
  <c r="R227" i="33"/>
  <c r="E196" i="33"/>
  <c r="R97" i="33"/>
  <c r="J127" i="33"/>
  <c r="K127" i="33" s="1"/>
  <c r="E151" i="33"/>
  <c r="J217" i="33"/>
  <c r="R224" i="33"/>
  <c r="R95" i="33"/>
  <c r="J119" i="33"/>
  <c r="E175" i="33"/>
  <c r="R191" i="33"/>
  <c r="E164" i="33"/>
  <c r="E118" i="33"/>
  <c r="R125" i="33"/>
  <c r="J227" i="33"/>
  <c r="J151" i="33"/>
  <c r="E193" i="33"/>
  <c r="J146" i="33"/>
  <c r="K146" i="33" s="1"/>
  <c r="E124" i="33"/>
  <c r="R193" i="33"/>
  <c r="E155" i="33"/>
  <c r="E176" i="33"/>
  <c r="R166" i="33"/>
  <c r="E128" i="33"/>
  <c r="R169" i="33"/>
  <c r="R161" i="33"/>
  <c r="R196" i="33"/>
  <c r="R127" i="33"/>
  <c r="R124" i="33"/>
  <c r="E119" i="33"/>
  <c r="X62" i="33"/>
  <c r="AC19" i="33"/>
  <c r="X47" i="31"/>
  <c r="X50" i="31"/>
  <c r="X46" i="31"/>
  <c r="X45" i="31"/>
  <c r="X48" i="31"/>
  <c r="X49" i="31"/>
  <c r="R212" i="33"/>
  <c r="J187" i="33"/>
  <c r="R230" i="33"/>
  <c r="J137" i="33"/>
  <c r="R151" i="33"/>
  <c r="J193" i="33"/>
  <c r="E211" i="33"/>
  <c r="E212" i="33"/>
  <c r="E89" i="33"/>
  <c r="J113" i="33"/>
  <c r="E139" i="33"/>
  <c r="E194" i="33"/>
  <c r="J157" i="33"/>
  <c r="J131" i="33"/>
  <c r="J94" i="33"/>
  <c r="R190" i="33"/>
  <c r="E85" i="33"/>
  <c r="J184" i="33"/>
  <c r="X51" i="31"/>
  <c r="X53" i="31"/>
  <c r="X55" i="31"/>
  <c r="X57" i="31"/>
  <c r="X59" i="31"/>
  <c r="X61" i="31"/>
  <c r="X63" i="31"/>
  <c r="X65" i="31"/>
  <c r="X67" i="31"/>
  <c r="X69" i="31"/>
  <c r="X71" i="31"/>
  <c r="X73" i="31"/>
  <c r="X75" i="31"/>
  <c r="X77" i="31"/>
  <c r="X79" i="31"/>
  <c r="X81" i="31"/>
  <c r="X83" i="31"/>
  <c r="X85" i="31"/>
  <c r="X87" i="31"/>
  <c r="X89" i="31"/>
  <c r="X91" i="31"/>
  <c r="X93" i="31"/>
  <c r="X95" i="31"/>
  <c r="X97" i="31"/>
  <c r="X99" i="31"/>
  <c r="X101" i="31"/>
  <c r="X100" i="31"/>
  <c r="X104" i="31"/>
  <c r="X106" i="31"/>
  <c r="X108" i="31"/>
  <c r="X110" i="31"/>
  <c r="X112" i="31"/>
  <c r="X114" i="31"/>
  <c r="X116" i="31"/>
  <c r="X118" i="31"/>
  <c r="X54" i="31"/>
  <c r="X58" i="31"/>
  <c r="X62" i="31"/>
  <c r="X66" i="31"/>
  <c r="X70" i="31"/>
  <c r="X74" i="31"/>
  <c r="X78" i="31"/>
  <c r="X82" i="31"/>
  <c r="X86" i="31"/>
  <c r="X90" i="31"/>
  <c r="X94" i="31"/>
  <c r="X98" i="31"/>
  <c r="X102" i="31"/>
  <c r="X56" i="31"/>
  <c r="X64" i="31"/>
  <c r="X72" i="31"/>
  <c r="X80" i="31"/>
  <c r="X88" i="31"/>
  <c r="X96" i="31"/>
  <c r="X122" i="31"/>
  <c r="X123" i="31"/>
  <c r="X130" i="31"/>
  <c r="X52" i="31"/>
  <c r="X68" i="31"/>
  <c r="X84" i="31"/>
  <c r="X119" i="31"/>
  <c r="X126" i="31"/>
  <c r="X103" i="31"/>
  <c r="X107" i="31"/>
  <c r="X111" i="31"/>
  <c r="X115" i="31"/>
  <c r="X124" i="31"/>
  <c r="X125" i="31"/>
  <c r="X131" i="31"/>
  <c r="X133" i="31"/>
  <c r="X135" i="31"/>
  <c r="X137" i="31"/>
  <c r="X139" i="31"/>
  <c r="X141" i="31"/>
  <c r="X143" i="31"/>
  <c r="X145" i="31"/>
  <c r="X147" i="31"/>
  <c r="X149" i="31"/>
  <c r="X151" i="31"/>
  <c r="X153" i="31"/>
  <c r="X155" i="31"/>
  <c r="X157" i="31"/>
  <c r="X159" i="31"/>
  <c r="X161" i="31"/>
  <c r="X163" i="31"/>
  <c r="X165" i="31"/>
  <c r="X167" i="31"/>
  <c r="X169" i="31"/>
  <c r="X171" i="31"/>
  <c r="X173" i="31"/>
  <c r="X175" i="31"/>
  <c r="X177" i="31"/>
  <c r="X179" i="31"/>
  <c r="X181" i="31"/>
  <c r="X183" i="31"/>
  <c r="X185" i="31"/>
  <c r="X187" i="31"/>
  <c r="X189" i="31"/>
  <c r="X191" i="31"/>
  <c r="X193" i="31"/>
  <c r="X195" i="31"/>
  <c r="X197" i="31"/>
  <c r="X60" i="31"/>
  <c r="X76" i="31"/>
  <c r="X92" i="31"/>
  <c r="X105" i="31"/>
  <c r="X120" i="31"/>
  <c r="X127" i="31"/>
  <c r="X128" i="31"/>
  <c r="X134" i="31"/>
  <c r="X142" i="31"/>
  <c r="X150" i="31"/>
  <c r="X158" i="31"/>
  <c r="X166" i="31"/>
  <c r="X174" i="31"/>
  <c r="X182" i="31"/>
  <c r="X190" i="31"/>
  <c r="X117" i="31"/>
  <c r="X121" i="31"/>
  <c r="X129" i="31"/>
  <c r="X132" i="31"/>
  <c r="X136" i="31"/>
  <c r="X140" i="31"/>
  <c r="X144" i="31"/>
  <c r="X148" i="31"/>
  <c r="X152" i="31"/>
  <c r="X156" i="31"/>
  <c r="X160" i="31"/>
  <c r="X164" i="31"/>
  <c r="X168" i="31"/>
  <c r="X172" i="31"/>
  <c r="X176" i="31"/>
  <c r="X180" i="31"/>
  <c r="X184" i="31"/>
  <c r="X188" i="31"/>
  <c r="X192" i="31"/>
  <c r="X196" i="31"/>
  <c r="X113" i="31"/>
  <c r="X109" i="31"/>
  <c r="X138" i="31"/>
  <c r="X146" i="31"/>
  <c r="X154" i="31"/>
  <c r="X162" i="31"/>
  <c r="X170" i="31"/>
  <c r="X178" i="31"/>
  <c r="X186" i="31"/>
  <c r="X194" i="31"/>
  <c r="J163" i="33"/>
  <c r="J89" i="33"/>
  <c r="J139" i="33"/>
  <c r="K139" i="33" s="1"/>
  <c r="T139" i="33" s="1"/>
  <c r="R181" i="33"/>
  <c r="E184" i="33"/>
  <c r="E203" i="33"/>
  <c r="J107" i="33"/>
  <c r="R197" i="33"/>
  <c r="J97" i="33"/>
  <c r="E113" i="33"/>
  <c r="E148" i="33"/>
  <c r="J155" i="33"/>
  <c r="E131" i="33"/>
  <c r="E133" i="33"/>
  <c r="J182" i="33"/>
  <c r="J133" i="33"/>
  <c r="E230" i="33"/>
  <c r="J143" i="33"/>
  <c r="J214" i="33"/>
  <c r="E214" i="33"/>
  <c r="J190" i="33"/>
  <c r="R184" i="33"/>
  <c r="AP26" i="27"/>
  <c r="AP42" i="27"/>
  <c r="AP46" i="27"/>
  <c r="AP59" i="27"/>
  <c r="AP66" i="27"/>
  <c r="AP77" i="27"/>
  <c r="AP125" i="27"/>
  <c r="AP75" i="27"/>
  <c r="AP95" i="27"/>
  <c r="AP38" i="19"/>
  <c r="AP77" i="19"/>
  <c r="AP38" i="27"/>
  <c r="AP86" i="19"/>
  <c r="AP98" i="19"/>
  <c r="M230" i="33"/>
  <c r="R112" i="33"/>
  <c r="J215" i="33"/>
  <c r="R202" i="33"/>
  <c r="E107" i="33"/>
  <c r="J158" i="33"/>
  <c r="K158" i="33" s="1"/>
  <c r="R199" i="33"/>
  <c r="E88" i="33"/>
  <c r="E109" i="33"/>
  <c r="E205" i="33"/>
  <c r="J154" i="33"/>
  <c r="E197" i="33"/>
  <c r="E142" i="33"/>
  <c r="E163" i="33"/>
  <c r="E86" i="33"/>
  <c r="J95" i="33"/>
  <c r="K95" i="33" s="1"/>
  <c r="R206" i="33"/>
  <c r="R130" i="33"/>
  <c r="J136" i="33"/>
  <c r="K136" i="33" s="1"/>
  <c r="T136" i="33" s="1"/>
  <c r="R179" i="33"/>
  <c r="E188" i="33"/>
  <c r="R146" i="33"/>
  <c r="E166" i="33"/>
  <c r="E121" i="33"/>
  <c r="J202" i="33"/>
  <c r="E170" i="33"/>
  <c r="E229" i="33"/>
  <c r="R172" i="33"/>
  <c r="R215" i="33"/>
  <c r="J206" i="33"/>
  <c r="E167" i="33"/>
  <c r="J92" i="33"/>
  <c r="R236" i="33"/>
  <c r="R154" i="33"/>
  <c r="R142" i="33"/>
  <c r="J104" i="33"/>
  <c r="E173" i="33"/>
  <c r="J199" i="33"/>
  <c r="J121" i="33"/>
  <c r="J160" i="33"/>
  <c r="J203" i="33"/>
  <c r="R170" i="33"/>
  <c r="J109" i="33"/>
  <c r="R188" i="33"/>
  <c r="E146" i="33"/>
  <c r="E95" i="33"/>
  <c r="E104" i="33"/>
  <c r="J130" i="33"/>
  <c r="E136" i="33"/>
  <c r="J134" i="33"/>
  <c r="R229" i="33"/>
  <c r="R167" i="33"/>
  <c r="E200" i="33"/>
  <c r="R182" i="33"/>
  <c r="J178" i="33"/>
  <c r="X48" i="33"/>
  <c r="X40" i="33"/>
  <c r="Y17" i="33"/>
  <c r="X42" i="33"/>
  <c r="X27" i="33"/>
  <c r="X23" i="33"/>
  <c r="X53" i="33"/>
  <c r="X30" i="33"/>
  <c r="X22" i="33"/>
  <c r="X83" i="33"/>
  <c r="X185" i="33"/>
  <c r="M218" i="33"/>
  <c r="L85" i="33"/>
  <c r="L218" i="33"/>
  <c r="L176" i="33"/>
  <c r="Z31" i="33"/>
  <c r="I31" i="33"/>
  <c r="I19" i="33"/>
  <c r="I49" i="33"/>
  <c r="I18" i="33"/>
  <c r="I37" i="33"/>
  <c r="Z58" i="33"/>
  <c r="Z19" i="33"/>
  <c r="H57" i="33"/>
  <c r="I57" i="33" s="1"/>
  <c r="X55" i="33"/>
  <c r="X51" i="33"/>
  <c r="X44" i="33"/>
  <c r="X36" i="33"/>
  <c r="W34" i="33"/>
  <c r="Z34" i="33"/>
  <c r="Z32" i="33"/>
  <c r="W32" i="33"/>
  <c r="Z26" i="33"/>
  <c r="X73" i="33"/>
  <c r="I43" i="33"/>
  <c r="Z41" i="33"/>
  <c r="X128" i="33"/>
  <c r="H28" i="33"/>
  <c r="I28" i="33" s="1"/>
  <c r="Z55" i="33"/>
  <c r="H55" i="33"/>
  <c r="I55" i="33" s="1"/>
  <c r="W49" i="33"/>
  <c r="Z44" i="33"/>
  <c r="W41" i="33"/>
  <c r="H26" i="33"/>
  <c r="W24" i="33"/>
  <c r="Z18" i="33"/>
  <c r="W18" i="33"/>
  <c r="W61" i="33"/>
  <c r="Z61" i="33"/>
  <c r="W40" i="33"/>
  <c r="W37" i="33"/>
  <c r="H24" i="33"/>
  <c r="I24" i="33" s="1"/>
  <c r="H58" i="33"/>
  <c r="I58" i="33" s="1"/>
  <c r="Z52" i="33"/>
  <c r="X43" i="33"/>
  <c r="W28" i="33"/>
  <c r="X28" i="33"/>
  <c r="H51" i="33"/>
  <c r="H40" i="33"/>
  <c r="Z36" i="33"/>
  <c r="W30" i="33"/>
  <c r="Z24" i="33"/>
  <c r="H21" i="33"/>
  <c r="I21" i="33" s="1"/>
  <c r="X57" i="33"/>
  <c r="AC30" i="33"/>
  <c r="AC53" i="33"/>
  <c r="AC20" i="33"/>
  <c r="AC48" i="33"/>
  <c r="I38" i="33"/>
  <c r="I53" i="33"/>
  <c r="AA71" i="33"/>
  <c r="M200" i="33"/>
  <c r="I50" i="33"/>
  <c r="I48" i="33"/>
  <c r="Z50" i="33"/>
  <c r="I29" i="33"/>
  <c r="I44" i="33"/>
  <c r="I35" i="33"/>
  <c r="L91" i="33"/>
  <c r="AC44" i="33"/>
  <c r="I42" i="33"/>
  <c r="AC31" i="33"/>
  <c r="AA74" i="33"/>
  <c r="X74" i="33"/>
  <c r="AA60" i="33"/>
  <c r="AC60" i="33" s="1"/>
  <c r="N60" i="33"/>
  <c r="Z23" i="33"/>
  <c r="N33" i="33"/>
  <c r="AB33" i="33"/>
  <c r="N58" i="33"/>
  <c r="AB58" i="33"/>
  <c r="N71" i="33"/>
  <c r="N41" i="33"/>
  <c r="AB41" i="33"/>
  <c r="AC41" i="33" s="1"/>
  <c r="N39" i="33"/>
  <c r="AB39" i="33"/>
  <c r="N21" i="33"/>
  <c r="AB21" i="33"/>
  <c r="AB61" i="33"/>
  <c r="AC61" i="33" s="1"/>
  <c r="N61" i="33"/>
  <c r="AB57" i="33"/>
  <c r="AC57" i="33" s="1"/>
  <c r="N57" i="33"/>
  <c r="W60" i="33"/>
  <c r="Z35" i="33"/>
  <c r="I32" i="33"/>
  <c r="L317" i="33"/>
  <c r="Z54" i="33"/>
  <c r="AA34" i="33"/>
  <c r="AC34" i="33" s="1"/>
  <c r="N34" i="33"/>
  <c r="W33" i="33"/>
  <c r="Z22" i="33"/>
  <c r="H22" i="33"/>
  <c r="I22" i="33" s="1"/>
  <c r="D317" i="33"/>
  <c r="AA55" i="33"/>
  <c r="AC55" i="33" s="1"/>
  <c r="N55" i="33"/>
  <c r="I61" i="33"/>
  <c r="M91" i="33"/>
  <c r="X79" i="33"/>
  <c r="U73" i="33"/>
  <c r="AA73" i="33"/>
  <c r="M124" i="33"/>
  <c r="U77" i="33"/>
  <c r="AB51" i="33"/>
  <c r="N53" i="33"/>
  <c r="N52" i="33"/>
  <c r="AB46" i="33"/>
  <c r="AC46" i="33" s="1"/>
  <c r="N46" i="33"/>
  <c r="N43" i="33"/>
  <c r="AB43" i="33"/>
  <c r="AC43" i="33" s="1"/>
  <c r="W27" i="33"/>
  <c r="AA25" i="33"/>
  <c r="AC25" i="33" s="1"/>
  <c r="H17" i="33"/>
  <c r="X70" i="33"/>
  <c r="N38" i="33"/>
  <c r="AB38" i="33"/>
  <c r="N24" i="33"/>
  <c r="AB24" i="33"/>
  <c r="AC24" i="33" s="1"/>
  <c r="AA54" i="33"/>
  <c r="AA39" i="33"/>
  <c r="AA27" i="33"/>
  <c r="H60" i="33"/>
  <c r="I52" i="33"/>
  <c r="X71" i="33"/>
  <c r="AB49" i="33"/>
  <c r="AC49" i="33" s="1"/>
  <c r="N19" i="33"/>
  <c r="H33" i="33"/>
  <c r="AA17" i="33"/>
  <c r="M317" i="33"/>
  <c r="D1" i="7"/>
  <c r="AB54" i="33"/>
  <c r="N42" i="33"/>
  <c r="U36" i="33"/>
  <c r="H36" i="33"/>
  <c r="H34" i="33"/>
  <c r="I34" i="33" s="1"/>
  <c r="U27" i="33"/>
  <c r="N25" i="33"/>
  <c r="W19" i="33"/>
  <c r="X47" i="33"/>
  <c r="X18" i="33"/>
  <c r="AA50" i="33"/>
  <c r="AC50" i="33" s="1"/>
  <c r="AA47" i="33"/>
  <c r="AC47" i="33" s="1"/>
  <c r="AA42" i="33"/>
  <c r="AA38" i="33"/>
  <c r="AA35" i="33"/>
  <c r="AC35" i="33" s="1"/>
  <c r="AA32" i="33"/>
  <c r="AA28" i="33"/>
  <c r="AC28" i="33" s="1"/>
  <c r="AA26" i="33"/>
  <c r="AC26" i="33" s="1"/>
  <c r="H23" i="33"/>
  <c r="I23" i="33" s="1"/>
  <c r="AA21" i="33"/>
  <c r="AA18" i="33"/>
  <c r="U54" i="33"/>
  <c r="N49" i="33"/>
  <c r="U46" i="33"/>
  <c r="U41" i="33"/>
  <c r="AB17" i="33"/>
  <c r="W31" i="33"/>
  <c r="X19" i="33"/>
  <c r="AA51" i="33"/>
  <c r="W48" i="33"/>
  <c r="AA29" i="33"/>
  <c r="AC29" i="33" s="1"/>
  <c r="AA22" i="33"/>
  <c r="AC22" i="33" s="1"/>
  <c r="V17" i="33"/>
  <c r="V18" i="33" s="1"/>
  <c r="V19" i="33" s="1"/>
  <c r="V20" i="33" s="1"/>
  <c r="V21" i="33" s="1"/>
  <c r="V22" i="33" s="1"/>
  <c r="V23" i="33" s="1"/>
  <c r="V24" i="33" s="1"/>
  <c r="V25" i="33" s="1"/>
  <c r="V26" i="33" s="1"/>
  <c r="V27" i="33" s="1"/>
  <c r="V28" i="33" s="1"/>
  <c r="V29" i="33" s="1"/>
  <c r="V30" i="33" s="1"/>
  <c r="V31" i="33" s="1"/>
  <c r="V32" i="33" s="1"/>
  <c r="V33" i="33" s="1"/>
  <c r="V34" i="33" s="1"/>
  <c r="V35" i="33" s="1"/>
  <c r="V36" i="33" s="1"/>
  <c r="V37" i="33" s="1"/>
  <c r="V38" i="33" s="1"/>
  <c r="V39" i="33" s="1"/>
  <c r="V40" i="33" s="1"/>
  <c r="V41" i="33" s="1"/>
  <c r="V42" i="33" s="1"/>
  <c r="V43" i="33" s="1"/>
  <c r="V44" i="33" s="1"/>
  <c r="V45" i="33" s="1"/>
  <c r="V46" i="33" s="1"/>
  <c r="V47" i="33" s="1"/>
  <c r="V48" i="33" s="1"/>
  <c r="V49" i="33" s="1"/>
  <c r="V50" i="33" s="1"/>
  <c r="V51" i="33" s="1"/>
  <c r="V52" i="33" s="1"/>
  <c r="V53" i="33" s="1"/>
  <c r="V54" i="33" s="1"/>
  <c r="V55" i="33" s="1"/>
  <c r="V56" i="33" s="1"/>
  <c r="V57" i="33" s="1"/>
  <c r="V58" i="33" s="1"/>
  <c r="V59" i="33" s="1"/>
  <c r="V60" i="33" s="1"/>
  <c r="V61" i="33" s="1"/>
  <c r="AA58" i="33"/>
  <c r="AA64" i="33"/>
  <c r="M80" i="33"/>
  <c r="AA80" i="33" s="1"/>
  <c r="K80" i="33"/>
  <c r="B13" i="27"/>
  <c r="D8" i="27"/>
  <c r="L106" i="33"/>
  <c r="M106" i="33"/>
  <c r="X65" i="33"/>
  <c r="AA67" i="33"/>
  <c r="X67" i="33"/>
  <c r="AP96" i="27"/>
  <c r="AP106" i="27"/>
  <c r="AP108" i="27"/>
  <c r="AP114" i="27"/>
  <c r="AA77" i="33"/>
  <c r="D2" i="7"/>
  <c r="AP29" i="27"/>
  <c r="AP94" i="27"/>
  <c r="AP136" i="27"/>
  <c r="AP18" i="19"/>
  <c r="X76" i="33"/>
  <c r="U76" i="33"/>
  <c r="X209" i="33"/>
  <c r="M209" i="33"/>
  <c r="B11" i="10"/>
  <c r="B12" i="10" s="1"/>
  <c r="D8" i="10" s="1"/>
  <c r="M181" i="33"/>
  <c r="AP20" i="27"/>
  <c r="AP37" i="27"/>
  <c r="AP43" i="27"/>
  <c r="AP67" i="27"/>
  <c r="AP31" i="19"/>
  <c r="AP40" i="19"/>
  <c r="AP76" i="19"/>
  <c r="AP125" i="19"/>
  <c r="AP138" i="19"/>
  <c r="AP146" i="19"/>
  <c r="AP153" i="19"/>
  <c r="AP32" i="27"/>
  <c r="AP34" i="27"/>
  <c r="AP52" i="27"/>
  <c r="AP41" i="27"/>
  <c r="AP65" i="27"/>
  <c r="AP98" i="27"/>
  <c r="AP130" i="27"/>
  <c r="AP27" i="19"/>
  <c r="AP36" i="19"/>
  <c r="AP42" i="19"/>
  <c r="AP49" i="19"/>
  <c r="AP69" i="19"/>
  <c r="AP74" i="19"/>
  <c r="X64" i="33"/>
  <c r="AP14" i="27"/>
  <c r="AP74" i="27"/>
  <c r="AP78" i="27"/>
  <c r="AP86" i="27"/>
  <c r="AP88" i="27"/>
  <c r="AP135" i="27"/>
  <c r="AP12" i="27"/>
  <c r="AP61" i="27"/>
  <c r="AP63" i="27"/>
  <c r="AP109" i="27"/>
  <c r="AP23" i="19"/>
  <c r="AP26" i="19"/>
  <c r="AP34" i="19"/>
  <c r="A13" i="27"/>
  <c r="B14" i="27"/>
  <c r="M83" i="33"/>
  <c r="S121" i="33"/>
  <c r="X86" i="33"/>
  <c r="AP31" i="27"/>
  <c r="AA68" i="33"/>
  <c r="X68" i="33"/>
  <c r="U68" i="33"/>
  <c r="M125" i="33"/>
  <c r="L125" i="33"/>
  <c r="S209" i="33"/>
  <c r="D3" i="27"/>
  <c r="D8" i="19"/>
  <c r="M169" i="33"/>
  <c r="S92" i="33"/>
  <c r="L128" i="33"/>
  <c r="U70" i="33"/>
  <c r="X80" i="33"/>
  <c r="M223" i="33"/>
  <c r="L82" i="33"/>
  <c r="L209" i="33"/>
  <c r="M82" i="33"/>
  <c r="AA70" i="33"/>
  <c r="B14" i="19"/>
  <c r="A14" i="19" s="1"/>
  <c r="L223" i="33"/>
  <c r="B11" i="11"/>
  <c r="B12" i="11" s="1"/>
  <c r="X118" i="33"/>
  <c r="M112" i="33"/>
  <c r="L112" i="33"/>
  <c r="AP27" i="27"/>
  <c r="AP33" i="27"/>
  <c r="AP36" i="27"/>
  <c r="AP62" i="27"/>
  <c r="AP103" i="27"/>
  <c r="AP129" i="27"/>
  <c r="AP139" i="27"/>
  <c r="AP55" i="19"/>
  <c r="AP23" i="27"/>
  <c r="AP53" i="27"/>
  <c r="AP60" i="27"/>
  <c r="AP76" i="27"/>
  <c r="AP122" i="27"/>
  <c r="AP50" i="27"/>
  <c r="AP68" i="27"/>
  <c r="AP72" i="27"/>
  <c r="AP127" i="27"/>
  <c r="AP133" i="27"/>
  <c r="AP25" i="19"/>
  <c r="AP53" i="19"/>
  <c r="AP73" i="19"/>
  <c r="AP75" i="19"/>
  <c r="AP24" i="27"/>
  <c r="AP73" i="27"/>
  <c r="AP115" i="27"/>
  <c r="AP134" i="27"/>
  <c r="AP17" i="27"/>
  <c r="AP25" i="27"/>
  <c r="AP28" i="27"/>
  <c r="AP39" i="27"/>
  <c r="AP101" i="27"/>
  <c r="AP113" i="27"/>
  <c r="AP132" i="27"/>
  <c r="AP28" i="19"/>
  <c r="AP57" i="19"/>
  <c r="AP114" i="19"/>
  <c r="AP145" i="19"/>
  <c r="AP51" i="27"/>
  <c r="AP58" i="27"/>
  <c r="AP119" i="27"/>
  <c r="AP121" i="27"/>
  <c r="AP140" i="27"/>
  <c r="AP110" i="27"/>
  <c r="AP131" i="27"/>
  <c r="AP21" i="19"/>
  <c r="I25" i="33"/>
  <c r="Z25" i="33"/>
  <c r="I20" i="33"/>
  <c r="AA65" i="33"/>
  <c r="AJ196" i="31"/>
  <c r="AJ192" i="31"/>
  <c r="AJ127" i="31"/>
  <c r="AJ120" i="31"/>
  <c r="AJ105" i="31"/>
  <c r="AJ101" i="31"/>
  <c r="AJ98" i="31"/>
  <c r="AJ87" i="31"/>
  <c r="AJ83" i="31"/>
  <c r="AJ76" i="31"/>
  <c r="AJ61" i="31"/>
  <c r="AJ58" i="31"/>
  <c r="AB52" i="33"/>
  <c r="AC52" i="33" s="1"/>
  <c r="U52" i="33"/>
  <c r="AA76" i="33"/>
  <c r="K79" i="33"/>
  <c r="AA62" i="33"/>
  <c r="AP16" i="27"/>
  <c r="AP89" i="27"/>
  <c r="AP92" i="27"/>
  <c r="AP116" i="27"/>
  <c r="AP120" i="27"/>
  <c r="AP137" i="27"/>
  <c r="AP143" i="27"/>
  <c r="AP13" i="27"/>
  <c r="AP44" i="27"/>
  <c r="AP56" i="27"/>
  <c r="AP71" i="27"/>
  <c r="AP105" i="27"/>
  <c r="AP19" i="27"/>
  <c r="AP104" i="27"/>
  <c r="AP79" i="27"/>
  <c r="AP97" i="27"/>
  <c r="AP147" i="19"/>
  <c r="U45" i="33"/>
  <c r="AB45" i="33"/>
  <c r="N23" i="33"/>
  <c r="AB23" i="33"/>
  <c r="AC23" i="33" s="1"/>
  <c r="AP87" i="27"/>
  <c r="AP30" i="19"/>
  <c r="AB32" i="33"/>
  <c r="N32" i="33"/>
  <c r="E112" i="33"/>
  <c r="AP81" i="27"/>
  <c r="AB36" i="33"/>
  <c r="AC36" i="33" s="1"/>
  <c r="R235" i="33"/>
  <c r="E235" i="33"/>
  <c r="J235" i="33"/>
  <c r="K235" i="33" s="1"/>
  <c r="E159" i="33"/>
  <c r="N18" i="33"/>
  <c r="AB18" i="33"/>
  <c r="E140" i="33"/>
  <c r="R140" i="33"/>
  <c r="AB42" i="33"/>
  <c r="AB40" i="33"/>
  <c r="AC40" i="33" s="1"/>
  <c r="N37" i="33"/>
  <c r="AB37" i="33"/>
  <c r="AC37" i="33" s="1"/>
  <c r="N27" i="33"/>
  <c r="AB27" i="33"/>
  <c r="E232" i="33"/>
  <c r="J232" i="33"/>
  <c r="K232" i="33" s="1"/>
  <c r="R232" i="33"/>
  <c r="J175" i="33"/>
  <c r="K175" i="33" s="1"/>
  <c r="T175" i="33" s="1"/>
  <c r="E236" i="33"/>
  <c r="J236" i="33"/>
  <c r="K236" i="33" s="1"/>
  <c r="E233" i="33"/>
  <c r="J233" i="33"/>
  <c r="K233" i="33" s="1"/>
  <c r="J221" i="33"/>
  <c r="K221" i="33" s="1"/>
  <c r="T221" i="33" s="1"/>
  <c r="W51" i="33"/>
  <c r="H47" i="33"/>
  <c r="I47" i="33" s="1"/>
  <c r="AA56" i="33"/>
  <c r="AC56" i="33" s="1"/>
  <c r="H56" i="33"/>
  <c r="E116" i="33"/>
  <c r="R116" i="33"/>
  <c r="J116" i="33"/>
  <c r="K116" i="33" s="1"/>
  <c r="E92" i="33"/>
  <c r="E93" i="33"/>
  <c r="E96" i="33"/>
  <c r="R91" i="33"/>
  <c r="T91" i="33" s="1"/>
  <c r="AJ18" i="31"/>
  <c r="AK18" i="31" s="1"/>
  <c r="R233" i="33"/>
  <c r="E99" i="33"/>
  <c r="E97" i="33"/>
  <c r="X52" i="33"/>
  <c r="AA45" i="33"/>
  <c r="AA33" i="33"/>
  <c r="X61" i="33"/>
  <c r="X59" i="33"/>
  <c r="R85" i="33"/>
  <c r="T85" i="33" s="1"/>
  <c r="AJ17" i="31"/>
  <c r="AK17" i="31" s="1"/>
  <c r="AJ16" i="31"/>
  <c r="AK16" i="31" s="1"/>
  <c r="AJ19" i="31"/>
  <c r="AK19" i="31" s="1"/>
  <c r="T232" i="33" l="1"/>
  <c r="M173" i="33"/>
  <c r="M179" i="33"/>
  <c r="AA179" i="33" s="1"/>
  <c r="U128" i="33"/>
  <c r="M152" i="33"/>
  <c r="T82" i="33"/>
  <c r="S218" i="33"/>
  <c r="U218" i="33" s="1"/>
  <c r="K110" i="33"/>
  <c r="T110" i="33" s="1"/>
  <c r="U110" i="33" s="1"/>
  <c r="S82" i="33"/>
  <c r="X218" i="33"/>
  <c r="T140" i="33"/>
  <c r="L152" i="33"/>
  <c r="N152" i="33" s="1"/>
  <c r="M128" i="33"/>
  <c r="AA128" i="33" s="1"/>
  <c r="AA83" i="33"/>
  <c r="L115" i="33"/>
  <c r="AA173" i="33"/>
  <c r="N103" i="33"/>
  <c r="U173" i="33"/>
  <c r="X92" i="33"/>
  <c r="K92" i="33"/>
  <c r="T92" i="33" s="1"/>
  <c r="U92" i="33" s="1"/>
  <c r="S190" i="33"/>
  <c r="S169" i="33"/>
  <c r="T169" i="33"/>
  <c r="S158" i="33"/>
  <c r="T158" i="33"/>
  <c r="S164" i="33"/>
  <c r="S205" i="33"/>
  <c r="S187" i="33"/>
  <c r="S167" i="33"/>
  <c r="T167" i="33"/>
  <c r="S188" i="33"/>
  <c r="AA188" i="33" s="1"/>
  <c r="T188" i="33"/>
  <c r="S154" i="33"/>
  <c r="S130" i="33"/>
  <c r="S202" i="33"/>
  <c r="T233" i="33"/>
  <c r="T116" i="33"/>
  <c r="L173" i="33"/>
  <c r="N173" i="33" s="1"/>
  <c r="S182" i="33"/>
  <c r="T182" i="33"/>
  <c r="S229" i="33"/>
  <c r="AA229" i="33" s="1"/>
  <c r="T229" i="33"/>
  <c r="S206" i="33"/>
  <c r="M89" i="33"/>
  <c r="AA89" i="33" s="1"/>
  <c r="K89" i="33"/>
  <c r="T89" i="33" s="1"/>
  <c r="U89" i="33" s="1"/>
  <c r="S127" i="33"/>
  <c r="T127" i="33"/>
  <c r="S161" i="33"/>
  <c r="S191" i="33"/>
  <c r="T191" i="33"/>
  <c r="S157" i="33"/>
  <c r="S200" i="33"/>
  <c r="AA200" i="33" s="1"/>
  <c r="T200" i="33"/>
  <c r="S101" i="33"/>
  <c r="S160" i="33"/>
  <c r="S208" i="33"/>
  <c r="AA208" i="33" s="1"/>
  <c r="S103" i="33"/>
  <c r="AA103" i="33" s="1"/>
  <c r="T103" i="33"/>
  <c r="AB103" i="33" s="1"/>
  <c r="T70" i="31" s="1"/>
  <c r="T235" i="33"/>
  <c r="S122" i="33"/>
  <c r="S86" i="33"/>
  <c r="AA106" i="33"/>
  <c r="X173" i="33"/>
  <c r="N85" i="33"/>
  <c r="X200" i="33"/>
  <c r="S170" i="33"/>
  <c r="AA170" i="33" s="1"/>
  <c r="T170" i="33"/>
  <c r="U170" i="33" s="1"/>
  <c r="S236" i="33"/>
  <c r="U236" i="33" s="1"/>
  <c r="T236" i="33"/>
  <c r="S215" i="33"/>
  <c r="S172" i="33"/>
  <c r="T172" i="33"/>
  <c r="S179" i="33"/>
  <c r="T179" i="33"/>
  <c r="X112" i="33"/>
  <c r="T112" i="33"/>
  <c r="S181" i="33"/>
  <c r="T181" i="33"/>
  <c r="S212" i="33"/>
  <c r="T212" i="33"/>
  <c r="S196" i="33"/>
  <c r="T196" i="33"/>
  <c r="S193" i="33"/>
  <c r="S125" i="33"/>
  <c r="AA125" i="33" s="1"/>
  <c r="T125" i="33"/>
  <c r="S97" i="33"/>
  <c r="S148" i="33"/>
  <c r="AA148" i="33" s="1"/>
  <c r="T148" i="33"/>
  <c r="K86" i="33"/>
  <c r="T86" i="33" s="1"/>
  <c r="S152" i="33"/>
  <c r="T152" i="33"/>
  <c r="X100" i="33"/>
  <c r="T100" i="33"/>
  <c r="S142" i="33"/>
  <c r="AA142" i="33" s="1"/>
  <c r="T142" i="33"/>
  <c r="S184" i="33"/>
  <c r="S197" i="33"/>
  <c r="AA197" i="33" s="1"/>
  <c r="T197" i="33"/>
  <c r="U197" i="33" s="1"/>
  <c r="S151" i="33"/>
  <c r="S166" i="33"/>
  <c r="T166" i="33"/>
  <c r="S115" i="33"/>
  <c r="T115" i="33"/>
  <c r="S137" i="33"/>
  <c r="S149" i="33"/>
  <c r="T149" i="33"/>
  <c r="S146" i="33"/>
  <c r="T146" i="33"/>
  <c r="S199" i="33"/>
  <c r="K94" i="33"/>
  <c r="L94" i="33" s="1"/>
  <c r="S230" i="33"/>
  <c r="U230" i="33" s="1"/>
  <c r="T230" i="33"/>
  <c r="S124" i="33"/>
  <c r="AA124" i="33" s="1"/>
  <c r="T124" i="33"/>
  <c r="S95" i="33"/>
  <c r="T95" i="33"/>
  <c r="S227" i="33"/>
  <c r="X223" i="33"/>
  <c r="T223" i="33"/>
  <c r="AB223" i="33" s="1"/>
  <c r="T190" i="31" s="1"/>
  <c r="S110" i="33"/>
  <c r="AA110" i="33" s="1"/>
  <c r="X176" i="33"/>
  <c r="T176" i="33"/>
  <c r="AB176" i="33" s="1"/>
  <c r="T143" i="31" s="1"/>
  <c r="S118" i="33"/>
  <c r="AA118" i="33" s="1"/>
  <c r="T118" i="33"/>
  <c r="M88" i="33"/>
  <c r="AA88" i="33" s="1"/>
  <c r="K88" i="33"/>
  <c r="T88" i="33" s="1"/>
  <c r="S94" i="33"/>
  <c r="T79" i="33"/>
  <c r="U79" i="33" s="1"/>
  <c r="T80" i="33"/>
  <c r="U80" i="33" s="1"/>
  <c r="N100" i="33"/>
  <c r="N167" i="33"/>
  <c r="AA167" i="33"/>
  <c r="X199" i="33"/>
  <c r="K199" i="33"/>
  <c r="T199" i="33" s="1"/>
  <c r="X133" i="33"/>
  <c r="K133" i="33"/>
  <c r="M184" i="33"/>
  <c r="K184" i="33"/>
  <c r="T184" i="33" s="1"/>
  <c r="M151" i="33"/>
  <c r="K151" i="33"/>
  <c r="L151" i="33" s="1"/>
  <c r="K217" i="33"/>
  <c r="T217" i="33" s="1"/>
  <c r="U217" i="33" s="1"/>
  <c r="M224" i="33"/>
  <c r="K224" i="33"/>
  <c r="T224" i="33" s="1"/>
  <c r="K211" i="33"/>
  <c r="T211" i="33" s="1"/>
  <c r="M205" i="33"/>
  <c r="K205" i="33"/>
  <c r="L205" i="33" s="1"/>
  <c r="K160" i="33"/>
  <c r="T160" i="33" s="1"/>
  <c r="M202" i="33"/>
  <c r="K202" i="33"/>
  <c r="M215" i="33"/>
  <c r="K215" i="33"/>
  <c r="L215" i="33" s="1"/>
  <c r="K190" i="33"/>
  <c r="L190" i="33" s="1"/>
  <c r="M182" i="33"/>
  <c r="K182" i="33"/>
  <c r="L182" i="33" s="1"/>
  <c r="M113" i="33"/>
  <c r="AA113" i="33" s="1"/>
  <c r="K113" i="33"/>
  <c r="M137" i="33"/>
  <c r="K137" i="33"/>
  <c r="T137" i="33" s="1"/>
  <c r="K164" i="33"/>
  <c r="M203" i="33"/>
  <c r="AA203" i="33" s="1"/>
  <c r="K203" i="33"/>
  <c r="T203" i="33" s="1"/>
  <c r="K154" i="33"/>
  <c r="T154" i="33" s="1"/>
  <c r="X214" i="33"/>
  <c r="K214" i="33"/>
  <c r="T214" i="33" s="1"/>
  <c r="M97" i="33"/>
  <c r="K97" i="33"/>
  <c r="T97" i="33" s="1"/>
  <c r="M107" i="33"/>
  <c r="AA107" i="33" s="1"/>
  <c r="K107" i="33"/>
  <c r="M163" i="33"/>
  <c r="AA163" i="33" s="1"/>
  <c r="K163" i="33"/>
  <c r="T163" i="33" s="1"/>
  <c r="M193" i="33"/>
  <c r="K193" i="33"/>
  <c r="T193" i="33" s="1"/>
  <c r="AA196" i="33"/>
  <c r="K178" i="33"/>
  <c r="T178" i="33" s="1"/>
  <c r="U178" i="33" s="1"/>
  <c r="M130" i="33"/>
  <c r="K130" i="33"/>
  <c r="L130" i="33" s="1"/>
  <c r="K155" i="33"/>
  <c r="T155" i="33" s="1"/>
  <c r="U155" i="33" s="1"/>
  <c r="X131" i="33"/>
  <c r="K131" i="33"/>
  <c r="T131" i="33" s="1"/>
  <c r="U131" i="33" s="1"/>
  <c r="K119" i="33"/>
  <c r="T119" i="33" s="1"/>
  <c r="X220" i="33"/>
  <c r="K220" i="33"/>
  <c r="K145" i="33"/>
  <c r="T145" i="33" s="1"/>
  <c r="U145" i="33" s="1"/>
  <c r="X226" i="33"/>
  <c r="K226" i="33"/>
  <c r="K122" i="33"/>
  <c r="L122" i="33" s="1"/>
  <c r="K208" i="33"/>
  <c r="L208" i="33" s="1"/>
  <c r="N208" i="33" s="1"/>
  <c r="M109" i="33"/>
  <c r="AA109" i="33" s="1"/>
  <c r="K109" i="33"/>
  <c r="K206" i="33"/>
  <c r="T206" i="33" s="1"/>
  <c r="M227" i="33"/>
  <c r="K227" i="33"/>
  <c r="L227" i="33" s="1"/>
  <c r="N140" i="33"/>
  <c r="M115" i="33"/>
  <c r="S100" i="33"/>
  <c r="AA100" i="33" s="1"/>
  <c r="M134" i="33"/>
  <c r="AA134" i="33" s="1"/>
  <c r="K134" i="33"/>
  <c r="T134" i="33" s="1"/>
  <c r="U134" i="33" s="1"/>
  <c r="X121" i="33"/>
  <c r="K121" i="33"/>
  <c r="K104" i="33"/>
  <c r="T104" i="33" s="1"/>
  <c r="U104" i="33" s="1"/>
  <c r="M143" i="33"/>
  <c r="AA143" i="33" s="1"/>
  <c r="K143" i="33"/>
  <c r="M157" i="33"/>
  <c r="K157" i="33"/>
  <c r="L157" i="33" s="1"/>
  <c r="M187" i="33"/>
  <c r="K187" i="33"/>
  <c r="K194" i="33"/>
  <c r="T194" i="33" s="1"/>
  <c r="U194" i="33" s="1"/>
  <c r="M161" i="33"/>
  <c r="K161" i="33"/>
  <c r="T161" i="33" s="1"/>
  <c r="M98" i="33"/>
  <c r="AA98" i="33" s="1"/>
  <c r="K98" i="33"/>
  <c r="T98" i="33" s="1"/>
  <c r="M185" i="33"/>
  <c r="AA185" i="33" s="1"/>
  <c r="K185" i="33"/>
  <c r="M101" i="33"/>
  <c r="AA101" i="33" s="1"/>
  <c r="K101" i="33"/>
  <c r="T101" i="33" s="1"/>
  <c r="U101" i="33" s="1"/>
  <c r="X145" i="33"/>
  <c r="M145" i="33"/>
  <c r="AA145" i="33" s="1"/>
  <c r="M86" i="33"/>
  <c r="X148" i="33"/>
  <c r="M226" i="33"/>
  <c r="AA226" i="33" s="1"/>
  <c r="X205" i="33"/>
  <c r="X208" i="33"/>
  <c r="U211" i="33"/>
  <c r="M211" i="33"/>
  <c r="AA211" i="33" s="1"/>
  <c r="M122" i="33"/>
  <c r="X122" i="33"/>
  <c r="X211" i="33"/>
  <c r="L172" i="33"/>
  <c r="X152" i="33"/>
  <c r="U118" i="33"/>
  <c r="AA164" i="33"/>
  <c r="X164" i="33"/>
  <c r="M172" i="33"/>
  <c r="X115" i="33"/>
  <c r="X110" i="33"/>
  <c r="X143" i="33"/>
  <c r="L146" i="33"/>
  <c r="X95" i="33"/>
  <c r="X169" i="33"/>
  <c r="X119" i="33"/>
  <c r="U169" i="33"/>
  <c r="X166" i="33"/>
  <c r="AA169" i="33"/>
  <c r="M119" i="33"/>
  <c r="AA119" i="33" s="1"/>
  <c r="M160" i="33"/>
  <c r="M220" i="33"/>
  <c r="AA220" i="33" s="1"/>
  <c r="S223" i="33"/>
  <c r="AA223" i="33" s="1"/>
  <c r="X187" i="33"/>
  <c r="M146" i="33"/>
  <c r="M121" i="33"/>
  <c r="AA121" i="33" s="1"/>
  <c r="X227" i="33"/>
  <c r="X124" i="33"/>
  <c r="L230" i="33"/>
  <c r="M217" i="33"/>
  <c r="AA217" i="33" s="1"/>
  <c r="N176" i="33"/>
  <c r="X224" i="33"/>
  <c r="X203" i="33"/>
  <c r="X217" i="33"/>
  <c r="X97" i="33"/>
  <c r="X136" i="33"/>
  <c r="L212" i="33"/>
  <c r="S224" i="33"/>
  <c r="M155" i="33"/>
  <c r="AA155" i="33" s="1"/>
  <c r="M149" i="33"/>
  <c r="X181" i="33"/>
  <c r="U74" i="33"/>
  <c r="M212" i="33"/>
  <c r="M136" i="33"/>
  <c r="AA136" i="33" s="1"/>
  <c r="X142" i="33"/>
  <c r="M127" i="33"/>
  <c r="AA127" i="33" s="1"/>
  <c r="AC58" i="33"/>
  <c r="X212" i="33"/>
  <c r="X161" i="33"/>
  <c r="X107" i="33"/>
  <c r="X149" i="33"/>
  <c r="X125" i="33"/>
  <c r="X163" i="33"/>
  <c r="L161" i="33"/>
  <c r="M178" i="33"/>
  <c r="AA178" i="33" s="1"/>
  <c r="X127" i="33"/>
  <c r="X193" i="33"/>
  <c r="X157" i="33"/>
  <c r="M214" i="33"/>
  <c r="AA214" i="33" s="1"/>
  <c r="M194" i="33"/>
  <c r="AA194" i="33" s="1"/>
  <c r="L149" i="33"/>
  <c r="X194" i="33"/>
  <c r="AA181" i="33"/>
  <c r="X191" i="33"/>
  <c r="X196" i="33"/>
  <c r="M158" i="33"/>
  <c r="M191" i="33"/>
  <c r="AA191" i="33" s="1"/>
  <c r="X160" i="33"/>
  <c r="X197" i="33"/>
  <c r="X137" i="33"/>
  <c r="X94" i="33"/>
  <c r="X230" i="33"/>
  <c r="X155" i="33"/>
  <c r="X210" i="31"/>
  <c r="M133" i="33"/>
  <c r="AA133" i="33" s="1"/>
  <c r="X158" i="33"/>
  <c r="X179" i="33"/>
  <c r="M94" i="33"/>
  <c r="AA94" i="33" s="1"/>
  <c r="S112" i="33"/>
  <c r="AA112" i="33" s="1"/>
  <c r="M206" i="33"/>
  <c r="L139" i="33"/>
  <c r="U139" i="33"/>
  <c r="X170" i="33"/>
  <c r="X184" i="33"/>
  <c r="M139" i="33"/>
  <c r="AA139" i="33" s="1"/>
  <c r="X178" i="33"/>
  <c r="M131" i="33"/>
  <c r="AA131" i="33" s="1"/>
  <c r="X113" i="33"/>
  <c r="M154" i="33"/>
  <c r="M104" i="33"/>
  <c r="AA104" i="33" s="1"/>
  <c r="X172" i="33"/>
  <c r="AB112" i="33"/>
  <c r="T79" i="31" s="1"/>
  <c r="X89" i="33"/>
  <c r="M92" i="33"/>
  <c r="AA92" i="33" s="1"/>
  <c r="X151" i="33"/>
  <c r="X104" i="33"/>
  <c r="X139" i="33"/>
  <c r="X134" i="33"/>
  <c r="X167" i="33"/>
  <c r="X190" i="33"/>
  <c r="M190" i="33"/>
  <c r="AA190" i="33" s="1"/>
  <c r="X215" i="33"/>
  <c r="AA215" i="33"/>
  <c r="X229" i="33"/>
  <c r="X188" i="33"/>
  <c r="X146" i="33"/>
  <c r="X206" i="33"/>
  <c r="X202" i="33"/>
  <c r="M199" i="33"/>
  <c r="X182" i="33"/>
  <c r="X154" i="33"/>
  <c r="X130" i="33"/>
  <c r="X109" i="33"/>
  <c r="M95" i="33"/>
  <c r="AA218" i="33"/>
  <c r="N218" i="33"/>
  <c r="N200" i="33"/>
  <c r="Y18" i="33"/>
  <c r="Y19" i="33" s="1"/>
  <c r="Y20" i="33" s="1"/>
  <c r="Y21" i="33" s="1"/>
  <c r="Y22" i="33" s="1"/>
  <c r="Y23" i="33" s="1"/>
  <c r="Y24" i="33" s="1"/>
  <c r="Y25" i="33" s="1"/>
  <c r="Y26" i="33" s="1"/>
  <c r="Y27" i="33" s="1"/>
  <c r="Y28" i="33" s="1"/>
  <c r="Y29" i="33" s="1"/>
  <c r="Y30" i="33" s="1"/>
  <c r="Y31" i="33" s="1"/>
  <c r="Y32" i="33" s="1"/>
  <c r="Y33" i="33" s="1"/>
  <c r="Y34" i="33" s="1"/>
  <c r="Y35" i="33" s="1"/>
  <c r="Y36" i="33" s="1"/>
  <c r="Y37" i="33" s="1"/>
  <c r="Y38" i="33" s="1"/>
  <c r="Y39" i="33" s="1"/>
  <c r="Y40" i="33" s="1"/>
  <c r="Y41" i="33" s="1"/>
  <c r="Y42" i="33" s="1"/>
  <c r="Y43" i="33" s="1"/>
  <c r="Y44" i="33" s="1"/>
  <c r="Y45" i="33" s="1"/>
  <c r="Y46" i="33" s="1"/>
  <c r="Y47" i="33" s="1"/>
  <c r="Y48" i="33" s="1"/>
  <c r="L229" i="33"/>
  <c r="N229" i="33" s="1"/>
  <c r="L80" i="33"/>
  <c r="N80" i="33" s="1"/>
  <c r="L196" i="33"/>
  <c r="AB167" i="33"/>
  <c r="T134" i="31" s="1"/>
  <c r="I36" i="33"/>
  <c r="I45" i="33"/>
  <c r="Z45" i="33"/>
  <c r="G317" i="33"/>
  <c r="I26" i="33"/>
  <c r="N70" i="33"/>
  <c r="I59" i="33"/>
  <c r="Z59" i="33"/>
  <c r="AC32" i="33"/>
  <c r="AC33" i="33"/>
  <c r="AC54" i="33"/>
  <c r="AC21" i="33"/>
  <c r="H317" i="33"/>
  <c r="U176" i="33"/>
  <c r="N91" i="33"/>
  <c r="N74" i="33"/>
  <c r="AB73" i="33"/>
  <c r="AB200" i="33"/>
  <c r="T167" i="31" s="1"/>
  <c r="Z39" i="33"/>
  <c r="I39" i="33"/>
  <c r="AB62" i="33"/>
  <c r="U62" i="33"/>
  <c r="AC38" i="33"/>
  <c r="AC42" i="33"/>
  <c r="AC18" i="33"/>
  <c r="AA176" i="33"/>
  <c r="N106" i="33"/>
  <c r="I27" i="33"/>
  <c r="Z27" i="33"/>
  <c r="I54" i="33"/>
  <c r="I60" i="33"/>
  <c r="Z60" i="33"/>
  <c r="AC27" i="33"/>
  <c r="N76" i="33"/>
  <c r="AA209" i="33"/>
  <c r="AC17" i="33"/>
  <c r="I46" i="33"/>
  <c r="Z46" i="33"/>
  <c r="O17" i="33"/>
  <c r="O18" i="33" s="1"/>
  <c r="O19" i="33" s="1"/>
  <c r="O20" i="33" s="1"/>
  <c r="O21" i="33" s="1"/>
  <c r="O22" i="33" s="1"/>
  <c r="O23" i="33" s="1"/>
  <c r="O24" i="33" s="1"/>
  <c r="O25" i="33" s="1"/>
  <c r="O26" i="33" s="1"/>
  <c r="O27" i="33" s="1"/>
  <c r="O28" i="33" s="1"/>
  <c r="O29" i="33" s="1"/>
  <c r="O30" i="33" s="1"/>
  <c r="O31" i="33" s="1"/>
  <c r="O32" i="33" s="1"/>
  <c r="O33" i="33" s="1"/>
  <c r="O34" i="33" s="1"/>
  <c r="O35" i="33" s="1"/>
  <c r="O36" i="33" s="1"/>
  <c r="O37" i="33" s="1"/>
  <c r="O38" i="33" s="1"/>
  <c r="O39" i="33" s="1"/>
  <c r="O40" i="33" s="1"/>
  <c r="O41" i="33" s="1"/>
  <c r="O42" i="33" s="1"/>
  <c r="O43" i="33" s="1"/>
  <c r="O44" i="33" s="1"/>
  <c r="O45" i="33" s="1"/>
  <c r="O46" i="33" s="1"/>
  <c r="O47" i="33" s="1"/>
  <c r="O48" i="33" s="1"/>
  <c r="O49" i="33" s="1"/>
  <c r="O50" i="33" s="1"/>
  <c r="O51" i="33" s="1"/>
  <c r="O52" i="33" s="1"/>
  <c r="O53" i="33" s="1"/>
  <c r="O54" i="33" s="1"/>
  <c r="O55" i="33" s="1"/>
  <c r="O56" i="33" s="1"/>
  <c r="O57" i="33" s="1"/>
  <c r="O58" i="33" s="1"/>
  <c r="O59" i="33" s="1"/>
  <c r="O60" i="33" s="1"/>
  <c r="O61" i="33" s="1"/>
  <c r="I17" i="33"/>
  <c r="Z17" i="33"/>
  <c r="AD17" i="33" s="1"/>
  <c r="AC51" i="33"/>
  <c r="L124" i="33"/>
  <c r="I33" i="33"/>
  <c r="Z33" i="33"/>
  <c r="N317" i="33"/>
  <c r="AC39" i="33"/>
  <c r="U64" i="33"/>
  <c r="B13" i="10"/>
  <c r="AA82" i="33"/>
  <c r="L197" i="33"/>
  <c r="L118" i="33"/>
  <c r="U67" i="33"/>
  <c r="L169" i="33"/>
  <c r="D4" i="7"/>
  <c r="D5" i="7" s="1"/>
  <c r="D6" i="7" s="1"/>
  <c r="D7" i="7" s="1"/>
  <c r="B11" i="7"/>
  <c r="B12" i="7" s="1"/>
  <c r="D3" i="10"/>
  <c r="U106" i="33"/>
  <c r="L158" i="33"/>
  <c r="L127" i="33"/>
  <c r="U82" i="33"/>
  <c r="N112" i="33"/>
  <c r="L181" i="33"/>
  <c r="U65" i="33"/>
  <c r="N223" i="33"/>
  <c r="N125" i="33"/>
  <c r="L166" i="33"/>
  <c r="B13" i="11"/>
  <c r="D3" i="11"/>
  <c r="D8" i="11"/>
  <c r="AB173" i="33"/>
  <c r="T140" i="31" s="1"/>
  <c r="L148" i="33"/>
  <c r="N148" i="33" s="1"/>
  <c r="A13" i="10"/>
  <c r="B14" i="10"/>
  <c r="N128" i="33"/>
  <c r="AB128" i="33"/>
  <c r="T95" i="31" s="1"/>
  <c r="B15" i="27"/>
  <c r="A14" i="27"/>
  <c r="AB82" i="33"/>
  <c r="T49" i="31" s="1"/>
  <c r="N82" i="33"/>
  <c r="B15" i="19"/>
  <c r="B16" i="19" s="1"/>
  <c r="N209" i="33"/>
  <c r="L142" i="33"/>
  <c r="U209" i="33"/>
  <c r="AB218" i="33"/>
  <c r="T185" i="31" s="1"/>
  <c r="U83" i="33"/>
  <c r="L83" i="33"/>
  <c r="S233" i="33"/>
  <c r="M116" i="33"/>
  <c r="L116" i="33"/>
  <c r="X116" i="33"/>
  <c r="M236" i="33"/>
  <c r="X236" i="33"/>
  <c r="N188" i="33"/>
  <c r="AJ210" i="31"/>
  <c r="I40" i="33"/>
  <c r="Z40" i="33"/>
  <c r="S116" i="33"/>
  <c r="U221" i="33"/>
  <c r="M221" i="33"/>
  <c r="AA221" i="33" s="1"/>
  <c r="X221" i="33"/>
  <c r="S232" i="33"/>
  <c r="AB77" i="33"/>
  <c r="N77" i="33"/>
  <c r="L79" i="33"/>
  <c r="X233" i="33"/>
  <c r="M233" i="33"/>
  <c r="M175" i="33"/>
  <c r="AA175" i="33" s="1"/>
  <c r="U175" i="33"/>
  <c r="X175" i="33"/>
  <c r="M232" i="33"/>
  <c r="X232" i="33"/>
  <c r="S235" i="33"/>
  <c r="AC45" i="33"/>
  <c r="L136" i="33"/>
  <c r="U136" i="33"/>
  <c r="A15" i="19"/>
  <c r="N179" i="33"/>
  <c r="I51" i="33"/>
  <c r="Z51" i="33"/>
  <c r="M235" i="33"/>
  <c r="X235" i="33"/>
  <c r="S85" i="33"/>
  <c r="AA85" i="33" s="1"/>
  <c r="X85" i="33"/>
  <c r="S91" i="33"/>
  <c r="AA91" i="33" s="1"/>
  <c r="X91" i="33"/>
  <c r="Z56" i="33"/>
  <c r="I56" i="33"/>
  <c r="X140" i="33"/>
  <c r="S140" i="33"/>
  <c r="AA140" i="33" s="1"/>
  <c r="U161" i="33" l="1"/>
  <c r="U172" i="33"/>
  <c r="AA95" i="33"/>
  <c r="N172" i="33"/>
  <c r="AA182" i="33"/>
  <c r="U196" i="33"/>
  <c r="U181" i="33"/>
  <c r="U179" i="33"/>
  <c r="AA122" i="33"/>
  <c r="AA236" i="33"/>
  <c r="U125" i="33"/>
  <c r="L110" i="33"/>
  <c r="AB110" i="33" s="1"/>
  <c r="T77" i="31" s="1"/>
  <c r="AA157" i="33"/>
  <c r="N151" i="33"/>
  <c r="U193" i="33"/>
  <c r="U152" i="33"/>
  <c r="L104" i="33"/>
  <c r="N104" i="33" s="1"/>
  <c r="L194" i="33"/>
  <c r="AB194" i="33" s="1"/>
  <c r="T161" i="31" s="1"/>
  <c r="L203" i="33"/>
  <c r="AA149" i="33"/>
  <c r="AA193" i="33"/>
  <c r="U146" i="33"/>
  <c r="U166" i="33"/>
  <c r="U100" i="33"/>
  <c r="L101" i="33"/>
  <c r="AB101" i="33" s="1"/>
  <c r="T68" i="31" s="1"/>
  <c r="U149" i="33"/>
  <c r="AA152" i="33"/>
  <c r="L155" i="33"/>
  <c r="AB155" i="33" s="1"/>
  <c r="T122" i="31" s="1"/>
  <c r="N115" i="33"/>
  <c r="U115" i="33"/>
  <c r="U142" i="33"/>
  <c r="U158" i="33"/>
  <c r="U154" i="33"/>
  <c r="U160" i="33"/>
  <c r="L86" i="33"/>
  <c r="AB86" i="33" s="1"/>
  <c r="T53" i="31" s="1"/>
  <c r="AA230" i="33"/>
  <c r="AA158" i="33"/>
  <c r="L214" i="33"/>
  <c r="AB230" i="33"/>
  <c r="T197" i="31" s="1"/>
  <c r="AA172" i="33"/>
  <c r="L88" i="33"/>
  <c r="N227" i="33"/>
  <c r="AA97" i="33"/>
  <c r="L154" i="33"/>
  <c r="N154" i="33" s="1"/>
  <c r="U137" i="33"/>
  <c r="N205" i="33"/>
  <c r="U184" i="33"/>
  <c r="T94" i="33"/>
  <c r="U94" i="33" s="1"/>
  <c r="U191" i="33"/>
  <c r="U127" i="33"/>
  <c r="T157" i="33"/>
  <c r="U157" i="33" s="1"/>
  <c r="T190" i="33"/>
  <c r="U190" i="33" s="1"/>
  <c r="L145" i="33"/>
  <c r="U97" i="33"/>
  <c r="AA212" i="33"/>
  <c r="AA146" i="33"/>
  <c r="AA160" i="33"/>
  <c r="L98" i="33"/>
  <c r="N98" i="33" s="1"/>
  <c r="AA161" i="33"/>
  <c r="AA187" i="33"/>
  <c r="N130" i="33"/>
  <c r="AA137" i="33"/>
  <c r="U212" i="33"/>
  <c r="U229" i="33"/>
  <c r="T226" i="33"/>
  <c r="U226" i="33" s="1"/>
  <c r="L220" i="33"/>
  <c r="N220" i="33" s="1"/>
  <c r="T220" i="33"/>
  <c r="U220" i="33" s="1"/>
  <c r="T215" i="33"/>
  <c r="U215" i="33" s="1"/>
  <c r="U124" i="33"/>
  <c r="U188" i="33"/>
  <c r="L217" i="33"/>
  <c r="AB217" i="33" s="1"/>
  <c r="T184" i="31" s="1"/>
  <c r="T185" i="33"/>
  <c r="U185" i="33" s="1"/>
  <c r="T143" i="33"/>
  <c r="U143" i="33" s="1"/>
  <c r="L206" i="33"/>
  <c r="AB206" i="33" s="1"/>
  <c r="T173" i="31" s="1"/>
  <c r="AA130" i="33"/>
  <c r="L107" i="33"/>
  <c r="N107" i="33" s="1"/>
  <c r="T107" i="33"/>
  <c r="L160" i="33"/>
  <c r="AB160" i="33" s="1"/>
  <c r="L211" i="33"/>
  <c r="N211" i="33" s="1"/>
  <c r="AA184" i="33"/>
  <c r="AA166" i="33"/>
  <c r="T227" i="33"/>
  <c r="T130" i="33"/>
  <c r="U130" i="33" s="1"/>
  <c r="T187" i="33"/>
  <c r="U187" i="33" s="1"/>
  <c r="T122" i="33"/>
  <c r="U122" i="33" s="1"/>
  <c r="L121" i="33"/>
  <c r="T121" i="33"/>
  <c r="L109" i="33"/>
  <c r="N109" i="33" s="1"/>
  <c r="T109" i="33"/>
  <c r="U109" i="33" s="1"/>
  <c r="L133" i="33"/>
  <c r="N133" i="33" s="1"/>
  <c r="T133" i="33"/>
  <c r="T164" i="33"/>
  <c r="U164" i="33" s="1"/>
  <c r="L178" i="33"/>
  <c r="AB178" i="33" s="1"/>
  <c r="T145" i="31" s="1"/>
  <c r="L199" i="33"/>
  <c r="N199" i="33" s="1"/>
  <c r="AA199" i="33"/>
  <c r="N88" i="33"/>
  <c r="AA227" i="33"/>
  <c r="L119" i="33"/>
  <c r="AB119" i="33" s="1"/>
  <c r="T86" i="31" s="1"/>
  <c r="U200" i="33"/>
  <c r="T113" i="33"/>
  <c r="U113" i="33" s="1"/>
  <c r="AA202" i="33"/>
  <c r="AA205" i="33"/>
  <c r="AA151" i="33"/>
  <c r="T151" i="33"/>
  <c r="AB151" i="33" s="1"/>
  <c r="T118" i="31" s="1"/>
  <c r="T208" i="33"/>
  <c r="T202" i="33"/>
  <c r="U202" i="33" s="1"/>
  <c r="T205" i="33"/>
  <c r="AB205" i="33" s="1"/>
  <c r="T172" i="31" s="1"/>
  <c r="AA115" i="33"/>
  <c r="N161" i="33"/>
  <c r="AA86" i="33"/>
  <c r="AC86" i="33" s="1"/>
  <c r="U53" i="31" s="1"/>
  <c r="L226" i="33"/>
  <c r="N226" i="33" s="1"/>
  <c r="L164" i="33"/>
  <c r="N164" i="33" s="1"/>
  <c r="U86" i="33"/>
  <c r="AA224" i="33"/>
  <c r="L185" i="33"/>
  <c r="N185" i="33" s="1"/>
  <c r="U208" i="33"/>
  <c r="AB115" i="33"/>
  <c r="T82" i="31" s="1"/>
  <c r="AB208" i="33"/>
  <c r="T175" i="31" s="1"/>
  <c r="N122" i="33"/>
  <c r="AB152" i="33"/>
  <c r="T119" i="31" s="1"/>
  <c r="AB149" i="33"/>
  <c r="T116" i="31" s="1"/>
  <c r="U98" i="33"/>
  <c r="U88" i="33"/>
  <c r="N121" i="33"/>
  <c r="U133" i="33"/>
  <c r="L224" i="33"/>
  <c r="N224" i="33" s="1"/>
  <c r="AB169" i="33"/>
  <c r="T136" i="31" s="1"/>
  <c r="AB127" i="33"/>
  <c r="T94" i="31" s="1"/>
  <c r="L187" i="33"/>
  <c r="L134" i="33"/>
  <c r="AB134" i="33" s="1"/>
  <c r="T101" i="31" s="1"/>
  <c r="L143" i="33"/>
  <c r="N146" i="33"/>
  <c r="U227" i="33"/>
  <c r="U214" i="33"/>
  <c r="U182" i="33"/>
  <c r="L89" i="33"/>
  <c r="AB89" i="33" s="1"/>
  <c r="T56" i="31" s="1"/>
  <c r="AA206" i="33"/>
  <c r="AC176" i="33"/>
  <c r="U143" i="31" s="1"/>
  <c r="L113" i="33"/>
  <c r="N113" i="33" s="1"/>
  <c r="N149" i="33"/>
  <c r="L137" i="33"/>
  <c r="AB137" i="33" s="1"/>
  <c r="T104" i="31" s="1"/>
  <c r="U203" i="33"/>
  <c r="L193" i="33"/>
  <c r="AB193" i="33" s="1"/>
  <c r="T160" i="31" s="1"/>
  <c r="N212" i="33"/>
  <c r="N217" i="33"/>
  <c r="N230" i="33"/>
  <c r="AB161" i="33"/>
  <c r="T128" i="31" s="1"/>
  <c r="N214" i="33"/>
  <c r="AB74" i="33"/>
  <c r="AB212" i="33"/>
  <c r="T179" i="31" s="1"/>
  <c r="U224" i="33"/>
  <c r="N194" i="33"/>
  <c r="AB80" i="33"/>
  <c r="T47" i="31" s="1"/>
  <c r="L97" i="33"/>
  <c r="N97" i="33" s="1"/>
  <c r="AB172" i="33"/>
  <c r="T139" i="31" s="1"/>
  <c r="L191" i="33"/>
  <c r="AB191" i="33" s="1"/>
  <c r="T158" i="31" s="1"/>
  <c r="L184" i="33"/>
  <c r="N184" i="33" s="1"/>
  <c r="N139" i="33"/>
  <c r="AA154" i="33"/>
  <c r="AB139" i="33"/>
  <c r="T106" i="31" s="1"/>
  <c r="L163" i="33"/>
  <c r="U163" i="33"/>
  <c r="U107" i="33"/>
  <c r="AB197" i="33"/>
  <c r="T164" i="31" s="1"/>
  <c r="AB196" i="33"/>
  <c r="T163" i="31" s="1"/>
  <c r="AB229" i="33"/>
  <c r="T196" i="31" s="1"/>
  <c r="N94" i="33"/>
  <c r="U112" i="33"/>
  <c r="I317" i="33"/>
  <c r="L131" i="33"/>
  <c r="N131" i="33" s="1"/>
  <c r="AB121" i="33"/>
  <c r="T88" i="31" s="1"/>
  <c r="L92" i="33"/>
  <c r="N92" i="33" s="1"/>
  <c r="N190" i="33"/>
  <c r="U199" i="33"/>
  <c r="AB179" i="33"/>
  <c r="T146" i="31" s="1"/>
  <c r="U206" i="33"/>
  <c r="AA235" i="33"/>
  <c r="AB146" i="33"/>
  <c r="T113" i="31" s="1"/>
  <c r="L95" i="33"/>
  <c r="U95" i="33"/>
  <c r="AC103" i="33"/>
  <c r="U70" i="31" s="1"/>
  <c r="U103" i="33"/>
  <c r="L202" i="33"/>
  <c r="Y49" i="33"/>
  <c r="Y50" i="33" s="1"/>
  <c r="Y51" i="33" s="1"/>
  <c r="Y52" i="33" s="1"/>
  <c r="Y53" i="33" s="1"/>
  <c r="Y54" i="33" s="1"/>
  <c r="Y55" i="33" s="1"/>
  <c r="Y56" i="33" s="1"/>
  <c r="Y57" i="33" s="1"/>
  <c r="Y58" i="33" s="1"/>
  <c r="Y59" i="33" s="1"/>
  <c r="Y60" i="33" s="1"/>
  <c r="Y61" i="33" s="1"/>
  <c r="AD18" i="33"/>
  <c r="AA232" i="33"/>
  <c r="AC167" i="33"/>
  <c r="U134" i="31" s="1"/>
  <c r="N196" i="33"/>
  <c r="U167" i="33"/>
  <c r="N127" i="33"/>
  <c r="AC200" i="33"/>
  <c r="U167" i="31" s="1"/>
  <c r="AB70" i="33"/>
  <c r="AB100" i="33"/>
  <c r="U223" i="33"/>
  <c r="N169" i="33"/>
  <c r="N145" i="33"/>
  <c r="AB145" i="33"/>
  <c r="T112" i="31" s="1"/>
  <c r="AC112" i="33"/>
  <c r="U79" i="31" s="1"/>
  <c r="L232" i="33"/>
  <c r="N232" i="33" s="1"/>
  <c r="U116" i="33"/>
  <c r="AB170" i="33"/>
  <c r="T137" i="31" s="1"/>
  <c r="U233" i="33"/>
  <c r="U232" i="33"/>
  <c r="AA233" i="33"/>
  <c r="AB188" i="33"/>
  <c r="N73" i="33"/>
  <c r="AC119" i="33"/>
  <c r="U86" i="31" s="1"/>
  <c r="AB106" i="33"/>
  <c r="AB124" i="33"/>
  <c r="T91" i="31" s="1"/>
  <c r="N124" i="33"/>
  <c r="N178" i="33"/>
  <c r="AC62" i="33"/>
  <c r="U119" i="33"/>
  <c r="U71" i="33"/>
  <c r="AB71" i="33"/>
  <c r="AB76" i="33"/>
  <c r="N197" i="33"/>
  <c r="N203" i="33"/>
  <c r="AB65" i="33"/>
  <c r="N65" i="33"/>
  <c r="N67" i="33"/>
  <c r="AB67" i="33"/>
  <c r="N118" i="33"/>
  <c r="AB118" i="33"/>
  <c r="T85" i="31" s="1"/>
  <c r="N181" i="33"/>
  <c r="AB181" i="33"/>
  <c r="T148" i="31" s="1"/>
  <c r="B4" i="8"/>
  <c r="D8" i="7"/>
  <c r="B13" i="7"/>
  <c r="D3" i="7"/>
  <c r="U235" i="33"/>
  <c r="AB158" i="33"/>
  <c r="T125" i="31" s="1"/>
  <c r="N158" i="33"/>
  <c r="N110" i="33"/>
  <c r="AB64" i="33"/>
  <c r="N64" i="33"/>
  <c r="L235" i="33"/>
  <c r="AB235" i="33" s="1"/>
  <c r="N83" i="33"/>
  <c r="AB83" i="33"/>
  <c r="T50" i="31" s="1"/>
  <c r="AC218" i="33"/>
  <c r="U185" i="31" s="1"/>
  <c r="AC223" i="33"/>
  <c r="U190" i="31" s="1"/>
  <c r="AC128" i="33"/>
  <c r="U95" i="31" s="1"/>
  <c r="N68" i="33"/>
  <c r="AB68" i="33"/>
  <c r="AB209" i="33"/>
  <c r="T176" i="31" s="1"/>
  <c r="AC173" i="33"/>
  <c r="U140" i="31" s="1"/>
  <c r="A13" i="11"/>
  <c r="B14" i="11"/>
  <c r="L221" i="33"/>
  <c r="AB221" i="33" s="1"/>
  <c r="T188" i="31" s="1"/>
  <c r="N142" i="33"/>
  <c r="AB142" i="33"/>
  <c r="T109" i="31" s="1"/>
  <c r="N182" i="33"/>
  <c r="AC73" i="33"/>
  <c r="AC82" i="33"/>
  <c r="U49" i="31" s="1"/>
  <c r="N101" i="33"/>
  <c r="B16" i="27"/>
  <c r="A15" i="27"/>
  <c r="AB148" i="33"/>
  <c r="T115" i="31" s="1"/>
  <c r="U148" i="33"/>
  <c r="L233" i="33"/>
  <c r="AB233" i="33" s="1"/>
  <c r="AC155" i="33"/>
  <c r="U122" i="31" s="1"/>
  <c r="A14" i="10"/>
  <c r="B15" i="10"/>
  <c r="AB157" i="33"/>
  <c r="T124" i="31" s="1"/>
  <c r="N157" i="33"/>
  <c r="N166" i="33"/>
  <c r="AB166" i="33"/>
  <c r="T133" i="31" s="1"/>
  <c r="AB125" i="33"/>
  <c r="T92" i="31" s="1"/>
  <c r="AC230" i="33"/>
  <c r="U197" i="31" s="1"/>
  <c r="L236" i="33"/>
  <c r="U91" i="33"/>
  <c r="AB91" i="33"/>
  <c r="T58" i="31" s="1"/>
  <c r="AB85" i="33"/>
  <c r="T52" i="31" s="1"/>
  <c r="U85" i="33"/>
  <c r="U140" i="33"/>
  <c r="AB140" i="33"/>
  <c r="T107" i="31" s="1"/>
  <c r="AC217" i="33"/>
  <c r="U184" i="31" s="1"/>
  <c r="N136" i="33"/>
  <c r="AB136" i="33"/>
  <c r="T103" i="31" s="1"/>
  <c r="N79" i="33"/>
  <c r="AB79" i="33"/>
  <c r="T46" i="31" s="1"/>
  <c r="AC77" i="33"/>
  <c r="N116" i="33"/>
  <c r="N215" i="33"/>
  <c r="B17" i="19"/>
  <c r="A16" i="19"/>
  <c r="L175" i="33"/>
  <c r="AA116" i="33"/>
  <c r="AB94" i="33" l="1"/>
  <c r="T61" i="31" s="1"/>
  <c r="N155" i="33"/>
  <c r="AB211" i="33"/>
  <c r="T178" i="31" s="1"/>
  <c r="AB154" i="33"/>
  <c r="T121" i="31" s="1"/>
  <c r="N119" i="33"/>
  <c r="N86" i="33"/>
  <c r="AB185" i="33"/>
  <c r="AC194" i="33"/>
  <c r="U161" i="31" s="1"/>
  <c r="N160" i="33"/>
  <c r="AB104" i="33"/>
  <c r="N206" i="33"/>
  <c r="AC178" i="33"/>
  <c r="U145" i="31" s="1"/>
  <c r="AB187" i="33"/>
  <c r="T154" i="31" s="1"/>
  <c r="AB190" i="33"/>
  <c r="T157" i="31" s="1"/>
  <c r="U205" i="33"/>
  <c r="AC206" i="33"/>
  <c r="U173" i="31" s="1"/>
  <c r="AB122" i="33"/>
  <c r="T89" i="31" s="1"/>
  <c r="AB226" i="33"/>
  <c r="T193" i="31" s="1"/>
  <c r="AB224" i="33"/>
  <c r="T191" i="31" s="1"/>
  <c r="AB143" i="33"/>
  <c r="T110" i="31" s="1"/>
  <c r="AC208" i="33"/>
  <c r="U175" i="31" s="1"/>
  <c r="AB164" i="33"/>
  <c r="T131" i="31" s="1"/>
  <c r="AC115" i="33"/>
  <c r="U82" i="31" s="1"/>
  <c r="AB88" i="33"/>
  <c r="T55" i="31" s="1"/>
  <c r="AC149" i="33"/>
  <c r="U116" i="31" s="1"/>
  <c r="AB182" i="33"/>
  <c r="T149" i="31" s="1"/>
  <c r="AC211" i="33"/>
  <c r="U178" i="31" s="1"/>
  <c r="AB98" i="33"/>
  <c r="T65" i="31" s="1"/>
  <c r="AC152" i="33"/>
  <c r="U119" i="31" s="1"/>
  <c r="AB133" i="33"/>
  <c r="T100" i="31" s="1"/>
  <c r="N134" i="33"/>
  <c r="AC169" i="33"/>
  <c r="U136" i="31" s="1"/>
  <c r="AC127" i="33"/>
  <c r="U94" i="31" s="1"/>
  <c r="N143" i="33"/>
  <c r="U151" i="33"/>
  <c r="AC161" i="33"/>
  <c r="U128" i="31" s="1"/>
  <c r="N89" i="33"/>
  <c r="AB113" i="33"/>
  <c r="AC113" i="33" s="1"/>
  <c r="U80" i="31" s="1"/>
  <c r="N187" i="33"/>
  <c r="AB215" i="33"/>
  <c r="T182" i="31" s="1"/>
  <c r="AB214" i="33"/>
  <c r="T181" i="31" s="1"/>
  <c r="AC191" i="33"/>
  <c r="U158" i="31" s="1"/>
  <c r="AB227" i="33"/>
  <c r="T194" i="31" s="1"/>
  <c r="AB130" i="33"/>
  <c r="T97" i="31" s="1"/>
  <c r="N191" i="33"/>
  <c r="AB203" i="33"/>
  <c r="T170" i="31" s="1"/>
  <c r="AC229" i="33"/>
  <c r="U196" i="31" s="1"/>
  <c r="AB220" i="33"/>
  <c r="T187" i="31" s="1"/>
  <c r="N137" i="33"/>
  <c r="AC193" i="33"/>
  <c r="U160" i="31" s="1"/>
  <c r="N193" i="33"/>
  <c r="AC205" i="33"/>
  <c r="U172" i="31" s="1"/>
  <c r="AC172" i="33"/>
  <c r="U139" i="31" s="1"/>
  <c r="AC197" i="33"/>
  <c r="U164" i="31" s="1"/>
  <c r="AC80" i="33"/>
  <c r="U47" i="31" s="1"/>
  <c r="AB97" i="33"/>
  <c r="T64" i="31" s="1"/>
  <c r="AC74" i="33"/>
  <c r="AC212" i="33"/>
  <c r="U179" i="31" s="1"/>
  <c r="AB184" i="33"/>
  <c r="T151" i="31" s="1"/>
  <c r="AC139" i="33"/>
  <c r="U106" i="31" s="1"/>
  <c r="AB107" i="33"/>
  <c r="T74" i="31" s="1"/>
  <c r="AB131" i="33"/>
  <c r="T98" i="31" s="1"/>
  <c r="AB199" i="33"/>
  <c r="T166" i="31" s="1"/>
  <c r="AC196" i="33"/>
  <c r="U163" i="31" s="1"/>
  <c r="N163" i="33"/>
  <c r="AB163" i="33"/>
  <c r="AC94" i="33"/>
  <c r="U61" i="31" s="1"/>
  <c r="AC188" i="33"/>
  <c r="U155" i="31" s="1"/>
  <c r="T155" i="31"/>
  <c r="U121" i="33"/>
  <c r="AC160" i="33"/>
  <c r="U127" i="31" s="1"/>
  <c r="T127" i="31"/>
  <c r="AC179" i="33"/>
  <c r="U146" i="31" s="1"/>
  <c r="AB232" i="33"/>
  <c r="AC232" i="33" s="1"/>
  <c r="AC121" i="33"/>
  <c r="U88" i="31" s="1"/>
  <c r="AC106" i="33"/>
  <c r="U73" i="31" s="1"/>
  <c r="T73" i="31"/>
  <c r="AC100" i="33"/>
  <c r="U67" i="31" s="1"/>
  <c r="T67" i="31"/>
  <c r="AC224" i="33"/>
  <c r="U191" i="31" s="1"/>
  <c r="AB109" i="33"/>
  <c r="T76" i="31" s="1"/>
  <c r="AB92" i="33"/>
  <c r="AC235" i="33"/>
  <c r="AC146" i="33"/>
  <c r="U113" i="31" s="1"/>
  <c r="N202" i="33"/>
  <c r="AB202" i="33"/>
  <c r="T169" i="31" s="1"/>
  <c r="N95" i="33"/>
  <c r="AB95" i="33"/>
  <c r="T62" i="31" s="1"/>
  <c r="AD19" i="33"/>
  <c r="N233" i="33"/>
  <c r="AC122" i="33"/>
  <c r="U89" i="31" s="1"/>
  <c r="AC70" i="33"/>
  <c r="AC170" i="33"/>
  <c r="U137" i="31" s="1"/>
  <c r="AB116" i="33"/>
  <c r="AC145" i="33"/>
  <c r="U112" i="31" s="1"/>
  <c r="N221" i="33"/>
  <c r="AC151" i="33"/>
  <c r="U118" i="31" s="1"/>
  <c r="AC233" i="33"/>
  <c r="AC124" i="33"/>
  <c r="U91" i="31" s="1"/>
  <c r="AC76" i="33"/>
  <c r="N235" i="33"/>
  <c r="AC71" i="33"/>
  <c r="AC110" i="33"/>
  <c r="U77" i="31" s="1"/>
  <c r="AC158" i="33"/>
  <c r="U125" i="31" s="1"/>
  <c r="AC89" i="33"/>
  <c r="U56" i="31" s="1"/>
  <c r="AC64" i="33"/>
  <c r="A4" i="8"/>
  <c r="D4" i="8"/>
  <c r="D41" i="8" s="1"/>
  <c r="C4" i="8"/>
  <c r="AC181" i="33"/>
  <c r="U148" i="31" s="1"/>
  <c r="AC67" i="33"/>
  <c r="AC118" i="33"/>
  <c r="U85" i="31" s="1"/>
  <c r="B14" i="7"/>
  <c r="A13" i="7"/>
  <c r="B5" i="8"/>
  <c r="AC65" i="33"/>
  <c r="AC148" i="33"/>
  <c r="U115" i="31" s="1"/>
  <c r="A14" i="11"/>
  <c r="B15" i="11"/>
  <c r="AC157" i="33"/>
  <c r="U124" i="31" s="1"/>
  <c r="AC101" i="33"/>
  <c r="U68" i="31" s="1"/>
  <c r="AC142" i="33"/>
  <c r="U109" i="31" s="1"/>
  <c r="AC83" i="33"/>
  <c r="U50" i="31" s="1"/>
  <c r="AC166" i="33"/>
  <c r="U133" i="31" s="1"/>
  <c r="AC209" i="33"/>
  <c r="U176" i="31" s="1"/>
  <c r="AC137" i="33"/>
  <c r="U104" i="31" s="1"/>
  <c r="AC134" i="33"/>
  <c r="U101" i="31" s="1"/>
  <c r="B16" i="10"/>
  <c r="A15" i="10"/>
  <c r="A16" i="27"/>
  <c r="B17" i="27"/>
  <c r="AC125" i="33"/>
  <c r="U92" i="31" s="1"/>
  <c r="AC68" i="33"/>
  <c r="N175" i="33"/>
  <c r="AB175" i="33"/>
  <c r="T142" i="31" s="1"/>
  <c r="AC91" i="33"/>
  <c r="U58" i="31" s="1"/>
  <c r="AB236" i="33"/>
  <c r="AC236" i="33" s="1"/>
  <c r="N236" i="33"/>
  <c r="AC187" i="33"/>
  <c r="U154" i="31" s="1"/>
  <c r="AC221" i="33"/>
  <c r="U188" i="31" s="1"/>
  <c r="AC79" i="33"/>
  <c r="U46" i="31" s="1"/>
  <c r="A17" i="19"/>
  <c r="B18" i="19"/>
  <c r="AC136" i="33"/>
  <c r="U103" i="31" s="1"/>
  <c r="AC140" i="33"/>
  <c r="U107" i="31" s="1"/>
  <c r="AC85" i="33"/>
  <c r="U52" i="31" s="1"/>
  <c r="AC88" i="33" l="1"/>
  <c r="U55" i="31" s="1"/>
  <c r="AC154" i="33"/>
  <c r="U121" i="31" s="1"/>
  <c r="AC104" i="33"/>
  <c r="U71" i="31" s="1"/>
  <c r="T71" i="31"/>
  <c r="T152" i="31"/>
  <c r="AC185" i="33"/>
  <c r="U152" i="31" s="1"/>
  <c r="AC164" i="33"/>
  <c r="U131" i="31" s="1"/>
  <c r="AC190" i="33"/>
  <c r="U157" i="31" s="1"/>
  <c r="AC226" i="33"/>
  <c r="U193" i="31" s="1"/>
  <c r="AC143" i="33"/>
  <c r="U110" i="31" s="1"/>
  <c r="AC182" i="33"/>
  <c r="U149" i="31" s="1"/>
  <c r="AC133" i="33"/>
  <c r="U100" i="31" s="1"/>
  <c r="AC98" i="33"/>
  <c r="U65" i="31" s="1"/>
  <c r="AC215" i="33"/>
  <c r="U182" i="31" s="1"/>
  <c r="AC227" i="33"/>
  <c r="U194" i="31" s="1"/>
  <c r="AC214" i="33"/>
  <c r="U181" i="31" s="1"/>
  <c r="T80" i="31"/>
  <c r="AC130" i="33"/>
  <c r="U97" i="31" s="1"/>
  <c r="AC203" i="33"/>
  <c r="U170" i="31" s="1"/>
  <c r="AC220" i="33"/>
  <c r="U187" i="31" s="1"/>
  <c r="AC184" i="33"/>
  <c r="U151" i="31" s="1"/>
  <c r="AC97" i="33"/>
  <c r="U64" i="31" s="1"/>
  <c r="AC199" i="33"/>
  <c r="U166" i="31" s="1"/>
  <c r="AC131" i="33"/>
  <c r="U98" i="31" s="1"/>
  <c r="AC107" i="33"/>
  <c r="U74" i="31" s="1"/>
  <c r="T130" i="31"/>
  <c r="AC163" i="33"/>
  <c r="U130" i="31" s="1"/>
  <c r="AC109" i="33"/>
  <c r="U76" i="31" s="1"/>
  <c r="T59" i="31"/>
  <c r="AC92" i="33"/>
  <c r="U59" i="31" s="1"/>
  <c r="AC116" i="33"/>
  <c r="U83" i="31" s="1"/>
  <c r="T83" i="31"/>
  <c r="AC95" i="33"/>
  <c r="U62" i="31" s="1"/>
  <c r="AC202" i="33"/>
  <c r="U169" i="31" s="1"/>
  <c r="AD20" i="33"/>
  <c r="D5" i="8"/>
  <c r="A5" i="8"/>
  <c r="C5" i="8"/>
  <c r="E5" i="8" s="1"/>
  <c r="E4" i="8"/>
  <c r="E41" i="8" s="1"/>
  <c r="C41" i="8"/>
  <c r="B15" i="7"/>
  <c r="B6" i="8"/>
  <c r="A6" i="8" s="1"/>
  <c r="A14" i="7"/>
  <c r="A17" i="27"/>
  <c r="B18" i="27"/>
  <c r="B16" i="11"/>
  <c r="A15" i="11"/>
  <c r="A16" i="10"/>
  <c r="B17" i="10"/>
  <c r="A18" i="19"/>
  <c r="B19" i="19"/>
  <c r="AC175" i="33"/>
  <c r="U142" i="31" s="1"/>
  <c r="AD21" i="33" l="1"/>
  <c r="B16" i="7"/>
  <c r="B7" i="8"/>
  <c r="A15" i="7"/>
  <c r="A16" i="11"/>
  <c r="B17" i="11"/>
  <c r="B19" i="27"/>
  <c r="A18" i="27"/>
  <c r="A17" i="10"/>
  <c r="B18" i="10"/>
  <c r="A19" i="19"/>
  <c r="B20" i="19"/>
  <c r="AD22" i="33" l="1"/>
  <c r="C7" i="8"/>
  <c r="E7" i="8" s="1"/>
  <c r="A7" i="8"/>
  <c r="D7" i="8"/>
  <c r="A16" i="7"/>
  <c r="B8" i="8"/>
  <c r="B17" i="7"/>
  <c r="B19" i="10"/>
  <c r="A18" i="10"/>
  <c r="B20" i="27"/>
  <c r="A19" i="27"/>
  <c r="B18" i="11"/>
  <c r="A17" i="11"/>
  <c r="B21" i="19"/>
  <c r="A20" i="19"/>
  <c r="AD23" i="33" l="1"/>
  <c r="B18" i="7"/>
  <c r="B9" i="8"/>
  <c r="A17" i="7"/>
  <c r="D8" i="8"/>
  <c r="C8" i="8"/>
  <c r="E8" i="8" s="1"/>
  <c r="A8" i="8"/>
  <c r="A18" i="11"/>
  <c r="B19" i="11"/>
  <c r="B20" i="10"/>
  <c r="A19" i="10"/>
  <c r="B21" i="27"/>
  <c r="A20" i="27"/>
  <c r="B22" i="19"/>
  <c r="A21" i="19"/>
  <c r="AD24" i="33" l="1"/>
  <c r="C9" i="8"/>
  <c r="E9" i="8" s="1"/>
  <c r="D9" i="8"/>
  <c r="A9" i="8"/>
  <c r="A18" i="7"/>
  <c r="B10" i="8"/>
  <c r="B19" i="7"/>
  <c r="A20" i="10"/>
  <c r="B21" i="10"/>
  <c r="B22" i="27"/>
  <c r="A21" i="27"/>
  <c r="B20" i="11"/>
  <c r="A19" i="11"/>
  <c r="A22" i="19"/>
  <c r="B23" i="19"/>
  <c r="AD25" i="33" l="1"/>
  <c r="D10" i="8"/>
  <c r="A10" i="8"/>
  <c r="C10" i="8"/>
  <c r="E10" i="8" s="1"/>
  <c r="B20" i="7"/>
  <c r="B11" i="8"/>
  <c r="A19" i="7"/>
  <c r="B21" i="11"/>
  <c r="A20" i="11"/>
  <c r="B23" i="27"/>
  <c r="A22" i="27"/>
  <c r="B22" i="10"/>
  <c r="A21" i="10"/>
  <c r="A23" i="19"/>
  <c r="B24" i="19"/>
  <c r="AD26" i="33" l="1"/>
  <c r="A11" i="8"/>
  <c r="C11" i="8"/>
  <c r="E11" i="8" s="1"/>
  <c r="D11" i="8"/>
  <c r="A20" i="7"/>
  <c r="B12" i="8"/>
  <c r="B21" i="7"/>
  <c r="A22" i="10"/>
  <c r="B23" i="10"/>
  <c r="A23" i="27"/>
  <c r="B24" i="27"/>
  <c r="B22" i="11"/>
  <c r="A21" i="11"/>
  <c r="B25" i="19"/>
  <c r="A24" i="19"/>
  <c r="AD27" i="33" l="1"/>
  <c r="B13" i="8"/>
  <c r="B22" i="7"/>
  <c r="A21" i="7"/>
  <c r="D12" i="8"/>
  <c r="A12" i="8"/>
  <c r="C12" i="8"/>
  <c r="E12" i="8" s="1"/>
  <c r="B23" i="11"/>
  <c r="A22" i="11"/>
  <c r="A24" i="27"/>
  <c r="B25" i="27"/>
  <c r="A23" i="10"/>
  <c r="B24" i="10"/>
  <c r="A25" i="19"/>
  <c r="B26" i="19"/>
  <c r="AD28" i="33" l="1"/>
  <c r="B14" i="8"/>
  <c r="B23" i="7"/>
  <c r="A22" i="7"/>
  <c r="C13" i="8"/>
  <c r="E13" i="8" s="1"/>
  <c r="D13" i="8"/>
  <c r="A13" i="8"/>
  <c r="B24" i="11"/>
  <c r="A23" i="11"/>
  <c r="A25" i="27"/>
  <c r="B26" i="27"/>
  <c r="A24" i="10"/>
  <c r="B25" i="10"/>
  <c r="A26" i="19"/>
  <c r="B27" i="19"/>
  <c r="AD29" i="33" l="1"/>
  <c r="B24" i="7"/>
  <c r="B15" i="8"/>
  <c r="A23" i="7"/>
  <c r="C14" i="8"/>
  <c r="E14" i="8" s="1"/>
  <c r="A14" i="8"/>
  <c r="D14" i="8"/>
  <c r="B27" i="27"/>
  <c r="A26" i="27"/>
  <c r="A25" i="10"/>
  <c r="B26" i="10"/>
  <c r="A24" i="11"/>
  <c r="B25" i="11"/>
  <c r="B28" i="19"/>
  <c r="A27" i="19"/>
  <c r="AD30" i="33" l="1"/>
  <c r="D15" i="8"/>
  <c r="A15" i="8"/>
  <c r="C15" i="8"/>
  <c r="E15" i="8" s="1"/>
  <c r="B25" i="7"/>
  <c r="B16" i="8"/>
  <c r="A24" i="7"/>
  <c r="B27" i="10"/>
  <c r="A26" i="10"/>
  <c r="B26" i="11"/>
  <c r="A25" i="11"/>
  <c r="B28" i="27"/>
  <c r="A27" i="27"/>
  <c r="A28" i="19"/>
  <c r="B29" i="19"/>
  <c r="AD31" i="33" l="1"/>
  <c r="A25" i="7"/>
  <c r="B26" i="7"/>
  <c r="B17" i="8"/>
  <c r="A16" i="8"/>
  <c r="D16" i="8"/>
  <c r="C16" i="8"/>
  <c r="E16" i="8" s="1"/>
  <c r="A27" i="10"/>
  <c r="B28" i="10"/>
  <c r="B29" i="27"/>
  <c r="A28" i="27"/>
  <c r="B27" i="11"/>
  <c r="A26" i="11"/>
  <c r="B30" i="19"/>
  <c r="A29" i="19"/>
  <c r="AD32" i="33" l="1"/>
  <c r="C17" i="8"/>
  <c r="E17" i="8" s="1"/>
  <c r="A17" i="8"/>
  <c r="D17" i="8"/>
  <c r="B18" i="8"/>
  <c r="B27" i="7"/>
  <c r="A26" i="7"/>
  <c r="B30" i="27"/>
  <c r="A29" i="27"/>
  <c r="B29" i="10"/>
  <c r="A28" i="10"/>
  <c r="B28" i="11"/>
  <c r="A27" i="11"/>
  <c r="B31" i="19"/>
  <c r="A30" i="19"/>
  <c r="AD33" i="33" l="1"/>
  <c r="A18" i="8"/>
  <c r="C18" i="8"/>
  <c r="E18" i="8" s="1"/>
  <c r="D18" i="8"/>
  <c r="B28" i="7"/>
  <c r="B19" i="8"/>
  <c r="A27" i="7"/>
  <c r="A28" i="11"/>
  <c r="B29" i="11"/>
  <c r="A30" i="27"/>
  <c r="B31" i="27"/>
  <c r="B30" i="10"/>
  <c r="A29" i="10"/>
  <c r="B32" i="19"/>
  <c r="A31" i="19"/>
  <c r="AD34" i="33" l="1"/>
  <c r="B29" i="7"/>
  <c r="B20" i="8"/>
  <c r="A28" i="7"/>
  <c r="C19" i="8"/>
  <c r="E19" i="8" s="1"/>
  <c r="A19" i="8"/>
  <c r="D19" i="8"/>
  <c r="A31" i="27"/>
  <c r="B32" i="27"/>
  <c r="B31" i="10"/>
  <c r="A30" i="10"/>
  <c r="A29" i="11"/>
  <c r="B30" i="11"/>
  <c r="B33" i="19"/>
  <c r="A32" i="19"/>
  <c r="AD35" i="33" l="1"/>
  <c r="A20" i="8"/>
  <c r="C20" i="8"/>
  <c r="E20" i="8" s="1"/>
  <c r="D20" i="8"/>
  <c r="A29" i="7"/>
  <c r="B30" i="7"/>
  <c r="B21" i="8"/>
  <c r="B32" i="10"/>
  <c r="A31" i="10"/>
  <c r="A32" i="27"/>
  <c r="B33" i="27"/>
  <c r="B31" i="11"/>
  <c r="A30" i="11"/>
  <c r="A33" i="19"/>
  <c r="B34" i="19"/>
  <c r="AD36" i="33" l="1"/>
  <c r="D21" i="8"/>
  <c r="A21" i="8"/>
  <c r="C21" i="8"/>
  <c r="E21" i="8" s="1"/>
  <c r="A30" i="7"/>
  <c r="B31" i="7"/>
  <c r="B22" i="8"/>
  <c r="A33" i="27"/>
  <c r="B34" i="27"/>
  <c r="B32" i="11"/>
  <c r="A31" i="11"/>
  <c r="A32" i="10"/>
  <c r="B33" i="10"/>
  <c r="A34" i="19"/>
  <c r="B35" i="19"/>
  <c r="AD37" i="33" l="1"/>
  <c r="D22" i="8"/>
  <c r="A22" i="8"/>
  <c r="C22" i="8"/>
  <c r="E22" i="8" s="1"/>
  <c r="A31" i="7"/>
  <c r="B32" i="7"/>
  <c r="B23" i="8"/>
  <c r="B34" i="10"/>
  <c r="A33" i="10"/>
  <c r="A32" i="11"/>
  <c r="B33" i="11"/>
  <c r="B35" i="27"/>
  <c r="A34" i="27"/>
  <c r="B36" i="19"/>
  <c r="A35" i="19"/>
  <c r="AD38" i="33" l="1"/>
  <c r="D23" i="8"/>
  <c r="A23" i="8"/>
  <c r="C23" i="8"/>
  <c r="E23" i="8" s="1"/>
  <c r="A32" i="7"/>
  <c r="B24" i="8"/>
  <c r="B33" i="7"/>
  <c r="B36" i="27"/>
  <c r="A35" i="27"/>
  <c r="A33" i="11"/>
  <c r="B34" i="11"/>
  <c r="A34" i="10"/>
  <c r="B35" i="10"/>
  <c r="A36" i="19"/>
  <c r="B37" i="19"/>
  <c r="AD39" i="33" l="1"/>
  <c r="A33" i="7"/>
  <c r="B34" i="7"/>
  <c r="B25" i="8"/>
  <c r="D24" i="8"/>
  <c r="A24" i="8"/>
  <c r="C24" i="8"/>
  <c r="E24" i="8" s="1"/>
  <c r="B36" i="10"/>
  <c r="A35" i="10"/>
  <c r="B35" i="11"/>
  <c r="A34" i="11"/>
  <c r="B37" i="27"/>
  <c r="A36" i="27"/>
  <c r="A37" i="19"/>
  <c r="B38" i="19"/>
  <c r="AD40" i="33" l="1"/>
  <c r="A25" i="8"/>
  <c r="C25" i="8"/>
  <c r="E25" i="8" s="1"/>
  <c r="D25" i="8"/>
  <c r="B35" i="7"/>
  <c r="A34" i="7"/>
  <c r="B26" i="8"/>
  <c r="B38" i="27"/>
  <c r="A37" i="27"/>
  <c r="B36" i="11"/>
  <c r="A35" i="11"/>
  <c r="A36" i="10"/>
  <c r="B37" i="10"/>
  <c r="B39" i="19"/>
  <c r="A38" i="19"/>
  <c r="AD41" i="33" l="1"/>
  <c r="B27" i="8"/>
  <c r="A35" i="7"/>
  <c r="B36" i="7"/>
  <c r="A26" i="8"/>
  <c r="D26" i="8"/>
  <c r="C26" i="8"/>
  <c r="E26" i="8" s="1"/>
  <c r="A37" i="10"/>
  <c r="B38" i="10"/>
  <c r="B37" i="11"/>
  <c r="A36" i="11"/>
  <c r="B39" i="27"/>
  <c r="A38" i="27"/>
  <c r="A39" i="19"/>
  <c r="B40" i="19"/>
  <c r="AD42" i="33" l="1"/>
  <c r="B28" i="8"/>
  <c r="A36" i="7"/>
  <c r="B37" i="7"/>
  <c r="D27" i="8"/>
  <c r="A27" i="8"/>
  <c r="C27" i="8"/>
  <c r="E27" i="8" s="1"/>
  <c r="A39" i="27"/>
  <c r="B40" i="27"/>
  <c r="A37" i="11"/>
  <c r="B38" i="11"/>
  <c r="A38" i="10"/>
  <c r="B39" i="10"/>
  <c r="B41" i="19"/>
  <c r="A40" i="19"/>
  <c r="AD43" i="33" l="1"/>
  <c r="B38" i="7"/>
  <c r="A37" i="7"/>
  <c r="B29" i="8"/>
  <c r="A28" i="8"/>
  <c r="D28" i="8"/>
  <c r="C28" i="8"/>
  <c r="E28" i="8" s="1"/>
  <c r="B39" i="11"/>
  <c r="A38" i="11"/>
  <c r="A40" i="27"/>
  <c r="B41" i="27"/>
  <c r="B40" i="10"/>
  <c r="A39" i="10"/>
  <c r="A41" i="19"/>
  <c r="B42" i="19"/>
  <c r="AD44" i="33" l="1"/>
  <c r="C29" i="8"/>
  <c r="E29" i="8" s="1"/>
  <c r="A29" i="8"/>
  <c r="D29" i="8"/>
  <c r="B30" i="8"/>
  <c r="A30" i="8" s="1"/>
  <c r="B39" i="7"/>
  <c r="A38" i="7"/>
  <c r="B41" i="10"/>
  <c r="A40" i="10"/>
  <c r="A41" i="27"/>
  <c r="B42" i="27"/>
  <c r="A39" i="11"/>
  <c r="B40" i="11"/>
  <c r="A42" i="19"/>
  <c r="B43" i="19"/>
  <c r="AD45" i="33" l="1"/>
  <c r="A39" i="7"/>
  <c r="B31" i="8"/>
  <c r="B40" i="7"/>
  <c r="A40" i="11"/>
  <c r="B41" i="11"/>
  <c r="A42" i="27"/>
  <c r="B43" i="27"/>
  <c r="A41" i="10"/>
  <c r="B42" i="10"/>
  <c r="A43" i="19"/>
  <c r="B44" i="19"/>
  <c r="AD46" i="33" l="1"/>
  <c r="B32" i="8"/>
  <c r="B41" i="7"/>
  <c r="A40" i="7"/>
  <c r="A31" i="8"/>
  <c r="C31" i="8"/>
  <c r="E31" i="8" s="1"/>
  <c r="D31" i="8"/>
  <c r="A42" i="10"/>
  <c r="B43" i="10"/>
  <c r="A43" i="27"/>
  <c r="B44" i="27"/>
  <c r="B42" i="11"/>
  <c r="A41" i="11"/>
  <c r="A44" i="19"/>
  <c r="B45" i="19"/>
  <c r="AD47" i="33" l="1"/>
  <c r="A41" i="7"/>
  <c r="B33" i="8"/>
  <c r="B42" i="7"/>
  <c r="D32" i="8"/>
  <c r="C32" i="8"/>
  <c r="E32" i="8" s="1"/>
  <c r="A32" i="8"/>
  <c r="B45" i="27"/>
  <c r="A44" i="27"/>
  <c r="A43" i="10"/>
  <c r="B44" i="10"/>
  <c r="A42" i="11"/>
  <c r="B43" i="11"/>
  <c r="A45" i="19"/>
  <c r="B46" i="19"/>
  <c r="AD48" i="33" l="1"/>
  <c r="A42" i="7"/>
  <c r="B43" i="7"/>
  <c r="B34" i="8"/>
  <c r="A33" i="8"/>
  <c r="D33" i="8"/>
  <c r="C33" i="8"/>
  <c r="E33" i="8" s="1"/>
  <c r="B46" i="27"/>
  <c r="A45" i="27"/>
  <c r="A44" i="10"/>
  <c r="B45" i="10"/>
  <c r="B44" i="11"/>
  <c r="A43" i="11"/>
  <c r="B47" i="19"/>
  <c r="A46" i="19"/>
  <c r="AD49" i="33" l="1"/>
  <c r="C34" i="8"/>
  <c r="E34" i="8" s="1"/>
  <c r="A34" i="8"/>
  <c r="D34" i="8"/>
  <c r="B35" i="8"/>
  <c r="A43" i="7"/>
  <c r="B44" i="7"/>
  <c r="A44" i="11"/>
  <c r="B45" i="11"/>
  <c r="B46" i="10"/>
  <c r="A45" i="10"/>
  <c r="B47" i="27"/>
  <c r="A46" i="27"/>
  <c r="B48" i="19"/>
  <c r="A47" i="19"/>
  <c r="AD50" i="33" l="1"/>
  <c r="C35" i="8"/>
  <c r="E35" i="8" s="1"/>
  <c r="A35" i="8"/>
  <c r="D35" i="8"/>
  <c r="A44" i="7"/>
  <c r="B45" i="7"/>
  <c r="B36" i="8"/>
  <c r="A46" i="10"/>
  <c r="B47" i="10"/>
  <c r="A47" i="27"/>
  <c r="B48" i="27"/>
  <c r="B46" i="11"/>
  <c r="A45" i="11"/>
  <c r="B49" i="19"/>
  <c r="A48" i="19"/>
  <c r="AD51" i="33" l="1"/>
  <c r="C36" i="8"/>
  <c r="E36" i="8" s="1"/>
  <c r="A36" i="8"/>
  <c r="D36" i="8"/>
  <c r="B46" i="7"/>
  <c r="A45" i="7"/>
  <c r="B37" i="8"/>
  <c r="B47" i="11"/>
  <c r="A46" i="11"/>
  <c r="A48" i="27"/>
  <c r="B49" i="27"/>
  <c r="B48" i="10"/>
  <c r="A47" i="10"/>
  <c r="A49" i="19"/>
  <c r="B50" i="19"/>
  <c r="AD52" i="33" l="1"/>
  <c r="A37" i="8"/>
  <c r="C37" i="8"/>
  <c r="E37" i="8" s="1"/>
  <c r="D37" i="8"/>
  <c r="B38" i="8"/>
  <c r="A46" i="7"/>
  <c r="B47" i="7"/>
  <c r="A48" i="10"/>
  <c r="B49" i="10"/>
  <c r="A49" i="27"/>
  <c r="B50" i="27"/>
  <c r="B48" i="11"/>
  <c r="A47" i="11"/>
  <c r="A50" i="19"/>
  <c r="B51" i="19"/>
  <c r="AD53" i="33" l="1"/>
  <c r="B48" i="7"/>
  <c r="A47" i="7"/>
  <c r="B39" i="8"/>
  <c r="A38" i="8"/>
  <c r="D38" i="8"/>
  <c r="C38" i="8"/>
  <c r="E38" i="8" s="1"/>
  <c r="A48" i="11"/>
  <c r="B49" i="11"/>
  <c r="B51" i="27"/>
  <c r="A50" i="27"/>
  <c r="B50" i="10"/>
  <c r="A49" i="10"/>
  <c r="B52" i="19"/>
  <c r="A51" i="19"/>
  <c r="AD54" i="33" l="1"/>
  <c r="A39" i="8"/>
  <c r="C39" i="8"/>
  <c r="E39" i="8" s="1"/>
  <c r="D39" i="8"/>
  <c r="A48" i="7"/>
  <c r="B49" i="7"/>
  <c r="A49" i="11"/>
  <c r="B50" i="11"/>
  <c r="A50" i="10"/>
  <c r="B51" i="10"/>
  <c r="A51" i="27"/>
  <c r="B52" i="27"/>
  <c r="B53" i="19"/>
  <c r="A52" i="19"/>
  <c r="AD55" i="33" l="1"/>
  <c r="A49" i="7"/>
  <c r="B50" i="7"/>
  <c r="B52" i="10"/>
  <c r="A51" i="10"/>
  <c r="A52" i="27"/>
  <c r="B53" i="27"/>
  <c r="A50" i="11"/>
  <c r="B51" i="11"/>
  <c r="A53" i="19"/>
  <c r="B54" i="19"/>
  <c r="AD56" i="33" l="1"/>
  <c r="B51" i="7"/>
  <c r="A50" i="7"/>
  <c r="B52" i="11"/>
  <c r="A51" i="11"/>
  <c r="B53" i="10"/>
  <c r="A52" i="10"/>
  <c r="B54" i="27"/>
  <c r="A53" i="27"/>
  <c r="A54" i="19"/>
  <c r="B55" i="19"/>
  <c r="AD57" i="33" l="1"/>
  <c r="A51" i="7"/>
  <c r="B52" i="7"/>
  <c r="B54" i="10"/>
  <c r="A53" i="10"/>
  <c r="B55" i="27"/>
  <c r="A54" i="27"/>
  <c r="A52" i="11"/>
  <c r="B53" i="11"/>
  <c r="B56" i="19"/>
  <c r="A55" i="19"/>
  <c r="AD58" i="33" l="1"/>
  <c r="B53" i="7"/>
  <c r="A52" i="7"/>
  <c r="B54" i="11"/>
  <c r="A53" i="11"/>
  <c r="B56" i="27"/>
  <c r="A55" i="27"/>
  <c r="B55" i="10"/>
  <c r="A54" i="10"/>
  <c r="B57" i="19"/>
  <c r="A56" i="19"/>
  <c r="AD59" i="33" l="1"/>
  <c r="A53" i="7"/>
  <c r="B54" i="7"/>
  <c r="A55" i="10"/>
  <c r="B56" i="10"/>
  <c r="A54" i="11"/>
  <c r="B55" i="11"/>
  <c r="B57" i="27"/>
  <c r="A56" i="27"/>
  <c r="B58" i="19"/>
  <c r="A57" i="19"/>
  <c r="AD60" i="33" l="1"/>
  <c r="B55" i="7"/>
  <c r="A54" i="7"/>
  <c r="A56" i="10"/>
  <c r="B57" i="10"/>
  <c r="B56" i="11"/>
  <c r="A55" i="11"/>
  <c r="A57" i="27"/>
  <c r="B58" i="27"/>
  <c r="A58" i="19"/>
  <c r="B59" i="19"/>
  <c r="AD61" i="33" l="1"/>
  <c r="B56" i="7"/>
  <c r="A55" i="7"/>
  <c r="B58" i="10"/>
  <c r="A57" i="10"/>
  <c r="B59" i="27"/>
  <c r="A58" i="27"/>
  <c r="A56" i="11"/>
  <c r="B57" i="11"/>
  <c r="A59" i="19"/>
  <c r="B60" i="19"/>
  <c r="A56" i="7" l="1"/>
  <c r="B57" i="7"/>
  <c r="B60" i="27"/>
  <c r="A59" i="27"/>
  <c r="A57" i="11"/>
  <c r="B58" i="11"/>
  <c r="A58" i="10"/>
  <c r="B59" i="10"/>
  <c r="B61" i="19"/>
  <c r="A60" i="19"/>
  <c r="A57" i="7" l="1"/>
  <c r="B58" i="7"/>
  <c r="A59" i="10"/>
  <c r="B60" i="10"/>
  <c r="A60" i="27"/>
  <c r="B61" i="27"/>
  <c r="B59" i="11"/>
  <c r="A58" i="11"/>
  <c r="B62" i="19"/>
  <c r="A61" i="19"/>
  <c r="B59" i="7" l="1"/>
  <c r="A58" i="7"/>
  <c r="B62" i="27"/>
  <c r="A61" i="27"/>
  <c r="B61" i="10"/>
  <c r="A60" i="10"/>
  <c r="B60" i="11"/>
  <c r="A59" i="11"/>
  <c r="A62" i="19"/>
  <c r="B63" i="19"/>
  <c r="A59" i="7" l="1"/>
  <c r="B60" i="7"/>
  <c r="B61" i="11"/>
  <c r="A60" i="11"/>
  <c r="A62" i="27"/>
  <c r="B63" i="27"/>
  <c r="A61" i="10"/>
  <c r="B62" i="10"/>
  <c r="B64" i="19"/>
  <c r="A63" i="19"/>
  <c r="B61" i="7" l="1"/>
  <c r="A60" i="7"/>
  <c r="B64" i="27"/>
  <c r="A63" i="27"/>
  <c r="B63" i="10"/>
  <c r="A62" i="10"/>
  <c r="B62" i="11"/>
  <c r="A61" i="11"/>
  <c r="B65" i="19"/>
  <c r="A64" i="19"/>
  <c r="B62" i="7" l="1"/>
  <c r="A61" i="7"/>
  <c r="A62" i="11"/>
  <c r="B63" i="11"/>
  <c r="A63" i="10"/>
  <c r="B64" i="10"/>
  <c r="B65" i="27"/>
  <c r="A64" i="27"/>
  <c r="B66" i="19"/>
  <c r="A65" i="19"/>
  <c r="B63" i="7" l="1"/>
  <c r="A62" i="7"/>
  <c r="A65" i="27"/>
  <c r="B66" i="27"/>
  <c r="B65" i="10"/>
  <c r="A64" i="10"/>
  <c r="A63" i="11"/>
  <c r="B64" i="11"/>
  <c r="B67" i="19"/>
  <c r="A66" i="19"/>
  <c r="B64" i="7" l="1"/>
  <c r="A63" i="7"/>
  <c r="B65" i="11"/>
  <c r="A64" i="11"/>
  <c r="A66" i="27"/>
  <c r="B67" i="27"/>
  <c r="B66" i="10"/>
  <c r="A65" i="10"/>
  <c r="A67" i="19"/>
  <c r="B68" i="19"/>
  <c r="B65" i="7" l="1"/>
  <c r="A64" i="7"/>
  <c r="B67" i="10"/>
  <c r="A66" i="10"/>
  <c r="B68" i="27"/>
  <c r="A67" i="27"/>
  <c r="B66" i="11"/>
  <c r="A65" i="11"/>
  <c r="A68" i="19"/>
  <c r="B69" i="19"/>
  <c r="A65" i="7" l="1"/>
  <c r="B66" i="7"/>
  <c r="B67" i="11"/>
  <c r="A66" i="11"/>
  <c r="A67" i="10"/>
  <c r="B68" i="10"/>
  <c r="B69" i="27"/>
  <c r="A68" i="27"/>
  <c r="A69" i="19"/>
  <c r="B70" i="19"/>
  <c r="B67" i="7" l="1"/>
  <c r="A66" i="7"/>
  <c r="A68" i="10"/>
  <c r="B69" i="10"/>
  <c r="B70" i="27"/>
  <c r="A69" i="27"/>
  <c r="B68" i="11"/>
  <c r="A67" i="11"/>
  <c r="B71" i="19"/>
  <c r="A70" i="19"/>
  <c r="A67" i="7" l="1"/>
  <c r="B68" i="7"/>
  <c r="A70" i="27"/>
  <c r="B71" i="27"/>
  <c r="B69" i="11"/>
  <c r="A68" i="11"/>
  <c r="A69" i="10"/>
  <c r="B70" i="10"/>
  <c r="B72" i="19"/>
  <c r="A71" i="19"/>
  <c r="B69" i="7" l="1"/>
  <c r="A68" i="7"/>
  <c r="A69" i="11"/>
  <c r="B70" i="11"/>
  <c r="B71" i="10"/>
  <c r="A70" i="10"/>
  <c r="A71" i="27"/>
  <c r="B72" i="27"/>
  <c r="A72" i="19"/>
  <c r="B73" i="19"/>
  <c r="A69" i="7" l="1"/>
  <c r="B70" i="7"/>
  <c r="A71" i="10"/>
  <c r="B72" i="10"/>
  <c r="B73" i="27"/>
  <c r="A72" i="27"/>
  <c r="A70" i="11"/>
  <c r="B71" i="11"/>
  <c r="B74" i="19"/>
  <c r="A73" i="19"/>
  <c r="B71" i="7" l="1"/>
  <c r="A70" i="7"/>
  <c r="B72" i="11"/>
  <c r="A71" i="11"/>
  <c r="B73" i="10"/>
  <c r="A72" i="10"/>
  <c r="A73" i="27"/>
  <c r="B74" i="27"/>
  <c r="A74" i="19"/>
  <c r="B75" i="19"/>
  <c r="B72" i="7" l="1"/>
  <c r="A71" i="7"/>
  <c r="B75" i="27"/>
  <c r="A74" i="27"/>
  <c r="A72" i="11"/>
  <c r="B73" i="11"/>
  <c r="B74" i="10"/>
  <c r="A73" i="10"/>
  <c r="B76" i="19"/>
  <c r="A75" i="19"/>
  <c r="A72" i="7" l="1"/>
  <c r="B73" i="7"/>
  <c r="A73" i="11"/>
  <c r="B74" i="11"/>
  <c r="B75" i="10"/>
  <c r="A74" i="10"/>
  <c r="B76" i="27"/>
  <c r="A75" i="27"/>
  <c r="A76" i="19"/>
  <c r="B77" i="19"/>
  <c r="B74" i="7" l="1"/>
  <c r="A73" i="7"/>
  <c r="A76" i="27"/>
  <c r="B77" i="27"/>
  <c r="A75" i="10"/>
  <c r="B76" i="10"/>
  <c r="A74" i="11"/>
  <c r="B75" i="11"/>
  <c r="B78" i="19"/>
  <c r="A77" i="19"/>
  <c r="A74" i="7" l="1"/>
  <c r="B75" i="7"/>
  <c r="B77" i="10"/>
  <c r="A76" i="10"/>
  <c r="B76" i="11"/>
  <c r="A75" i="11"/>
  <c r="B78" i="27"/>
  <c r="A77" i="27"/>
  <c r="A78" i="19"/>
  <c r="B79" i="19"/>
  <c r="A75" i="7" l="1"/>
  <c r="B76" i="7"/>
  <c r="B79" i="27"/>
  <c r="A78" i="27"/>
  <c r="B78" i="10"/>
  <c r="A77" i="10"/>
  <c r="B77" i="11"/>
  <c r="A76" i="11"/>
  <c r="A79" i="19"/>
  <c r="B80" i="19"/>
  <c r="A76" i="7" l="1"/>
  <c r="B77" i="7"/>
  <c r="B78" i="11"/>
  <c r="A77" i="11"/>
  <c r="B79" i="10"/>
  <c r="A78" i="10"/>
  <c r="A79" i="27"/>
  <c r="B80" i="27"/>
  <c r="A80" i="19"/>
  <c r="B81" i="19"/>
  <c r="B78" i="7" l="1"/>
  <c r="A77" i="7"/>
  <c r="A80" i="27"/>
  <c r="B81" i="27"/>
  <c r="B80" i="10"/>
  <c r="A79" i="10"/>
  <c r="B79" i="11"/>
  <c r="A78" i="11"/>
  <c r="B82" i="19"/>
  <c r="A81" i="19"/>
  <c r="B79" i="7" l="1"/>
  <c r="A78" i="7"/>
  <c r="B82" i="27"/>
  <c r="A81" i="27"/>
  <c r="A79" i="11"/>
  <c r="B80" i="11"/>
  <c r="A80" i="10"/>
  <c r="B81" i="10"/>
  <c r="A82" i="19"/>
  <c r="B83" i="19"/>
  <c r="B80" i="7" l="1"/>
  <c r="A79" i="7"/>
  <c r="A81" i="10"/>
  <c r="B82" i="10"/>
  <c r="B81" i="11"/>
  <c r="A80" i="11"/>
  <c r="A82" i="27"/>
  <c r="B83" i="27"/>
  <c r="A83" i="19"/>
  <c r="B84" i="19"/>
  <c r="B81" i="7" l="1"/>
  <c r="A80" i="7"/>
  <c r="B84" i="27"/>
  <c r="A83" i="27"/>
  <c r="A82" i="10"/>
  <c r="B83" i="10"/>
  <c r="A81" i="11"/>
  <c r="B82" i="11"/>
  <c r="B85" i="19"/>
  <c r="A84" i="19"/>
  <c r="B82" i="7" l="1"/>
  <c r="A81" i="7"/>
  <c r="A83" i="10"/>
  <c r="B84" i="10"/>
  <c r="B83" i="11"/>
  <c r="A82" i="11"/>
  <c r="A84" i="27"/>
  <c r="B85" i="27"/>
  <c r="B86" i="19"/>
  <c r="A85" i="19"/>
  <c r="B83" i="7" l="1"/>
  <c r="A82" i="7"/>
  <c r="A84" i="10"/>
  <c r="B85" i="10"/>
  <c r="B86" i="27"/>
  <c r="A85" i="27"/>
  <c r="A83" i="11"/>
  <c r="B84" i="11"/>
  <c r="A86" i="19"/>
  <c r="B87" i="19"/>
  <c r="B84" i="7" l="1"/>
  <c r="A83" i="7"/>
  <c r="B87" i="27"/>
  <c r="A86" i="27"/>
  <c r="A84" i="11"/>
  <c r="B85" i="11"/>
  <c r="A85" i="10"/>
  <c r="B86" i="10"/>
  <c r="A87" i="19"/>
  <c r="B88" i="19"/>
  <c r="A84" i="7" l="1"/>
  <c r="B85" i="7"/>
  <c r="B87" i="10"/>
  <c r="A86" i="10"/>
  <c r="B88" i="27"/>
  <c r="A87" i="27"/>
  <c r="B86" i="11"/>
  <c r="A85" i="11"/>
  <c r="B89" i="19"/>
  <c r="A88" i="19"/>
  <c r="A85" i="7" l="1"/>
  <c r="B86" i="7"/>
  <c r="A88" i="27"/>
  <c r="B89" i="27"/>
  <c r="B87" i="11"/>
  <c r="A86" i="11"/>
  <c r="B88" i="10"/>
  <c r="A87" i="10"/>
  <c r="B90" i="19"/>
  <c r="A89" i="19"/>
  <c r="A86" i="7" l="1"/>
  <c r="B87" i="7"/>
  <c r="B90" i="27"/>
  <c r="A89" i="27"/>
  <c r="A88" i="10"/>
  <c r="B89" i="10"/>
  <c r="A87" i="11"/>
  <c r="B88" i="11"/>
  <c r="B91" i="19"/>
  <c r="A90" i="19"/>
  <c r="A87" i="7" l="1"/>
  <c r="B88" i="7"/>
  <c r="B90" i="10"/>
  <c r="A89" i="10"/>
  <c r="A88" i="11"/>
  <c r="B89" i="11"/>
  <c r="B91" i="27"/>
  <c r="A90" i="27"/>
  <c r="B92" i="19"/>
  <c r="A91" i="19"/>
  <c r="B89" i="7" l="1"/>
  <c r="A88" i="7"/>
  <c r="A91" i="27"/>
  <c r="B92" i="27"/>
  <c r="B90" i="11"/>
  <c r="A89" i="11"/>
  <c r="B91" i="10"/>
  <c r="A90" i="10"/>
  <c r="A92" i="19"/>
  <c r="B93" i="19"/>
  <c r="B90" i="7" l="1"/>
  <c r="A89" i="7"/>
  <c r="A91" i="10"/>
  <c r="B92" i="10"/>
  <c r="A92" i="27"/>
  <c r="B93" i="27"/>
  <c r="B91" i="11"/>
  <c r="A90" i="11"/>
  <c r="A93" i="19"/>
  <c r="B94" i="19"/>
  <c r="A90" i="7" l="1"/>
  <c r="B91" i="7"/>
  <c r="B92" i="11"/>
  <c r="A91" i="11"/>
  <c r="A93" i="27"/>
  <c r="B94" i="27"/>
  <c r="B93" i="10"/>
  <c r="A92" i="10"/>
  <c r="A94" i="19"/>
  <c r="B95" i="19"/>
  <c r="A91" i="7" l="1"/>
  <c r="B92" i="7"/>
  <c r="A93" i="10"/>
  <c r="B94" i="10"/>
  <c r="B93" i="11"/>
  <c r="A92" i="11"/>
  <c r="B95" i="27"/>
  <c r="A94" i="27"/>
  <c r="B96" i="19"/>
  <c r="A95" i="19"/>
  <c r="A92" i="7" l="1"/>
  <c r="B93" i="7"/>
  <c r="A93" i="11"/>
  <c r="B94" i="11"/>
  <c r="A94" i="10"/>
  <c r="B95" i="10"/>
  <c r="A95" i="27"/>
  <c r="B96" i="27"/>
  <c r="B97" i="19"/>
  <c r="A96" i="19"/>
  <c r="A93" i="7" l="1"/>
  <c r="B94" i="7"/>
  <c r="A95" i="10"/>
  <c r="B96" i="10"/>
  <c r="B95" i="11"/>
  <c r="A94" i="11"/>
  <c r="B97" i="27"/>
  <c r="A96" i="27"/>
  <c r="B98" i="19"/>
  <c r="A97" i="19"/>
  <c r="B95" i="7" l="1"/>
  <c r="A94" i="7"/>
  <c r="A95" i="11"/>
  <c r="B96" i="11"/>
  <c r="A96" i="10"/>
  <c r="B97" i="10"/>
  <c r="B98" i="27"/>
  <c r="A97" i="27"/>
  <c r="A98" i="19"/>
  <c r="B99" i="19"/>
  <c r="A95" i="7" l="1"/>
  <c r="B96" i="7"/>
  <c r="A98" i="27"/>
  <c r="B99" i="27"/>
  <c r="A97" i="10"/>
  <c r="B98" i="10"/>
  <c r="B97" i="11"/>
  <c r="A96" i="11"/>
  <c r="A99" i="19"/>
  <c r="B100" i="19"/>
  <c r="B97" i="7" l="1"/>
  <c r="A96" i="7"/>
  <c r="B99" i="10"/>
  <c r="A98" i="10"/>
  <c r="B98" i="11"/>
  <c r="A97" i="11"/>
  <c r="B100" i="27"/>
  <c r="A99" i="27"/>
  <c r="A100" i="19"/>
  <c r="B101" i="19"/>
  <c r="B98" i="7" l="1"/>
  <c r="A97" i="7"/>
  <c r="A100" i="27"/>
  <c r="B101" i="27"/>
  <c r="B99" i="11"/>
  <c r="A98" i="11"/>
  <c r="A99" i="10"/>
  <c r="B100" i="10"/>
  <c r="B102" i="19"/>
  <c r="A101" i="19"/>
  <c r="A98" i="7" l="1"/>
  <c r="B99" i="7"/>
  <c r="A100" i="10"/>
  <c r="B101" i="10"/>
  <c r="A101" i="27"/>
  <c r="B102" i="27"/>
  <c r="B100" i="11"/>
  <c r="A99" i="11"/>
  <c r="A102" i="19"/>
  <c r="B103" i="19"/>
  <c r="A99" i="7" l="1"/>
  <c r="B100" i="7"/>
  <c r="A100" i="11"/>
  <c r="B101" i="11"/>
  <c r="A102" i="27"/>
  <c r="B103" i="27"/>
  <c r="B102" i="10"/>
  <c r="A101" i="10"/>
  <c r="B104" i="19"/>
  <c r="A103" i="19"/>
  <c r="A100" i="7" l="1"/>
  <c r="B101" i="7"/>
  <c r="B103" i="10"/>
  <c r="A102" i="10"/>
  <c r="A103" i="27"/>
  <c r="B104" i="27"/>
  <c r="A101" i="11"/>
  <c r="B102" i="11"/>
  <c r="B105" i="19"/>
  <c r="A104" i="19"/>
  <c r="A101" i="7" l="1"/>
  <c r="B102" i="7"/>
  <c r="A104" i="27"/>
  <c r="B105" i="27"/>
  <c r="B103" i="11"/>
  <c r="A102" i="11"/>
  <c r="B104" i="10"/>
  <c r="A103" i="10"/>
  <c r="A105" i="19"/>
  <c r="B106" i="19"/>
  <c r="B103" i="7" l="1"/>
  <c r="A102" i="7"/>
  <c r="A104" i="10"/>
  <c r="B105" i="10"/>
  <c r="A105" i="27"/>
  <c r="B106" i="27"/>
  <c r="A103" i="11"/>
  <c r="B104" i="11"/>
  <c r="A106" i="19"/>
  <c r="B107" i="19"/>
  <c r="A103" i="7" l="1"/>
  <c r="B104" i="7"/>
  <c r="A104" i="11"/>
  <c r="B105" i="11"/>
  <c r="A106" i="27"/>
  <c r="B107" i="27"/>
  <c r="B106" i="10"/>
  <c r="A105" i="10"/>
  <c r="A107" i="19"/>
  <c r="B108" i="19"/>
  <c r="A104" i="7" l="1"/>
  <c r="B105" i="7"/>
  <c r="B108" i="27"/>
  <c r="A107" i="27"/>
  <c r="B106" i="11"/>
  <c r="A105" i="11"/>
  <c r="A106" i="10"/>
  <c r="B107" i="10"/>
  <c r="B109" i="19"/>
  <c r="A108" i="19"/>
  <c r="B106" i="7" l="1"/>
  <c r="A105" i="7"/>
  <c r="B108" i="10"/>
  <c r="A107" i="10"/>
  <c r="B107" i="11"/>
  <c r="A106" i="11"/>
  <c r="B109" i="27"/>
  <c r="A108" i="27"/>
  <c r="B110" i="19"/>
  <c r="A109" i="19"/>
  <c r="A106" i="7" l="1"/>
  <c r="B107" i="7"/>
  <c r="A109" i="27"/>
  <c r="B110" i="27"/>
  <c r="B108" i="11"/>
  <c r="A107" i="11"/>
  <c r="B109" i="10"/>
  <c r="A108" i="10"/>
  <c r="B111" i="19"/>
  <c r="A110" i="19"/>
  <c r="A107" i="7" l="1"/>
  <c r="B108" i="7"/>
  <c r="B111" i="27"/>
  <c r="A110" i="27"/>
  <c r="A109" i="10"/>
  <c r="B110" i="10"/>
  <c r="A108" i="11"/>
  <c r="B109" i="11"/>
  <c r="A111" i="19"/>
  <c r="B112" i="19"/>
  <c r="B109" i="7" l="1"/>
  <c r="A108" i="7"/>
  <c r="A110" i="10"/>
  <c r="B111" i="10"/>
  <c r="B110" i="11"/>
  <c r="A109" i="11"/>
  <c r="B112" i="27"/>
  <c r="A111" i="27"/>
  <c r="B113" i="19"/>
  <c r="A112" i="19"/>
  <c r="B110" i="7" l="1"/>
  <c r="A109" i="7"/>
  <c r="B113" i="27"/>
  <c r="A112" i="27"/>
  <c r="B111" i="11"/>
  <c r="A110" i="11"/>
  <c r="A111" i="10"/>
  <c r="B112" i="10"/>
  <c r="A113" i="19"/>
  <c r="B114" i="19"/>
  <c r="B111" i="7" l="1"/>
  <c r="A110" i="7"/>
  <c r="B112" i="11"/>
  <c r="A111" i="11"/>
  <c r="B113" i="10"/>
  <c r="A112" i="10"/>
  <c r="A113" i="27"/>
  <c r="B114" i="27"/>
  <c r="B115" i="19"/>
  <c r="A114" i="19"/>
  <c r="B112" i="7" l="1"/>
  <c r="A111" i="7"/>
  <c r="B113" i="11"/>
  <c r="A112" i="11"/>
  <c r="B115" i="27"/>
  <c r="A114" i="27"/>
  <c r="B114" i="10"/>
  <c r="A113" i="10"/>
  <c r="A115" i="19"/>
  <c r="B116" i="19"/>
  <c r="A112" i="7" l="1"/>
  <c r="B113" i="7"/>
  <c r="B116" i="27"/>
  <c r="A115" i="27"/>
  <c r="B115" i="10"/>
  <c r="A114" i="10"/>
  <c r="B114" i="11"/>
  <c r="A113" i="11"/>
  <c r="B117" i="19"/>
  <c r="A116" i="19"/>
  <c r="B114" i="7" l="1"/>
  <c r="A113" i="7"/>
  <c r="B115" i="11"/>
  <c r="A114" i="11"/>
  <c r="A116" i="27"/>
  <c r="B117" i="27"/>
  <c r="A115" i="10"/>
  <c r="B116" i="10"/>
  <c r="A117" i="19"/>
  <c r="B118" i="19"/>
  <c r="B115" i="7" l="1"/>
  <c r="A114" i="7"/>
  <c r="A116" i="10"/>
  <c r="B117" i="10"/>
  <c r="B118" i="27"/>
  <c r="A117" i="27"/>
  <c r="B116" i="11"/>
  <c r="A115" i="11"/>
  <c r="B119" i="19"/>
  <c r="A118" i="19"/>
  <c r="A115" i="7" l="1"/>
  <c r="B116" i="7"/>
  <c r="B119" i="27"/>
  <c r="A118" i="27"/>
  <c r="B118" i="10"/>
  <c r="A117" i="10"/>
  <c r="A116" i="11"/>
  <c r="B117" i="11"/>
  <c r="B120" i="19"/>
  <c r="A119" i="19"/>
  <c r="B117" i="7" l="1"/>
  <c r="A116" i="7"/>
  <c r="A118" i="10"/>
  <c r="B119" i="10"/>
  <c r="A117" i="11"/>
  <c r="B118" i="11"/>
  <c r="A119" i="27"/>
  <c r="B120" i="27"/>
  <c r="B121" i="19"/>
  <c r="A120" i="19"/>
  <c r="B118" i="7" l="1"/>
  <c r="A117" i="7"/>
  <c r="B121" i="27"/>
  <c r="A120" i="27"/>
  <c r="B120" i="10"/>
  <c r="A119" i="10"/>
  <c r="B119" i="11"/>
  <c r="A118" i="11"/>
  <c r="B122" i="19"/>
  <c r="A121" i="19"/>
  <c r="A118" i="7" l="1"/>
  <c r="B119" i="7"/>
  <c r="B121" i="10"/>
  <c r="A120" i="10"/>
  <c r="A119" i="11"/>
  <c r="B120" i="11"/>
  <c r="B122" i="27"/>
  <c r="A121" i="27"/>
  <c r="B123" i="19"/>
  <c r="A122" i="19"/>
  <c r="A119" i="7" l="1"/>
  <c r="B120" i="7"/>
  <c r="B123" i="27"/>
  <c r="A122" i="27"/>
  <c r="A121" i="10"/>
  <c r="B122" i="10"/>
  <c r="B121" i="11"/>
  <c r="A120" i="11"/>
  <c r="A123" i="19"/>
  <c r="B124" i="19"/>
  <c r="B121" i="7" l="1"/>
  <c r="A120" i="7"/>
  <c r="B123" i="10"/>
  <c r="A122" i="10"/>
  <c r="A121" i="11"/>
  <c r="B122" i="11"/>
  <c r="A123" i="27"/>
  <c r="B124" i="27"/>
  <c r="B125" i="19"/>
  <c r="A124" i="19"/>
  <c r="B122" i="7" l="1"/>
  <c r="A121" i="7"/>
  <c r="A124" i="27"/>
  <c r="B125" i="27"/>
  <c r="A122" i="11"/>
  <c r="B123" i="11"/>
  <c r="A123" i="10"/>
  <c r="B124" i="10"/>
  <c r="A125" i="19"/>
  <c r="B126" i="19"/>
  <c r="B123" i="7" l="1"/>
  <c r="A122" i="7"/>
  <c r="B125" i="10"/>
  <c r="A124" i="10"/>
  <c r="A123" i="11"/>
  <c r="B124" i="11"/>
  <c r="B126" i="27"/>
  <c r="A125" i="27"/>
  <c r="B127" i="19"/>
  <c r="A126" i="19"/>
  <c r="A123" i="7" l="1"/>
  <c r="B124" i="7"/>
  <c r="A126" i="27"/>
  <c r="B127" i="27"/>
  <c r="B125" i="11"/>
  <c r="A124" i="11"/>
  <c r="B126" i="10"/>
  <c r="A125" i="10"/>
  <c r="B128" i="19"/>
  <c r="A127" i="19"/>
  <c r="A124" i="7" l="1"/>
  <c r="B125" i="7"/>
  <c r="A127" i="27"/>
  <c r="B128" i="27"/>
  <c r="A126" i="10"/>
  <c r="B127" i="10"/>
  <c r="B126" i="11"/>
  <c r="A125" i="11"/>
  <c r="B129" i="19"/>
  <c r="A128" i="19"/>
  <c r="B126" i="7" l="1"/>
  <c r="A125" i="7"/>
  <c r="B128" i="10"/>
  <c r="A127" i="10"/>
  <c r="B127" i="11"/>
  <c r="A126" i="11"/>
  <c r="A128" i="27"/>
  <c r="B129" i="27"/>
  <c r="A129" i="19"/>
  <c r="B130" i="19"/>
  <c r="A126" i="7" l="1"/>
  <c r="B127" i="7"/>
  <c r="B128" i="11"/>
  <c r="A127" i="11"/>
  <c r="B130" i="27"/>
  <c r="A129" i="27"/>
  <c r="A128" i="10"/>
  <c r="B129" i="10"/>
  <c r="B131" i="19"/>
  <c r="A130" i="19"/>
  <c r="B128" i="7" l="1"/>
  <c r="A127" i="7"/>
  <c r="B130" i="10"/>
  <c r="A129" i="10"/>
  <c r="A130" i="27"/>
  <c r="B131" i="27"/>
  <c r="B129" i="11"/>
  <c r="A128" i="11"/>
  <c r="A131" i="19"/>
  <c r="B132" i="19"/>
  <c r="A128" i="7" l="1"/>
  <c r="B129" i="7"/>
  <c r="B132" i="27"/>
  <c r="A131" i="27"/>
  <c r="B130" i="11"/>
  <c r="A129" i="11"/>
  <c r="A130" i="10"/>
  <c r="B131" i="10"/>
  <c r="A132" i="19"/>
  <c r="B133" i="19"/>
  <c r="B130" i="7" l="1"/>
  <c r="A129" i="7"/>
  <c r="A131" i="10"/>
  <c r="B132" i="10"/>
  <c r="B131" i="11"/>
  <c r="A130" i="11"/>
  <c r="B133" i="27"/>
  <c r="A132" i="27"/>
  <c r="B134" i="19"/>
  <c r="A133" i="19"/>
  <c r="B131" i="7" l="1"/>
  <c r="A130" i="7"/>
  <c r="A133" i="27"/>
  <c r="B134" i="27"/>
  <c r="B132" i="11"/>
  <c r="A131" i="11"/>
  <c r="A132" i="10"/>
  <c r="B133" i="10"/>
  <c r="B135" i="19"/>
  <c r="A134" i="19"/>
  <c r="A131" i="7" l="1"/>
  <c r="B132" i="7"/>
  <c r="B134" i="10"/>
  <c r="A133" i="10"/>
  <c r="B133" i="11"/>
  <c r="A132" i="11"/>
  <c r="A134" i="27"/>
  <c r="B135" i="27"/>
  <c r="A135" i="19"/>
  <c r="B136" i="19"/>
  <c r="B133" i="7" l="1"/>
  <c r="A132" i="7"/>
  <c r="A133" i="11"/>
  <c r="B134" i="11"/>
  <c r="A135" i="27"/>
  <c r="B136" i="27"/>
  <c r="A134" i="10"/>
  <c r="B135" i="10"/>
  <c r="B137" i="19"/>
  <c r="A136" i="19"/>
  <c r="A133" i="7" l="1"/>
  <c r="B134" i="7"/>
  <c r="B136" i="10"/>
  <c r="A135" i="10"/>
  <c r="B135" i="11"/>
  <c r="A134" i="11"/>
  <c r="A136" i="27"/>
  <c r="B137" i="27"/>
  <c r="A137" i="19"/>
  <c r="B138" i="19"/>
  <c r="A134" i="7" l="1"/>
  <c r="B135" i="7"/>
  <c r="A135" i="11"/>
  <c r="B136" i="11"/>
  <c r="B138" i="27"/>
  <c r="A137" i="27"/>
  <c r="A136" i="10"/>
  <c r="B137" i="10"/>
  <c r="B139" i="19"/>
  <c r="A138" i="19"/>
  <c r="A135" i="7" l="1"/>
  <c r="B136" i="7"/>
  <c r="B138" i="10"/>
  <c r="A137" i="10"/>
  <c r="B137" i="11"/>
  <c r="A136" i="11"/>
  <c r="A138" i="27"/>
  <c r="B139" i="27"/>
  <c r="B140" i="19"/>
  <c r="A139" i="19"/>
  <c r="B137" i="7" l="1"/>
  <c r="A136" i="7"/>
  <c r="A137" i="11"/>
  <c r="B138" i="11"/>
  <c r="B140" i="27"/>
  <c r="A139" i="27"/>
  <c r="A138" i="10"/>
  <c r="B139" i="10"/>
  <c r="A140" i="19"/>
  <c r="B141" i="19"/>
  <c r="A137" i="7" l="1"/>
  <c r="B138" i="7"/>
  <c r="A139" i="10"/>
  <c r="B140" i="10"/>
  <c r="A140" i="27"/>
  <c r="B141" i="27"/>
  <c r="B139" i="11"/>
  <c r="A138" i="11"/>
  <c r="B142" i="19"/>
  <c r="A141" i="19"/>
  <c r="A138" i="7" l="1"/>
  <c r="B139" i="7"/>
  <c r="A141" i="27"/>
  <c r="B142" i="27"/>
  <c r="B141" i="10"/>
  <c r="A140" i="10"/>
  <c r="B140" i="11"/>
  <c r="A139" i="11"/>
  <c r="A142" i="19"/>
  <c r="B143" i="19"/>
  <c r="A139" i="7" l="1"/>
  <c r="B140" i="7"/>
  <c r="B143" i="27"/>
  <c r="A142" i="27"/>
  <c r="B141" i="11"/>
  <c r="A140" i="11"/>
  <c r="B142" i="10"/>
  <c r="A141" i="10"/>
  <c r="A143" i="19"/>
  <c r="B144" i="19"/>
  <c r="A140" i="7" l="1"/>
  <c r="B141" i="7"/>
  <c r="A141" i="11"/>
  <c r="B142" i="11"/>
  <c r="A142" i="10"/>
  <c r="B143" i="10"/>
  <c r="A143" i="27"/>
  <c r="B144" i="27"/>
  <c r="A144" i="19"/>
  <c r="B145" i="19"/>
  <c r="B142" i="7" l="1"/>
  <c r="A141" i="7"/>
  <c r="B145" i="27"/>
  <c r="A144" i="27"/>
  <c r="A142" i="11"/>
  <c r="B143" i="11"/>
  <c r="A143" i="10"/>
  <c r="B144" i="10"/>
  <c r="A145" i="19"/>
  <c r="B146" i="19"/>
  <c r="A142" i="7" l="1"/>
  <c r="B143" i="7"/>
  <c r="B144" i="11"/>
  <c r="A143" i="11"/>
  <c r="B145" i="10"/>
  <c r="A144" i="10"/>
  <c r="B146" i="27"/>
  <c r="A145" i="27"/>
  <c r="A146" i="19"/>
  <c r="B147" i="19"/>
  <c r="A143" i="7" l="1"/>
  <c r="B144" i="7"/>
  <c r="A146" i="27"/>
  <c r="B147" i="27"/>
  <c r="B146" i="10"/>
  <c r="A145" i="10"/>
  <c r="A144" i="11"/>
  <c r="B145" i="11"/>
  <c r="B148" i="19"/>
  <c r="A147" i="19"/>
  <c r="B145" i="7" l="1"/>
  <c r="A144" i="7"/>
  <c r="B148" i="27"/>
  <c r="A147" i="27"/>
  <c r="B146" i="11"/>
  <c r="A145" i="11"/>
  <c r="A146" i="10"/>
  <c r="B147" i="10"/>
  <c r="A148" i="19"/>
  <c r="B149" i="19"/>
  <c r="B146" i="7" l="1"/>
  <c r="A145" i="7"/>
  <c r="A147" i="10"/>
  <c r="B148" i="10"/>
  <c r="A146" i="11"/>
  <c r="B147" i="11"/>
  <c r="A148" i="27"/>
  <c r="B149" i="27"/>
  <c r="A149" i="19"/>
  <c r="B150" i="19"/>
  <c r="A146" i="7" l="1"/>
  <c r="B147" i="7"/>
  <c r="B150" i="27"/>
  <c r="A149" i="27"/>
  <c r="A147" i="11"/>
  <c r="B148" i="11"/>
  <c r="B149" i="10"/>
  <c r="A148" i="10"/>
  <c r="A150" i="19"/>
  <c r="B151" i="19"/>
  <c r="A147" i="7" l="1"/>
  <c r="B148" i="7"/>
  <c r="A148" i="11"/>
  <c r="B149" i="11"/>
  <c r="A149" i="10"/>
  <c r="B150" i="10"/>
  <c r="A150" i="27"/>
  <c r="B151" i="27"/>
  <c r="A151" i="19"/>
  <c r="B152" i="19"/>
  <c r="A148" i="7" l="1"/>
  <c r="B149" i="7"/>
  <c r="B152" i="27"/>
  <c r="A151" i="27"/>
  <c r="A150" i="10"/>
  <c r="B151" i="10"/>
  <c r="A149" i="11"/>
  <c r="B150" i="11"/>
  <c r="B153" i="19"/>
  <c r="A152" i="19"/>
  <c r="A149" i="7" l="1"/>
  <c r="B150" i="7"/>
  <c r="B151" i="11"/>
  <c r="A150" i="11"/>
  <c r="A151" i="10"/>
  <c r="B152" i="10"/>
  <c r="B153" i="27"/>
  <c r="A152" i="27"/>
  <c r="B154" i="19"/>
  <c r="A153" i="19"/>
  <c r="B151" i="7" l="1"/>
  <c r="A150" i="7"/>
  <c r="A153" i="27"/>
  <c r="B154" i="27"/>
  <c r="A152" i="10"/>
  <c r="B153" i="10"/>
  <c r="A151" i="11"/>
  <c r="B152" i="11"/>
  <c r="B155" i="19"/>
  <c r="A154" i="19"/>
  <c r="B152" i="7" l="1"/>
  <c r="A151" i="7"/>
  <c r="B153" i="11"/>
  <c r="A152" i="11"/>
  <c r="A153" i="10"/>
  <c r="B154" i="10"/>
  <c r="A154" i="27"/>
  <c r="B155" i="27"/>
  <c r="B156" i="19"/>
  <c r="A155" i="19"/>
  <c r="A152" i="7" l="1"/>
  <c r="B153" i="7"/>
  <c r="B155" i="10"/>
  <c r="A154" i="10"/>
  <c r="A155" i="27"/>
  <c r="B156" i="27"/>
  <c r="A153" i="11"/>
  <c r="B154" i="11"/>
  <c r="A156" i="19"/>
  <c r="B157" i="19"/>
  <c r="B154" i="7" l="1"/>
  <c r="A153" i="7"/>
  <c r="B155" i="11"/>
  <c r="A154" i="11"/>
  <c r="B156" i="10"/>
  <c r="A155" i="10"/>
  <c r="B157" i="27"/>
  <c r="A156" i="27"/>
  <c r="B158" i="19"/>
  <c r="A157" i="19"/>
  <c r="B155" i="7" l="1"/>
  <c r="A154" i="7"/>
  <c r="B157" i="10"/>
  <c r="A156" i="10"/>
  <c r="B158" i="27"/>
  <c r="A157" i="27"/>
  <c r="A155" i="11"/>
  <c r="B156" i="11"/>
  <c r="B159" i="19"/>
  <c r="A158" i="19"/>
  <c r="B156" i="7" l="1"/>
  <c r="A155" i="7"/>
  <c r="A156" i="11"/>
  <c r="B157" i="11"/>
  <c r="A157" i="10"/>
  <c r="B158" i="10"/>
  <c r="A158" i="27"/>
  <c r="B159" i="27"/>
  <c r="A159" i="19"/>
  <c r="B160" i="19"/>
  <c r="A156" i="7" l="1"/>
  <c r="B157" i="7"/>
  <c r="A158" i="10"/>
  <c r="B159" i="10"/>
  <c r="B160" i="27"/>
  <c r="A159" i="27"/>
  <c r="A157" i="11"/>
  <c r="B158" i="11"/>
  <c r="B161" i="19"/>
  <c r="A160" i="19"/>
  <c r="B158" i="7" l="1"/>
  <c r="A157" i="7"/>
  <c r="B161" i="27"/>
  <c r="A160" i="27"/>
  <c r="B159" i="11"/>
  <c r="A158" i="11"/>
  <c r="A159" i="10"/>
  <c r="B160" i="10"/>
  <c r="B162" i="19"/>
  <c r="A161" i="19"/>
  <c r="B159" i="7" l="1"/>
  <c r="A158" i="7"/>
  <c r="A161" i="27"/>
  <c r="B162" i="27"/>
  <c r="B161" i="10"/>
  <c r="A160" i="10"/>
  <c r="B160" i="11"/>
  <c r="A159" i="11"/>
  <c r="B163" i="19"/>
  <c r="A162" i="19"/>
  <c r="B160" i="7" l="1"/>
  <c r="A159" i="7"/>
  <c r="A160" i="11"/>
  <c r="B161" i="11"/>
  <c r="B162" i="10"/>
  <c r="A161" i="10"/>
  <c r="A162" i="27"/>
  <c r="B163" i="27"/>
  <c r="B164" i="19"/>
  <c r="A163" i="19"/>
  <c r="A160" i="7" l="1"/>
  <c r="B161" i="7"/>
  <c r="B163" i="10"/>
  <c r="A162" i="10"/>
  <c r="A163" i="27"/>
  <c r="B164" i="27"/>
  <c r="B162" i="11"/>
  <c r="A161" i="11"/>
  <c r="A164" i="19"/>
  <c r="B165" i="19"/>
  <c r="B162" i="7" l="1"/>
  <c r="A161" i="7"/>
  <c r="A162" i="11"/>
  <c r="B163" i="11"/>
  <c r="B164" i="10"/>
  <c r="A163" i="10"/>
  <c r="B165" i="27"/>
  <c r="A164" i="27"/>
  <c r="B166" i="19"/>
  <c r="A165" i="19"/>
  <c r="A162" i="7" l="1"/>
  <c r="B163" i="7"/>
  <c r="B165" i="10"/>
  <c r="A164" i="10"/>
  <c r="B164" i="11"/>
  <c r="A163" i="11"/>
  <c r="B166" i="27"/>
  <c r="A165" i="27"/>
  <c r="A166" i="19"/>
  <c r="B167" i="19"/>
  <c r="B164" i="7" l="1"/>
  <c r="A163" i="7"/>
  <c r="A166" i="27"/>
  <c r="B167" i="27"/>
  <c r="A165" i="10"/>
  <c r="B166" i="10"/>
  <c r="B165" i="11"/>
  <c r="A164" i="11"/>
  <c r="A167" i="19"/>
  <c r="B168" i="19"/>
  <c r="B165" i="7" l="1"/>
  <c r="A164" i="7"/>
  <c r="B167" i="10"/>
  <c r="A166" i="10"/>
  <c r="A165" i="11"/>
  <c r="B166" i="11"/>
  <c r="B168" i="27"/>
  <c r="A167" i="27"/>
  <c r="B169" i="19"/>
  <c r="A168" i="19"/>
  <c r="A165" i="7" l="1"/>
  <c r="B166" i="7"/>
  <c r="B167" i="11"/>
  <c r="A166" i="11"/>
  <c r="B169" i="27"/>
  <c r="A168" i="27"/>
  <c r="A167" i="10"/>
  <c r="B168" i="10"/>
  <c r="A169" i="19"/>
  <c r="B170" i="19"/>
  <c r="B167" i="7" l="1"/>
  <c r="A166" i="7"/>
  <c r="A168" i="10"/>
  <c r="B169" i="10"/>
  <c r="A169" i="27"/>
  <c r="B170" i="27"/>
  <c r="A167" i="11"/>
  <c r="B168" i="11"/>
  <c r="A170" i="19"/>
  <c r="B171" i="19"/>
  <c r="A167" i="7" l="1"/>
  <c r="B168" i="7"/>
  <c r="B169" i="11"/>
  <c r="A168" i="11"/>
  <c r="B171" i="27"/>
  <c r="A170" i="27"/>
  <c r="A169" i="10"/>
  <c r="B170" i="10"/>
  <c r="B172" i="19"/>
  <c r="A171" i="19"/>
  <c r="B169" i="7" l="1"/>
  <c r="A168" i="7"/>
  <c r="A170" i="10"/>
  <c r="B171" i="10"/>
  <c r="B172" i="27"/>
  <c r="A171" i="27"/>
  <c r="A169" i="11"/>
  <c r="B170" i="11"/>
  <c r="A172" i="19"/>
  <c r="B173" i="19"/>
  <c r="B170" i="7" l="1"/>
  <c r="A169" i="7"/>
  <c r="B172" i="10"/>
  <c r="A171" i="10"/>
  <c r="A170" i="11"/>
  <c r="B171" i="11"/>
  <c r="B173" i="27"/>
  <c r="A172" i="27"/>
  <c r="A173" i="19"/>
  <c r="B174" i="19"/>
  <c r="A170" i="7" l="1"/>
  <c r="B171" i="7"/>
  <c r="A173" i="27"/>
  <c r="B174" i="27"/>
  <c r="B173" i="10"/>
  <c r="A172" i="10"/>
  <c r="B172" i="11"/>
  <c r="A171" i="11"/>
  <c r="A174" i="19"/>
  <c r="B175" i="19"/>
  <c r="A171" i="7" l="1"/>
  <c r="B172" i="7"/>
  <c r="A173" i="10"/>
  <c r="B174" i="10"/>
  <c r="B175" i="27"/>
  <c r="A174" i="27"/>
  <c r="A172" i="11"/>
  <c r="B173" i="11"/>
  <c r="B176" i="19"/>
  <c r="A175" i="19"/>
  <c r="B173" i="7" l="1"/>
  <c r="A172" i="7"/>
  <c r="B174" i="11"/>
  <c r="A173" i="11"/>
  <c r="B175" i="10"/>
  <c r="A174" i="10"/>
  <c r="B176" i="27"/>
  <c r="A175" i="27"/>
  <c r="B177" i="19"/>
  <c r="A176" i="19"/>
  <c r="B174" i="7" l="1"/>
  <c r="A173" i="7"/>
  <c r="A175" i="10"/>
  <c r="B176" i="10"/>
  <c r="B177" i="27"/>
  <c r="A176" i="27"/>
  <c r="A174" i="11"/>
  <c r="B175" i="11"/>
  <c r="B178" i="19"/>
  <c r="A177" i="19"/>
  <c r="A174" i="7" l="1"/>
  <c r="B175" i="7"/>
  <c r="A177" i="27"/>
  <c r="B178" i="27"/>
  <c r="B176" i="11"/>
  <c r="A175" i="11"/>
  <c r="B177" i="10"/>
  <c r="A176" i="10"/>
  <c r="B179" i="19"/>
  <c r="A178" i="19"/>
  <c r="A175" i="7" l="1"/>
  <c r="B176" i="7"/>
  <c r="B177" i="11"/>
  <c r="A176" i="11"/>
  <c r="B179" i="27"/>
  <c r="A178" i="27"/>
  <c r="B178" i="10"/>
  <c r="A177" i="10"/>
  <c r="A179" i="19"/>
  <c r="B180" i="19"/>
  <c r="B177" i="7" l="1"/>
  <c r="A176" i="7"/>
  <c r="A178" i="10"/>
  <c r="B179" i="10"/>
  <c r="A177" i="11"/>
  <c r="B178" i="11"/>
  <c r="A179" i="27"/>
  <c r="B180" i="27"/>
  <c r="A180" i="19"/>
  <c r="B181" i="19"/>
  <c r="A177" i="7" l="1"/>
  <c r="B178" i="7"/>
  <c r="B179" i="11"/>
  <c r="A178" i="11"/>
  <c r="A180" i="27"/>
  <c r="B181" i="27"/>
  <c r="B180" i="10"/>
  <c r="A179" i="10"/>
  <c r="B182" i="19"/>
  <c r="A181" i="19"/>
  <c r="B179" i="7" l="1"/>
  <c r="A178" i="7"/>
  <c r="A180" i="10"/>
  <c r="B181" i="10"/>
  <c r="A181" i="27"/>
  <c r="B182" i="27"/>
  <c r="B180" i="11"/>
  <c r="A179" i="11"/>
  <c r="A182" i="19"/>
  <c r="B183" i="19"/>
  <c r="B180" i="7" l="1"/>
  <c r="A179" i="7"/>
  <c r="B181" i="11"/>
  <c r="A180" i="11"/>
  <c r="A182" i="27"/>
  <c r="B183" i="27"/>
  <c r="B182" i="10"/>
  <c r="A181" i="10"/>
  <c r="B184" i="19"/>
  <c r="A183" i="19"/>
  <c r="B181" i="7" l="1"/>
  <c r="A180" i="7"/>
  <c r="B183" i="10"/>
  <c r="A182" i="10"/>
  <c r="B184" i="27"/>
  <c r="A183" i="27"/>
  <c r="B182" i="11"/>
  <c r="A181" i="11"/>
  <c r="B185" i="19"/>
  <c r="A184" i="19"/>
  <c r="B182" i="7" l="1"/>
  <c r="A181" i="7"/>
  <c r="A182" i="11"/>
  <c r="B183" i="11"/>
  <c r="B185" i="27"/>
  <c r="A184" i="27"/>
  <c r="A183" i="10"/>
  <c r="B184" i="10"/>
  <c r="A185" i="19"/>
  <c r="B186" i="19"/>
  <c r="A182" i="7" l="1"/>
  <c r="B183" i="7"/>
  <c r="A184" i="10"/>
  <c r="B185" i="10"/>
  <c r="A183" i="11"/>
  <c r="B184" i="11"/>
  <c r="B186" i="27"/>
  <c r="A185" i="27"/>
  <c r="A186" i="19"/>
  <c r="B187" i="19"/>
  <c r="A183" i="7" l="1"/>
  <c r="B184" i="7"/>
  <c r="B187" i="27"/>
  <c r="A186" i="27"/>
  <c r="B186" i="10"/>
  <c r="A185" i="10"/>
  <c r="B185" i="11"/>
  <c r="A184" i="11"/>
  <c r="A187" i="19"/>
  <c r="B188" i="19"/>
  <c r="B185" i="7" l="1"/>
  <c r="A184" i="7"/>
  <c r="A186" i="10"/>
  <c r="B187" i="10"/>
  <c r="A185" i="11"/>
  <c r="B186" i="11"/>
  <c r="B188" i="27"/>
  <c r="A187" i="27"/>
  <c r="B189" i="19"/>
  <c r="A188" i="19"/>
  <c r="B186" i="7" l="1"/>
  <c r="A185" i="7"/>
  <c r="A187" i="10"/>
  <c r="B188" i="10"/>
  <c r="A188" i="27"/>
  <c r="B189" i="27"/>
  <c r="B187" i="11"/>
  <c r="A186" i="11"/>
  <c r="B190" i="19"/>
  <c r="A189" i="19"/>
  <c r="A186" i="7" l="1"/>
  <c r="B187" i="7"/>
  <c r="A187" i="7" s="1"/>
  <c r="B189" i="10"/>
  <c r="A188" i="10"/>
  <c r="A189" i="27"/>
  <c r="B190" i="27"/>
  <c r="A187" i="11"/>
  <c r="B188" i="11"/>
  <c r="A190" i="19"/>
  <c r="B191" i="19"/>
  <c r="B191" i="27" l="1"/>
  <c r="A190" i="27"/>
  <c r="A188" i="11"/>
  <c r="B189" i="11"/>
  <c r="B190" i="10"/>
  <c r="A189" i="10"/>
  <c r="B192" i="19"/>
  <c r="A191" i="19"/>
  <c r="A189" i="11" l="1"/>
  <c r="B190" i="11"/>
  <c r="B191" i="10"/>
  <c r="A190" i="10"/>
  <c r="A191" i="27"/>
  <c r="B192" i="27"/>
  <c r="B193" i="19"/>
  <c r="A192" i="19"/>
  <c r="B192" i="10" l="1"/>
  <c r="A191" i="10"/>
  <c r="B193" i="27"/>
  <c r="A192" i="27"/>
  <c r="B191" i="11"/>
  <c r="A190" i="11"/>
  <c r="B194" i="19"/>
  <c r="A193" i="19"/>
  <c r="A193" i="27" l="1"/>
  <c r="B194" i="27"/>
  <c r="A191" i="11"/>
  <c r="B192" i="11"/>
  <c r="A192" i="10"/>
  <c r="B193" i="10"/>
  <c r="B195" i="19"/>
  <c r="A194" i="19"/>
  <c r="A192" i="11" l="1"/>
  <c r="B193" i="11"/>
  <c r="B194" i="10"/>
  <c r="A193" i="10"/>
  <c r="B195" i="27"/>
  <c r="A194" i="27"/>
  <c r="B196" i="19"/>
  <c r="A195" i="19"/>
  <c r="A194" i="10" l="1"/>
  <c r="B195" i="10"/>
  <c r="B194" i="11"/>
  <c r="A193" i="11"/>
  <c r="B196" i="27"/>
  <c r="B197" i="27" s="1"/>
  <c r="B198" i="27" s="1"/>
  <c r="B199" i="27" s="1"/>
  <c r="B200" i="27" s="1"/>
  <c r="A195" i="27"/>
  <c r="B197" i="19"/>
  <c r="B201" i="27" l="1"/>
  <c r="B195" i="11"/>
  <c r="A194" i="11"/>
  <c r="A195" i="10"/>
  <c r="B196" i="10"/>
  <c r="B198" i="19"/>
  <c r="A195" i="11" l="1"/>
  <c r="B196" i="11"/>
  <c r="B197" i="10"/>
  <c r="A196" i="10"/>
  <c r="B202" i="27"/>
  <c r="B199" i="19"/>
  <c r="B198" i="10" l="1"/>
  <c r="A197" i="10"/>
  <c r="B203" i="27"/>
  <c r="A196" i="11"/>
  <c r="B197" i="11"/>
  <c r="B200" i="19"/>
  <c r="B198" i="11" l="1"/>
  <c r="A197" i="11"/>
  <c r="B199" i="10"/>
  <c r="A198" i="10"/>
  <c r="B204" i="27"/>
  <c r="B201" i="19"/>
  <c r="B205" i="27" l="1"/>
  <c r="B200" i="10"/>
  <c r="A199" i="10"/>
  <c r="A198" i="11"/>
  <c r="B199" i="11"/>
  <c r="B202" i="19"/>
  <c r="A199" i="11" l="1"/>
  <c r="B200" i="11"/>
  <c r="A200" i="10"/>
  <c r="B206" i="27"/>
  <c r="B203" i="19"/>
  <c r="B207" i="27" l="1"/>
  <c r="A200" i="11"/>
  <c r="B204" i="19"/>
  <c r="B208" i="27" l="1"/>
  <c r="B205" i="19"/>
  <c r="B209" i="27" l="1"/>
  <c r="B206" i="19"/>
  <c r="B210" i="27" l="1"/>
  <c r="B207" i="19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11" i="27" l="1"/>
  <c r="U16" i="7"/>
  <c r="X16" i="7"/>
  <c r="AE16" i="7"/>
  <c r="X17" i="7"/>
  <c r="X13" i="7"/>
  <c r="AE17" i="7"/>
  <c r="U14" i="7"/>
  <c r="U13" i="7"/>
  <c r="AE15" i="7"/>
  <c r="U12" i="7"/>
  <c r="AE14" i="7"/>
  <c r="U17" i="7"/>
  <c r="AE13" i="7"/>
  <c r="U15" i="7"/>
  <c r="X14" i="7"/>
  <c r="X12" i="7"/>
  <c r="AE12" i="7"/>
  <c r="X15" i="7"/>
  <c r="U18" i="7"/>
  <c r="X18" i="7"/>
  <c r="AE18" i="7"/>
  <c r="X19" i="7"/>
  <c r="AE19" i="7"/>
  <c r="U19" i="7"/>
  <c r="X20" i="7"/>
  <c r="AE23" i="7"/>
  <c r="AE20" i="7"/>
  <c r="U20" i="7"/>
  <c r="U21" i="7"/>
  <c r="AE21" i="7"/>
  <c r="X21" i="7"/>
  <c r="AE22" i="7"/>
  <c r="U23" i="7"/>
  <c r="U24" i="7"/>
  <c r="U22" i="7"/>
  <c r="X22" i="7"/>
  <c r="X23" i="7"/>
  <c r="AE24" i="7"/>
  <c r="X24" i="7"/>
  <c r="U25" i="7"/>
  <c r="X26" i="7"/>
  <c r="AE25" i="7"/>
  <c r="X25" i="7"/>
  <c r="X27" i="7"/>
  <c r="AE27" i="7"/>
  <c r="U27" i="7"/>
  <c r="U26" i="7"/>
  <c r="AE26" i="7"/>
  <c r="U28" i="7"/>
  <c r="X29" i="7"/>
  <c r="U29" i="7"/>
  <c r="AE29" i="7"/>
  <c r="AE28" i="7"/>
  <c r="X28" i="7"/>
  <c r="U30" i="7"/>
  <c r="U31" i="7"/>
  <c r="X31" i="7"/>
  <c r="X32" i="7"/>
  <c r="AE30" i="7"/>
  <c r="AE31" i="7"/>
  <c r="U32" i="7"/>
  <c r="X30" i="7"/>
  <c r="AE32" i="7"/>
  <c r="U33" i="7"/>
  <c r="X33" i="7"/>
  <c r="AE33" i="7"/>
  <c r="U36" i="7"/>
  <c r="U34" i="7"/>
  <c r="X34" i="7"/>
  <c r="AE34" i="7"/>
  <c r="U35" i="7"/>
  <c r="AE35" i="7"/>
  <c r="X35" i="7"/>
  <c r="X36" i="7"/>
  <c r="X37" i="7"/>
  <c r="AE37" i="7"/>
  <c r="AE36" i="7"/>
  <c r="U37" i="7"/>
  <c r="U40" i="7"/>
  <c r="X38" i="7"/>
  <c r="X40" i="7"/>
  <c r="U38" i="7"/>
  <c r="AE38" i="7"/>
  <c r="AE40" i="7"/>
  <c r="AE39" i="7"/>
  <c r="U39" i="7"/>
  <c r="X39" i="7"/>
  <c r="X41" i="7"/>
  <c r="U41" i="7"/>
  <c r="AE41" i="7"/>
  <c r="AE44" i="7"/>
  <c r="U43" i="7"/>
  <c r="X42" i="7"/>
  <c r="U42" i="7"/>
  <c r="U44" i="7"/>
  <c r="X43" i="7"/>
  <c r="AE42" i="7"/>
  <c r="X44" i="7"/>
  <c r="AE43" i="7"/>
  <c r="U45" i="7"/>
  <c r="X45" i="7"/>
  <c r="AE45" i="7"/>
  <c r="X47" i="7"/>
  <c r="U48" i="7"/>
  <c r="X48" i="7"/>
  <c r="AE46" i="7"/>
  <c r="AE48" i="7"/>
  <c r="X46" i="7"/>
  <c r="U47" i="7"/>
  <c r="U46" i="7"/>
  <c r="AE47" i="7"/>
  <c r="U49" i="7"/>
  <c r="AE49" i="7"/>
  <c r="X49" i="7"/>
  <c r="AE51" i="7"/>
  <c r="X53" i="7"/>
  <c r="AE50" i="7"/>
  <c r="X51" i="7"/>
  <c r="U50" i="7"/>
  <c r="X50" i="7"/>
  <c r="U51" i="7"/>
  <c r="U54" i="7"/>
  <c r="X54" i="7"/>
  <c r="U53" i="7"/>
  <c r="U52" i="7"/>
  <c r="AE52" i="7"/>
  <c r="AE53" i="7"/>
  <c r="X52" i="7"/>
  <c r="AE54" i="7"/>
  <c r="X58" i="7"/>
  <c r="U58" i="7"/>
  <c r="AE55" i="7"/>
  <c r="AE58" i="7"/>
  <c r="U56" i="7"/>
  <c r="AE56" i="7"/>
  <c r="X55" i="7"/>
  <c r="U55" i="7"/>
  <c r="X56" i="7"/>
  <c r="AE60" i="7"/>
  <c r="AE57" i="7"/>
  <c r="X57" i="7"/>
  <c r="U57" i="7"/>
  <c r="X60" i="7"/>
  <c r="U59" i="7"/>
  <c r="X59" i="7"/>
  <c r="U60" i="7"/>
  <c r="AE59" i="7"/>
  <c r="X61" i="7"/>
  <c r="U63" i="7"/>
  <c r="U61" i="7"/>
  <c r="AE61" i="7"/>
  <c r="X62" i="7"/>
  <c r="AE63" i="7"/>
  <c r="X63" i="7"/>
  <c r="U62" i="7"/>
  <c r="AE62" i="7"/>
  <c r="AE64" i="7"/>
  <c r="X64" i="7"/>
  <c r="U64" i="7"/>
  <c r="X67" i="7"/>
  <c r="U65" i="7"/>
  <c r="X65" i="7"/>
  <c r="U66" i="7"/>
  <c r="AE65" i="7"/>
  <c r="X66" i="7"/>
  <c r="AE66" i="7"/>
  <c r="U67" i="7"/>
  <c r="AE67" i="7"/>
  <c r="AE68" i="7"/>
  <c r="U68" i="7"/>
  <c r="X68" i="7"/>
  <c r="AE69" i="7"/>
  <c r="U70" i="7"/>
  <c r="X69" i="7"/>
  <c r="X70" i="7"/>
  <c r="AE70" i="7"/>
  <c r="U69" i="7"/>
  <c r="U71" i="7"/>
  <c r="AE71" i="7"/>
  <c r="AE73" i="7"/>
  <c r="X71" i="7"/>
  <c r="X72" i="7"/>
  <c r="AE72" i="7"/>
  <c r="U73" i="7"/>
  <c r="U72" i="7"/>
  <c r="U75" i="7"/>
  <c r="X75" i="7"/>
  <c r="AE76" i="7"/>
  <c r="X73" i="7"/>
  <c r="AE74" i="7"/>
  <c r="U74" i="7"/>
  <c r="X74" i="7"/>
  <c r="AE75" i="7"/>
  <c r="X77" i="7"/>
  <c r="AE77" i="7"/>
  <c r="U76" i="7"/>
  <c r="X76" i="7"/>
  <c r="U77" i="7"/>
  <c r="AE79" i="7"/>
  <c r="AE78" i="7"/>
  <c r="X79" i="7"/>
  <c r="U79" i="7"/>
  <c r="U78" i="7"/>
  <c r="X78" i="7"/>
  <c r="X83" i="7"/>
  <c r="U80" i="7"/>
  <c r="AE85" i="7"/>
  <c r="AE80" i="7"/>
  <c r="X80" i="7"/>
  <c r="X81" i="7"/>
  <c r="AE81" i="7"/>
  <c r="U81" i="7"/>
  <c r="X82" i="7"/>
  <c r="AE82" i="7"/>
  <c r="U82" i="7"/>
  <c r="U83" i="7"/>
  <c r="AE83" i="7"/>
  <c r="X85" i="7"/>
  <c r="U85" i="7"/>
  <c r="AE84" i="7"/>
  <c r="X84" i="7"/>
  <c r="U84" i="7"/>
  <c r="X87" i="7"/>
  <c r="X86" i="7"/>
  <c r="U86" i="7"/>
  <c r="AE86" i="7"/>
  <c r="X88" i="7"/>
  <c r="U88" i="7"/>
  <c r="AE88" i="7"/>
  <c r="AE87" i="7"/>
  <c r="U87" i="7"/>
  <c r="AE89" i="7"/>
  <c r="X89" i="7"/>
  <c r="U89" i="7"/>
  <c r="AE90" i="7"/>
  <c r="X91" i="7"/>
  <c r="U91" i="7"/>
  <c r="U90" i="7"/>
  <c r="X90" i="7"/>
  <c r="AE91" i="7"/>
  <c r="X96" i="7"/>
  <c r="U92" i="7"/>
  <c r="U95" i="7"/>
  <c r="AE92" i="7"/>
  <c r="U93" i="7"/>
  <c r="X92" i="7"/>
  <c r="AE93" i="7"/>
  <c r="X93" i="7"/>
  <c r="X94" i="7"/>
  <c r="AE94" i="7"/>
  <c r="AE95" i="7"/>
  <c r="X95" i="7"/>
  <c r="U94" i="7"/>
  <c r="U96" i="7"/>
  <c r="AE97" i="7"/>
  <c r="AE96" i="7"/>
  <c r="U98" i="7"/>
  <c r="X98" i="7"/>
  <c r="AE98" i="7"/>
  <c r="X97" i="7"/>
  <c r="U97" i="7"/>
  <c r="U99" i="7"/>
  <c r="AE99" i="7"/>
  <c r="X99" i="7"/>
  <c r="U100" i="7"/>
  <c r="X100" i="7"/>
  <c r="AE100" i="7"/>
  <c r="X102" i="7"/>
  <c r="AE102" i="7"/>
  <c r="X101" i="7"/>
  <c r="U101" i="7"/>
  <c r="U102" i="7"/>
  <c r="AE101" i="7"/>
  <c r="X103" i="7"/>
  <c r="AE103" i="7"/>
  <c r="U103" i="7"/>
  <c r="U105" i="7"/>
  <c r="AE105" i="7"/>
  <c r="U104" i="7"/>
  <c r="U107" i="7"/>
  <c r="AE104" i="7"/>
  <c r="X105" i="7"/>
  <c r="X104" i="7"/>
  <c r="AE106" i="7"/>
  <c r="X107" i="7"/>
  <c r="X106" i="7"/>
  <c r="U106" i="7"/>
  <c r="AE107" i="7"/>
  <c r="AE108" i="7"/>
  <c r="AE109" i="7"/>
  <c r="AE111" i="7"/>
  <c r="X109" i="7"/>
  <c r="X108" i="7"/>
  <c r="U108" i="7"/>
  <c r="U109" i="7"/>
  <c r="X112" i="7"/>
  <c r="U110" i="7"/>
  <c r="X110" i="7"/>
  <c r="X111" i="7"/>
  <c r="AE110" i="7"/>
  <c r="U111" i="7"/>
  <c r="AE112" i="7"/>
  <c r="X115" i="7"/>
  <c r="U112" i="7"/>
  <c r="AE113" i="7"/>
  <c r="X113" i="7"/>
  <c r="U113" i="7"/>
  <c r="X118" i="7"/>
  <c r="AE115" i="7"/>
  <c r="U114" i="7"/>
  <c r="U115" i="7"/>
  <c r="AE114" i="7"/>
  <c r="X114" i="7"/>
  <c r="AE116" i="7"/>
  <c r="U116" i="7"/>
  <c r="U117" i="7"/>
  <c r="X116" i="7"/>
  <c r="AE117" i="7"/>
  <c r="AE118" i="7"/>
  <c r="U118" i="7"/>
  <c r="X117" i="7"/>
  <c r="AE119" i="7"/>
  <c r="X119" i="7"/>
  <c r="U119" i="7"/>
  <c r="AE120" i="7"/>
  <c r="X120" i="7"/>
  <c r="U120" i="7"/>
  <c r="U121" i="7"/>
  <c r="U123" i="7"/>
  <c r="X121" i="7"/>
  <c r="AE121" i="7"/>
  <c r="U122" i="7"/>
  <c r="X122" i="7"/>
  <c r="AE123" i="7"/>
  <c r="AE122" i="7"/>
  <c r="X123" i="7"/>
  <c r="U124" i="7"/>
  <c r="X124" i="7"/>
  <c r="AE124" i="7"/>
  <c r="AE127" i="7"/>
  <c r="AE125" i="7"/>
  <c r="U125" i="7"/>
  <c r="X125" i="7"/>
  <c r="AE126" i="7"/>
  <c r="U126" i="7"/>
  <c r="X126" i="7"/>
  <c r="X127" i="7"/>
  <c r="U127" i="7"/>
  <c r="AE129" i="7"/>
  <c r="X128" i="7"/>
  <c r="U128" i="7"/>
  <c r="AE128" i="7"/>
  <c r="X129" i="7"/>
  <c r="U129" i="7"/>
  <c r="AE130" i="7"/>
  <c r="U130" i="7"/>
  <c r="X130" i="7"/>
  <c r="U131" i="7"/>
  <c r="AE131" i="7"/>
  <c r="U134" i="7"/>
  <c r="X131" i="7"/>
  <c r="U132" i="7"/>
  <c r="X132" i="7"/>
  <c r="AE132" i="7"/>
  <c r="AE133" i="7"/>
  <c r="U138" i="7"/>
  <c r="AE134" i="7"/>
  <c r="X133" i="7"/>
  <c r="U133" i="7"/>
  <c r="X134" i="7"/>
  <c r="X135" i="7"/>
  <c r="U135" i="7"/>
  <c r="X136" i="7"/>
  <c r="AE136" i="7"/>
  <c r="AE135" i="7"/>
  <c r="U136" i="7"/>
  <c r="X138" i="7"/>
  <c r="U139" i="7"/>
  <c r="AE138" i="7"/>
  <c r="AE139" i="7"/>
  <c r="U137" i="7"/>
  <c r="AE137" i="7"/>
  <c r="X137" i="7"/>
  <c r="X139" i="7"/>
  <c r="U140" i="7"/>
  <c r="AE140" i="7"/>
  <c r="X140" i="7"/>
  <c r="X141" i="7"/>
  <c r="U141" i="7"/>
  <c r="AE141" i="7"/>
  <c r="AE142" i="7"/>
  <c r="U142" i="7"/>
  <c r="X142" i="7"/>
  <c r="U143" i="7"/>
  <c r="AE143" i="7"/>
  <c r="X143" i="7"/>
  <c r="X144" i="7"/>
  <c r="U144" i="7"/>
  <c r="AE144" i="7"/>
  <c r="X147" i="7"/>
  <c r="X145" i="7"/>
  <c r="U147" i="7"/>
  <c r="AE145" i="7"/>
  <c r="U145" i="7"/>
  <c r="AE146" i="7"/>
  <c r="AE147" i="7"/>
  <c r="U146" i="7"/>
  <c r="X146" i="7"/>
  <c r="AE148" i="7"/>
  <c r="U148" i="7"/>
  <c r="X148" i="7"/>
  <c r="U149" i="7"/>
  <c r="X149" i="7"/>
  <c r="AE149" i="7"/>
  <c r="U152" i="7"/>
  <c r="U150" i="7"/>
  <c r="AE152" i="7"/>
  <c r="X150" i="7"/>
  <c r="AE150" i="7"/>
  <c r="X151" i="7"/>
  <c r="AE151" i="7"/>
  <c r="U153" i="7"/>
  <c r="X152" i="7"/>
  <c r="U151" i="7"/>
  <c r="X153" i="7"/>
  <c r="AE153" i="7"/>
  <c r="X154" i="7"/>
  <c r="U156" i="7"/>
  <c r="U154" i="7"/>
  <c r="AE154" i="7"/>
  <c r="X156" i="7"/>
  <c r="AE156" i="7"/>
  <c r="U155" i="7"/>
  <c r="X155" i="7"/>
  <c r="AE157" i="7"/>
  <c r="AE155" i="7"/>
  <c r="U157" i="7"/>
  <c r="X157" i="7"/>
  <c r="U158" i="7"/>
  <c r="AE158" i="7"/>
  <c r="X158" i="7"/>
  <c r="U160" i="7"/>
  <c r="AE159" i="7"/>
  <c r="X159" i="7"/>
  <c r="AE160" i="7"/>
  <c r="U159" i="7"/>
  <c r="X160" i="7"/>
  <c r="U161" i="7"/>
  <c r="X161" i="7"/>
  <c r="AE161" i="7"/>
  <c r="U162" i="7"/>
  <c r="X162" i="7"/>
  <c r="AE162" i="7"/>
  <c r="U163" i="7"/>
  <c r="AE163" i="7"/>
  <c r="X164" i="7"/>
  <c r="X163" i="7"/>
  <c r="U164" i="7"/>
  <c r="AE164" i="7"/>
  <c r="AE166" i="7"/>
  <c r="U165" i="7"/>
  <c r="AE165" i="7"/>
  <c r="U166" i="7"/>
  <c r="X165" i="7"/>
  <c r="X166" i="7"/>
  <c r="X169" i="7"/>
  <c r="AE167" i="7"/>
  <c r="U169" i="7"/>
  <c r="X167" i="7"/>
  <c r="U167" i="7"/>
  <c r="AE169" i="7"/>
  <c r="X168" i="7"/>
  <c r="AE168" i="7"/>
  <c r="U168" i="7"/>
  <c r="U170" i="7"/>
  <c r="X170" i="7"/>
  <c r="AE170" i="7"/>
  <c r="AE171" i="7"/>
  <c r="X171" i="7"/>
  <c r="U171" i="7"/>
  <c r="AE174" i="7"/>
  <c r="X172" i="7"/>
  <c r="AE172" i="7"/>
  <c r="U174" i="7"/>
  <c r="U172" i="7"/>
  <c r="U173" i="7"/>
  <c r="AE173" i="7"/>
  <c r="X173" i="7"/>
  <c r="X174" i="7"/>
  <c r="X175" i="7"/>
  <c r="U175" i="7"/>
  <c r="AE175" i="7"/>
  <c r="X176" i="7"/>
  <c r="U176" i="7"/>
  <c r="AE176" i="7"/>
  <c r="X178" i="7"/>
  <c r="AE178" i="7"/>
  <c r="X177" i="7"/>
  <c r="AE177" i="7"/>
  <c r="U177" i="7"/>
  <c r="U178" i="7"/>
  <c r="U179" i="7"/>
  <c r="X179" i="7"/>
  <c r="AE179" i="7"/>
  <c r="U180" i="7"/>
  <c r="AE180" i="7"/>
  <c r="X180" i="7"/>
  <c r="U182" i="7"/>
  <c r="AE182" i="7"/>
  <c r="U183" i="7"/>
  <c r="AE181" i="7"/>
  <c r="U181" i="7"/>
  <c r="X181" i="7"/>
  <c r="X182" i="7"/>
  <c r="X183" i="7"/>
  <c r="X186" i="7"/>
  <c r="AE183" i="7"/>
  <c r="U184" i="7"/>
  <c r="X184" i="7"/>
  <c r="AE184" i="7"/>
  <c r="X185" i="7"/>
  <c r="AE185" i="7"/>
  <c r="U185" i="7"/>
  <c r="AE186" i="7"/>
  <c r="U186" i="7"/>
  <c r="X187" i="7"/>
  <c r="AE187" i="7"/>
  <c r="U187" i="7"/>
  <c r="S2" i="11"/>
  <c r="AR200" i="11" l="1"/>
  <c r="AR194" i="11"/>
  <c r="AR196" i="11"/>
  <c r="AR191" i="11"/>
  <c r="AR195" i="11"/>
  <c r="AR190" i="11"/>
  <c r="AR198" i="11"/>
  <c r="AR188" i="11"/>
  <c r="AR197" i="11"/>
  <c r="B212" i="27"/>
  <c r="AR193" i="11"/>
  <c r="AR192" i="11"/>
  <c r="AR180" i="11"/>
  <c r="AR176" i="11"/>
  <c r="AR171" i="11"/>
  <c r="AR166" i="11"/>
  <c r="AR163" i="11"/>
  <c r="AR159" i="11"/>
  <c r="AR153" i="11"/>
  <c r="AR148" i="11"/>
  <c r="AR141" i="11"/>
  <c r="AR136" i="11"/>
  <c r="AR135" i="11"/>
  <c r="AR131" i="11"/>
  <c r="AR130" i="11"/>
  <c r="AR129" i="11"/>
  <c r="AR115" i="11"/>
  <c r="AR110" i="11"/>
  <c r="AR109" i="11"/>
  <c r="AR85" i="11"/>
  <c r="AR72" i="11"/>
  <c r="AR71" i="11"/>
  <c r="AR60" i="11"/>
  <c r="AR58" i="11"/>
  <c r="AR57" i="11"/>
  <c r="AR54" i="11"/>
  <c r="AR50" i="11"/>
  <c r="AR51" i="11"/>
  <c r="AR42" i="11"/>
  <c r="AR41" i="11"/>
  <c r="AR31" i="11"/>
  <c r="AR28" i="11"/>
  <c r="AR26" i="11"/>
  <c r="AR27" i="11"/>
  <c r="AR25" i="11"/>
  <c r="AR18" i="11"/>
  <c r="AR17" i="11"/>
  <c r="AR187" i="11"/>
  <c r="AR184" i="11"/>
  <c r="AR182" i="11"/>
  <c r="AR179" i="11"/>
  <c r="AR170" i="11"/>
  <c r="AR169" i="11"/>
  <c r="AR164" i="11"/>
  <c r="AR161" i="11"/>
  <c r="AR154" i="11"/>
  <c r="AR151" i="11"/>
  <c r="AR149" i="11"/>
  <c r="AR146" i="11"/>
  <c r="AR144" i="11"/>
  <c r="AR143" i="11"/>
  <c r="AR139" i="11"/>
  <c r="AR134" i="11"/>
  <c r="AR133" i="11"/>
  <c r="AR132" i="11"/>
  <c r="AR128" i="11"/>
  <c r="AR118" i="11"/>
  <c r="AR116" i="11"/>
  <c r="AR113" i="11"/>
  <c r="AR111" i="11"/>
  <c r="AR106" i="11"/>
  <c r="AR105" i="11"/>
  <c r="AR100" i="11"/>
  <c r="AR99" i="11"/>
  <c r="AR94" i="11"/>
  <c r="AR95" i="11"/>
  <c r="AR92" i="11"/>
  <c r="AR91" i="11"/>
  <c r="AR89" i="11"/>
  <c r="AR83" i="11"/>
  <c r="AR81" i="11"/>
  <c r="AR79" i="11"/>
  <c r="AR77" i="11"/>
  <c r="AR75" i="11"/>
  <c r="AR67" i="11"/>
  <c r="AR65" i="11"/>
  <c r="AR66" i="11"/>
  <c r="AR55" i="11"/>
  <c r="AR56" i="11"/>
  <c r="AR52" i="11"/>
  <c r="AR46" i="11"/>
  <c r="AR37" i="11"/>
  <c r="AR35" i="11"/>
  <c r="AR22" i="11"/>
  <c r="AR20" i="11"/>
  <c r="AR16" i="11"/>
  <c r="AR199" i="11"/>
  <c r="AR189" i="11"/>
  <c r="AR186" i="11"/>
  <c r="AR181" i="11"/>
  <c r="AR177" i="11"/>
  <c r="AR178" i="11"/>
  <c r="AR175" i="11"/>
  <c r="AR173" i="11"/>
  <c r="AR172" i="11"/>
  <c r="AR168" i="11"/>
  <c r="AR167" i="11"/>
  <c r="AR150" i="11"/>
  <c r="AR147" i="11"/>
  <c r="AR145" i="11"/>
  <c r="AR142" i="11"/>
  <c r="AR140" i="11"/>
  <c r="AR126" i="11"/>
  <c r="AR125" i="11"/>
  <c r="AR127" i="11"/>
  <c r="AR124" i="11"/>
  <c r="AR121" i="11"/>
  <c r="AR119" i="11"/>
  <c r="AR117" i="11"/>
  <c r="AR112" i="11"/>
  <c r="AR108" i="11"/>
  <c r="AR103" i="11"/>
  <c r="AR101" i="11"/>
  <c r="AR96" i="11"/>
  <c r="AR86" i="11"/>
  <c r="AR84" i="11"/>
  <c r="AR73" i="11"/>
  <c r="AR70" i="11"/>
  <c r="AR69" i="11"/>
  <c r="AR64" i="11"/>
  <c r="AR61" i="11"/>
  <c r="AR59" i="11"/>
  <c r="AR47" i="11"/>
  <c r="AR48" i="11"/>
  <c r="AR45" i="11"/>
  <c r="AR43" i="11"/>
  <c r="AR39" i="11"/>
  <c r="AR40" i="11"/>
  <c r="AR34" i="11"/>
  <c r="AR33" i="11"/>
  <c r="AR24" i="11"/>
  <c r="AR19" i="11"/>
  <c r="J112" i="31"/>
  <c r="G77" i="31"/>
  <c r="G87" i="31"/>
  <c r="J45" i="31"/>
  <c r="G122" i="31"/>
  <c r="G72" i="31"/>
  <c r="G147" i="31"/>
  <c r="J78" i="31"/>
  <c r="G69" i="31"/>
  <c r="J61" i="31"/>
  <c r="J69" i="31"/>
  <c r="J135" i="31"/>
  <c r="J68" i="31"/>
  <c r="G124" i="31"/>
  <c r="G133" i="31"/>
  <c r="J73" i="31"/>
  <c r="G84" i="31"/>
  <c r="G168" i="31"/>
  <c r="G47" i="31"/>
  <c r="J160" i="31"/>
  <c r="J136" i="31"/>
  <c r="J59" i="31"/>
  <c r="J105" i="31"/>
  <c r="G58" i="31"/>
  <c r="J96" i="31"/>
  <c r="J89" i="31"/>
  <c r="J134" i="31"/>
  <c r="G99" i="31"/>
  <c r="G189" i="31"/>
  <c r="J129" i="31"/>
  <c r="G125" i="31"/>
  <c r="J84" i="31"/>
  <c r="J66" i="31"/>
  <c r="J154" i="31"/>
  <c r="G156" i="31"/>
  <c r="G130" i="31"/>
  <c r="G135" i="31"/>
  <c r="J46" i="31"/>
  <c r="J107" i="31"/>
  <c r="J94" i="31"/>
  <c r="G86" i="31"/>
  <c r="G76" i="31"/>
  <c r="G95" i="31"/>
  <c r="J83" i="31"/>
  <c r="G120" i="31"/>
  <c r="G155" i="31"/>
  <c r="G111" i="31"/>
  <c r="J111" i="31"/>
  <c r="G138" i="31"/>
  <c r="G116" i="31"/>
  <c r="G177" i="31"/>
  <c r="J173" i="31"/>
  <c r="J182" i="31"/>
  <c r="G101" i="31"/>
  <c r="G123" i="31"/>
  <c r="J81" i="31"/>
  <c r="G83" i="31"/>
  <c r="J72" i="31"/>
  <c r="J196" i="31"/>
  <c r="J100" i="31"/>
  <c r="J102" i="31"/>
  <c r="G180" i="31"/>
  <c r="G157" i="31"/>
  <c r="J157" i="31"/>
  <c r="J91" i="31"/>
  <c r="G188" i="31"/>
  <c r="G85" i="31"/>
  <c r="J167" i="31"/>
  <c r="G143" i="31"/>
  <c r="G160" i="31"/>
  <c r="G88" i="31"/>
  <c r="J190" i="31"/>
  <c r="G118" i="31"/>
  <c r="G163" i="31"/>
  <c r="G117" i="31"/>
  <c r="G185" i="31"/>
  <c r="G175" i="31"/>
  <c r="G70" i="31"/>
  <c r="J150" i="31"/>
  <c r="J70" i="31"/>
  <c r="J56" i="31"/>
  <c r="J47" i="31"/>
  <c r="G165" i="31"/>
  <c r="J152" i="31"/>
  <c r="G142" i="31"/>
  <c r="J156" i="31"/>
  <c r="J80" i="31"/>
  <c r="J95" i="31"/>
  <c r="G182" i="31"/>
  <c r="J175" i="31"/>
  <c r="G80" i="31"/>
  <c r="G59" i="31"/>
  <c r="J51" i="31"/>
  <c r="J104" i="31"/>
  <c r="J159" i="31"/>
  <c r="G171" i="31"/>
  <c r="J52" i="31"/>
  <c r="J179" i="31"/>
  <c r="J149" i="31"/>
  <c r="J92" i="31"/>
  <c r="J194" i="31"/>
  <c r="J122" i="31"/>
  <c r="G79" i="31"/>
  <c r="G68" i="31"/>
  <c r="G102" i="31"/>
  <c r="J185" i="31"/>
  <c r="J58" i="31"/>
  <c r="G89" i="31"/>
  <c r="G193" i="31"/>
  <c r="J137" i="31"/>
  <c r="J101" i="31"/>
  <c r="G181" i="31"/>
  <c r="J189" i="31"/>
  <c r="G170" i="31"/>
  <c r="G73" i="31"/>
  <c r="J106" i="31"/>
  <c r="G179" i="31"/>
  <c r="J116" i="31"/>
  <c r="G131" i="31"/>
  <c r="G109" i="31"/>
  <c r="G191" i="31"/>
  <c r="G121" i="31"/>
  <c r="G151" i="31"/>
  <c r="J62" i="31"/>
  <c r="J108" i="31"/>
  <c r="G54" i="31"/>
  <c r="G197" i="31"/>
  <c r="J144" i="31"/>
  <c r="J164" i="31"/>
  <c r="J172" i="31"/>
  <c r="J178" i="31"/>
  <c r="J170" i="31"/>
  <c r="J176" i="31"/>
  <c r="G149" i="31"/>
  <c r="J151" i="31"/>
  <c r="G57" i="31"/>
  <c r="G82" i="31"/>
  <c r="J171" i="31"/>
  <c r="G152" i="31"/>
  <c r="J195" i="31"/>
  <c r="J75" i="31"/>
  <c r="J86" i="31"/>
  <c r="J53" i="31"/>
  <c r="J153" i="31"/>
  <c r="J127" i="31"/>
  <c r="J139" i="31"/>
  <c r="J138" i="31"/>
  <c r="G127" i="31"/>
  <c r="G52" i="31"/>
  <c r="G105" i="31"/>
  <c r="G134" i="31"/>
  <c r="J49" i="31"/>
  <c r="G154" i="31"/>
  <c r="J64" i="31"/>
  <c r="G90" i="31"/>
  <c r="J148" i="31"/>
  <c r="J191" i="31"/>
  <c r="G144" i="31"/>
  <c r="G187" i="31"/>
  <c r="G75" i="31"/>
  <c r="J192" i="31"/>
  <c r="J183" i="31"/>
  <c r="J63" i="31"/>
  <c r="G115" i="31"/>
  <c r="G169" i="31"/>
  <c r="G161" i="31"/>
  <c r="G65" i="31"/>
  <c r="G183" i="31"/>
  <c r="G45" i="31"/>
  <c r="G67" i="31"/>
  <c r="J99" i="31"/>
  <c r="J132" i="31"/>
  <c r="J188" i="31"/>
  <c r="G63" i="31"/>
  <c r="G110" i="31"/>
  <c r="J93" i="31"/>
  <c r="G184" i="31"/>
  <c r="G140" i="31"/>
  <c r="G60" i="31"/>
  <c r="J125" i="31"/>
  <c r="J177" i="31"/>
  <c r="G106" i="31"/>
  <c r="G113" i="31"/>
  <c r="G136" i="31"/>
  <c r="G164" i="31"/>
  <c r="G139" i="31"/>
  <c r="G78" i="31"/>
  <c r="J50" i="31"/>
  <c r="J174" i="31"/>
  <c r="J65" i="31"/>
  <c r="G178" i="31"/>
  <c r="J140" i="31"/>
  <c r="J74" i="31"/>
  <c r="G61" i="31"/>
  <c r="G174" i="31"/>
  <c r="J82" i="31"/>
  <c r="G48" i="31"/>
  <c r="J155" i="31"/>
  <c r="J161" i="31"/>
  <c r="G141" i="31"/>
  <c r="J131" i="31"/>
  <c r="J79" i="31"/>
  <c r="J187" i="31"/>
  <c r="J48" i="31"/>
  <c r="J128" i="31"/>
  <c r="G64" i="31"/>
  <c r="G91" i="31"/>
  <c r="J113" i="31"/>
  <c r="J55" i="31"/>
  <c r="G56" i="31"/>
  <c r="J87" i="31"/>
  <c r="G158" i="31"/>
  <c r="J162" i="31"/>
  <c r="G190" i="31"/>
  <c r="J181" i="31"/>
  <c r="G119" i="31"/>
  <c r="G49" i="31"/>
  <c r="G93" i="31"/>
  <c r="G112" i="31"/>
  <c r="J126" i="31"/>
  <c r="J54" i="31"/>
  <c r="J109" i="31"/>
  <c r="G81" i="31"/>
  <c r="G53" i="31"/>
  <c r="G46" i="31"/>
  <c r="J123" i="31"/>
  <c r="G51" i="31"/>
  <c r="G196" i="31"/>
  <c r="J165" i="31"/>
  <c r="J98" i="31"/>
  <c r="G192" i="31"/>
  <c r="J130" i="31"/>
  <c r="G126" i="31"/>
  <c r="J60" i="31"/>
  <c r="J90" i="31"/>
  <c r="J114" i="31"/>
  <c r="J88" i="31"/>
  <c r="G71" i="31"/>
  <c r="G137" i="31"/>
  <c r="J158" i="31"/>
  <c r="G146" i="31"/>
  <c r="J85" i="31"/>
  <c r="G103" i="31"/>
  <c r="J146" i="31"/>
  <c r="J120" i="31"/>
  <c r="G166" i="31"/>
  <c r="G194" i="31"/>
  <c r="J110" i="31"/>
  <c r="J147" i="31"/>
  <c r="G96" i="31"/>
  <c r="G195" i="31"/>
  <c r="G98" i="31"/>
  <c r="G145" i="31"/>
  <c r="J118" i="31"/>
  <c r="J186" i="31"/>
  <c r="G132" i="31"/>
  <c r="G97" i="31"/>
  <c r="G159" i="31"/>
  <c r="J143" i="31"/>
  <c r="J168" i="31"/>
  <c r="G176" i="31"/>
  <c r="G55" i="31"/>
  <c r="G172" i="31"/>
  <c r="J121" i="31"/>
  <c r="G153" i="31"/>
  <c r="J71" i="31"/>
  <c r="J197" i="31"/>
  <c r="G107" i="31"/>
  <c r="G74" i="31"/>
  <c r="G104" i="31"/>
  <c r="J97" i="31"/>
  <c r="G100" i="31"/>
  <c r="G108" i="31"/>
  <c r="J115" i="31"/>
  <c r="G162" i="31"/>
  <c r="J141" i="31"/>
  <c r="J77" i="31"/>
  <c r="J117" i="31"/>
  <c r="J169" i="31"/>
  <c r="G129" i="31"/>
  <c r="G62" i="31"/>
  <c r="G66" i="31"/>
  <c r="G128" i="31"/>
  <c r="J119" i="31"/>
  <c r="J193" i="31"/>
  <c r="J166" i="31"/>
  <c r="G150" i="31"/>
  <c r="J124" i="31"/>
  <c r="J180" i="31"/>
  <c r="G114" i="31"/>
  <c r="G94" i="31"/>
  <c r="G167" i="31"/>
  <c r="J142" i="31"/>
  <c r="G50" i="31"/>
  <c r="G92" i="31"/>
  <c r="G148" i="31"/>
  <c r="J103" i="31"/>
  <c r="J67" i="31"/>
  <c r="J76" i="31"/>
  <c r="J163" i="31"/>
  <c r="J57" i="31"/>
  <c r="G173" i="31"/>
  <c r="J133" i="31"/>
  <c r="J184" i="31"/>
  <c r="G186" i="31"/>
  <c r="J145" i="31"/>
  <c r="AR185" i="11"/>
  <c r="AR183" i="11"/>
  <c r="AR174" i="11"/>
  <c r="AR165" i="11"/>
  <c r="AR162" i="11"/>
  <c r="AR160" i="11"/>
  <c r="AR158" i="11"/>
  <c r="AR157" i="11"/>
  <c r="AR156" i="11"/>
  <c r="AR155" i="11"/>
  <c r="AR152" i="11"/>
  <c r="AR138" i="11"/>
  <c r="AR137" i="11"/>
  <c r="AR123" i="11"/>
  <c r="AR122" i="11"/>
  <c r="AR120" i="11"/>
  <c r="AR114" i="11"/>
  <c r="AR107" i="11"/>
  <c r="AR104" i="11"/>
  <c r="AR102" i="11"/>
  <c r="AR97" i="11"/>
  <c r="AR98" i="11"/>
  <c r="AR93" i="11"/>
  <c r="AR90" i="11"/>
  <c r="AR87" i="11"/>
  <c r="AR88" i="11"/>
  <c r="AR82" i="11"/>
  <c r="AR80" i="11"/>
  <c r="AR78" i="11"/>
  <c r="AR76" i="11"/>
  <c r="AR74" i="11"/>
  <c r="AR68" i="11"/>
  <c r="AR62" i="11"/>
  <c r="AR63" i="11"/>
  <c r="AR53" i="11"/>
  <c r="AR49" i="11"/>
  <c r="AR44" i="11"/>
  <c r="AR38" i="11"/>
  <c r="AR36" i="11"/>
  <c r="AR32" i="11"/>
  <c r="AR30" i="11"/>
  <c r="AR29" i="11"/>
  <c r="AR23" i="11"/>
  <c r="AR21" i="11"/>
  <c r="B213" i="27" l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AE199" i="10"/>
  <c r="AE200" i="10"/>
  <c r="X200" i="10"/>
  <c r="X199" i="10"/>
  <c r="G210" i="31"/>
  <c r="J210" i="31"/>
  <c r="X194" i="10" l="1"/>
  <c r="X189" i="10"/>
  <c r="AE193" i="10"/>
  <c r="AE192" i="10"/>
  <c r="S2" i="10"/>
  <c r="AE191" i="10"/>
  <c r="X191" i="10"/>
  <c r="X190" i="10"/>
  <c r="AE189" i="10"/>
  <c r="X192" i="10"/>
  <c r="AE194" i="10"/>
  <c r="X195" i="10"/>
  <c r="X193" i="10"/>
  <c r="X196" i="10"/>
  <c r="AE197" i="10"/>
  <c r="AE196" i="10"/>
  <c r="AE190" i="10"/>
  <c r="X197" i="10"/>
  <c r="AE195" i="10"/>
  <c r="AE34" i="10"/>
  <c r="AA42" i="7"/>
  <c r="T37" i="7"/>
  <c r="O32" i="7"/>
  <c r="AG75" i="7"/>
  <c r="AI77" i="7"/>
  <c r="R48" i="7"/>
  <c r="I78" i="7"/>
  <c r="J117" i="7"/>
  <c r="E17" i="7"/>
  <c r="D13" i="7"/>
  <c r="AG28" i="7"/>
  <c r="Q13" i="7"/>
  <c r="J37" i="7"/>
  <c r="T89" i="7"/>
  <c r="L91" i="7"/>
  <c r="AH60" i="7"/>
  <c r="V131" i="7"/>
  <c r="T22" i="7"/>
  <c r="M16" i="7"/>
  <c r="AL27" i="7"/>
  <c r="M45" i="7"/>
  <c r="R68" i="7"/>
  <c r="W107" i="7"/>
  <c r="D54" i="7"/>
  <c r="F68" i="7"/>
  <c r="O108" i="7"/>
  <c r="AA12" i="7"/>
  <c r="M29" i="7"/>
  <c r="AN16" i="7"/>
  <c r="R40" i="7"/>
  <c r="F41" i="7"/>
  <c r="Z83" i="7"/>
  <c r="J87" i="7"/>
  <c r="AK63" i="7"/>
  <c r="Q78" i="7"/>
  <c r="AL118" i="7"/>
  <c r="AA95" i="7"/>
  <c r="O100" i="7"/>
  <c r="Y47" i="7"/>
  <c r="AN51" i="7"/>
  <c r="L101" i="7"/>
  <c r="C139" i="7"/>
  <c r="Q140" i="7"/>
  <c r="E103" i="7"/>
  <c r="AK139" i="7"/>
  <c r="AG181" i="7"/>
  <c r="E105" i="7"/>
  <c r="J94" i="7"/>
  <c r="AE99" i="10"/>
  <c r="C37" i="7"/>
  <c r="E96" i="7"/>
  <c r="AI142" i="7"/>
  <c r="T140" i="7"/>
  <c r="AM101" i="7"/>
  <c r="AB140" i="7"/>
  <c r="J181" i="7"/>
  <c r="AB42" i="7"/>
  <c r="AB97" i="7"/>
  <c r="C101" i="7"/>
  <c r="G46" i="7"/>
  <c r="F56" i="7"/>
  <c r="I104" i="7"/>
  <c r="Z141" i="7"/>
  <c r="AB183" i="7"/>
  <c r="AM104" i="7"/>
  <c r="E143" i="7"/>
  <c r="X173" i="10"/>
  <c r="AK54" i="7"/>
  <c r="AN63" i="7"/>
  <c r="AH108" i="7"/>
  <c r="M110" i="7"/>
  <c r="AA145" i="7"/>
  <c r="AK176" i="7"/>
  <c r="AB132" i="7"/>
  <c r="AC155" i="7"/>
  <c r="N30" i="7"/>
  <c r="O42" i="7"/>
  <c r="M14" i="7"/>
  <c r="D58" i="7"/>
  <c r="Z89" i="7"/>
  <c r="AJ131" i="7"/>
  <c r="M59" i="7"/>
  <c r="G90" i="7"/>
  <c r="S130" i="7"/>
  <c r="AE15" i="10"/>
  <c r="W25" i="7"/>
  <c r="Z28" i="7"/>
  <c r="S53" i="7"/>
  <c r="AM70" i="7"/>
  <c r="AK106" i="7"/>
  <c r="AC65" i="7"/>
  <c r="AJ69" i="7"/>
  <c r="AM49" i="7"/>
  <c r="AB39" i="7"/>
  <c r="AM35" i="7"/>
  <c r="AJ31" i="7"/>
  <c r="T13" i="7"/>
  <c r="L68" i="7"/>
  <c r="AG73" i="7"/>
  <c r="T35" i="7"/>
  <c r="AC71" i="7"/>
  <c r="AI112" i="7"/>
  <c r="E26" i="7"/>
  <c r="L12" i="7"/>
  <c r="Q35" i="7"/>
  <c r="AD41" i="7"/>
  <c r="F79" i="7"/>
  <c r="J81" i="7"/>
  <c r="J51" i="7"/>
  <c r="AI81" i="7"/>
  <c r="AB121" i="7"/>
  <c r="T55" i="7"/>
  <c r="Y64" i="7"/>
  <c r="Q45" i="7"/>
  <c r="N68" i="7"/>
  <c r="W105" i="7"/>
  <c r="N109" i="7"/>
  <c r="AC145" i="7"/>
  <c r="M177" i="7"/>
  <c r="M145" i="7"/>
  <c r="Z145" i="7"/>
  <c r="G109" i="7"/>
  <c r="F51" i="7"/>
  <c r="C62" i="7"/>
  <c r="F43" i="7"/>
  <c r="S61" i="7"/>
  <c r="M104" i="7"/>
  <c r="O106" i="7"/>
  <c r="W141" i="7"/>
  <c r="J176" i="7"/>
  <c r="S144" i="7"/>
  <c r="Y106" i="7"/>
  <c r="R63" i="7"/>
  <c r="D104" i="7"/>
  <c r="AA52" i="7"/>
  <c r="Q64" i="7"/>
  <c r="M105" i="7"/>
  <c r="Y145" i="7"/>
  <c r="W144" i="7"/>
  <c r="AN106" i="7"/>
  <c r="F145" i="7"/>
  <c r="AB186" i="7"/>
  <c r="AD53" i="7"/>
  <c r="Q66" i="7"/>
  <c r="AL108" i="7"/>
  <c r="G67" i="7"/>
  <c r="AL70" i="7"/>
  <c r="AL153" i="7"/>
  <c r="T164" i="7"/>
  <c r="C111" i="7"/>
  <c r="D122" i="7"/>
  <c r="N160" i="7"/>
  <c r="M22" i="7"/>
  <c r="H20" i="7"/>
  <c r="AJ21" i="7"/>
  <c r="H15" i="7"/>
  <c r="J46" i="7"/>
  <c r="M93" i="7"/>
  <c r="I97" i="7"/>
  <c r="AA62" i="7"/>
  <c r="Q92" i="7"/>
  <c r="Z30" i="7"/>
  <c r="H22" i="7"/>
  <c r="AB28" i="7"/>
  <c r="AK24" i="7"/>
  <c r="X49" i="10"/>
  <c r="F103" i="7"/>
  <c r="O48" i="7"/>
  <c r="AH59" i="7"/>
  <c r="N39" i="7"/>
  <c r="J34" i="7"/>
  <c r="V30" i="7"/>
  <c r="R14" i="7"/>
  <c r="I39" i="7"/>
  <c r="F60" i="7"/>
  <c r="AD64" i="7"/>
  <c r="AL46" i="7"/>
  <c r="AE64" i="10"/>
  <c r="AE105" i="10"/>
  <c r="AE22" i="10"/>
  <c r="W18" i="7"/>
  <c r="AC16" i="7"/>
  <c r="W26" i="7"/>
  <c r="T47" i="7"/>
  <c r="Q68" i="7"/>
  <c r="Q106" i="7"/>
  <c r="AM53" i="7"/>
  <c r="AJ68" i="7"/>
  <c r="J107" i="7"/>
  <c r="V85" i="7"/>
  <c r="O88" i="7"/>
  <c r="C59" i="7"/>
  <c r="AK87" i="7"/>
  <c r="I128" i="7"/>
  <c r="D130" i="7"/>
  <c r="I168" i="7"/>
  <c r="Z183" i="7"/>
  <c r="AK170" i="7"/>
  <c r="AC171" i="7"/>
  <c r="AG130" i="7"/>
  <c r="AL88" i="7"/>
  <c r="AB86" i="7"/>
  <c r="Y55" i="7"/>
  <c r="W86" i="7"/>
  <c r="E125" i="7"/>
  <c r="AL131" i="7"/>
  <c r="AI168" i="7"/>
  <c r="X182" i="10"/>
  <c r="AN166" i="7"/>
  <c r="AB172" i="7"/>
  <c r="N55" i="7"/>
  <c r="X86" i="10"/>
  <c r="W128" i="7"/>
  <c r="AB55" i="7"/>
  <c r="T88" i="7"/>
  <c r="V129" i="7"/>
  <c r="AM174" i="7"/>
  <c r="AA130" i="7"/>
  <c r="D167" i="7"/>
  <c r="AD185" i="7"/>
  <c r="I56" i="7"/>
  <c r="Y91" i="7"/>
  <c r="N91" i="7"/>
  <c r="AN98" i="7"/>
  <c r="AD133" i="7"/>
  <c r="AA166" i="7"/>
  <c r="H144" i="7"/>
  <c r="AC19" i="7"/>
  <c r="T42" i="7"/>
  <c r="Q38" i="7"/>
  <c r="AJ33" i="7"/>
  <c r="C63" i="7"/>
  <c r="AB78" i="7"/>
  <c r="L117" i="7"/>
  <c r="AG76" i="7"/>
  <c r="AD84" i="7"/>
  <c r="W20" i="7"/>
  <c r="AC46" i="7"/>
  <c r="V38" i="7"/>
  <c r="W29" i="7"/>
  <c r="AG24" i="7"/>
  <c r="X51" i="10"/>
  <c r="X60" i="10"/>
  <c r="R104" i="7"/>
  <c r="AD58" i="7"/>
  <c r="AG43" i="7"/>
  <c r="D35" i="7"/>
  <c r="AE31" i="10"/>
  <c r="Y37" i="7"/>
  <c r="J31" i="7"/>
  <c r="AK62" i="7"/>
  <c r="O76" i="7"/>
  <c r="O117" i="7"/>
  <c r="AD76" i="7"/>
  <c r="AC77" i="7"/>
  <c r="F14" i="7"/>
  <c r="E35" i="7"/>
  <c r="T33" i="7"/>
  <c r="AI30" i="7"/>
  <c r="AN44" i="7"/>
  <c r="AB75" i="7"/>
  <c r="C79" i="7"/>
  <c r="V41" i="7"/>
  <c r="AH77" i="7"/>
  <c r="W118" i="7"/>
  <c r="AB35" i="7"/>
  <c r="Y54" i="7"/>
  <c r="D101" i="7"/>
  <c r="AC105" i="7"/>
  <c r="C140" i="7"/>
  <c r="O173" i="7"/>
  <c r="F139" i="7"/>
  <c r="M143" i="7"/>
  <c r="S63" i="7"/>
  <c r="AA49" i="7"/>
  <c r="Y31" i="7"/>
  <c r="J96" i="7"/>
  <c r="Z102" i="7"/>
  <c r="T104" i="7"/>
  <c r="G143" i="7"/>
  <c r="AA140" i="7"/>
  <c r="X139" i="10"/>
  <c r="H103" i="7"/>
  <c r="H49" i="7"/>
  <c r="AJ101" i="7"/>
  <c r="Z48" i="7"/>
  <c r="P53" i="7"/>
  <c r="AE107" i="10"/>
  <c r="M142" i="7"/>
  <c r="AK143" i="7"/>
  <c r="Y103" i="7"/>
  <c r="AA141" i="7"/>
  <c r="S183" i="7"/>
  <c r="J50" i="7"/>
  <c r="Z65" i="7"/>
  <c r="F105" i="7"/>
  <c r="AI61" i="7"/>
  <c r="AD68" i="7"/>
  <c r="G110" i="7"/>
  <c r="E146" i="7"/>
  <c r="AJ187" i="7"/>
  <c r="AB108" i="7"/>
  <c r="AN155" i="7"/>
  <c r="AJ186" i="7"/>
  <c r="M108" i="7"/>
  <c r="L33" i="7"/>
  <c r="AA30" i="7"/>
  <c r="W21" i="7"/>
  <c r="O13" i="7"/>
  <c r="F46" i="7"/>
  <c r="Y74" i="7"/>
  <c r="V114" i="7"/>
  <c r="J61" i="7"/>
  <c r="W74" i="7"/>
  <c r="Q115" i="7"/>
  <c r="R28" i="7"/>
  <c r="I15" i="7"/>
  <c r="D39" i="7"/>
  <c r="S16" i="7"/>
  <c r="N69" i="7"/>
  <c r="I71" i="7"/>
  <c r="H33" i="7"/>
  <c r="X69" i="10"/>
  <c r="D112" i="7"/>
  <c r="E29" i="7"/>
  <c r="X16" i="10"/>
  <c r="AH42" i="7"/>
  <c r="AN33" i="7"/>
  <c r="AM29" i="7"/>
  <c r="P58" i="7"/>
  <c r="AG90" i="7"/>
  <c r="D97" i="7"/>
  <c r="AI90" i="7"/>
  <c r="AH94" i="7"/>
  <c r="E28" i="7"/>
  <c r="AG16" i="7"/>
  <c r="J21" i="7"/>
  <c r="AI17" i="7"/>
  <c r="L43" i="7"/>
  <c r="V90" i="7"/>
  <c r="Y96" i="7"/>
  <c r="V94" i="7"/>
  <c r="C99" i="7"/>
  <c r="R74" i="7"/>
  <c r="G77" i="7"/>
  <c r="AJ32" i="7"/>
  <c r="I77" i="7"/>
  <c r="AE118" i="10"/>
  <c r="X122" i="10"/>
  <c r="E157" i="7"/>
  <c r="V174" i="7"/>
  <c r="AL160" i="7"/>
  <c r="J156" i="7"/>
  <c r="L121" i="7"/>
  <c r="J72" i="7"/>
  <c r="S75" i="7"/>
  <c r="AK47" i="7"/>
  <c r="AL76" i="7"/>
  <c r="AN116" i="7"/>
  <c r="Z120" i="7"/>
  <c r="O156" i="7"/>
  <c r="AH172" i="7"/>
  <c r="AE155" i="10"/>
  <c r="AA155" i="7"/>
  <c r="AM47" i="7"/>
  <c r="AC75" i="7"/>
  <c r="AD116" i="7"/>
  <c r="AN65" i="7"/>
  <c r="J78" i="7"/>
  <c r="Y120" i="7"/>
  <c r="S157" i="7"/>
  <c r="L119" i="7"/>
  <c r="AB158" i="7"/>
  <c r="AL176" i="7"/>
  <c r="S79" i="7"/>
  <c r="N122" i="7"/>
  <c r="J79" i="7"/>
  <c r="AE81" i="10"/>
  <c r="AM123" i="7"/>
  <c r="AE161" i="10"/>
  <c r="AN180" i="7"/>
  <c r="AK123" i="7"/>
  <c r="D134" i="7"/>
  <c r="Y25" i="7"/>
  <c r="X19" i="10"/>
  <c r="P27" i="7"/>
  <c r="Q19" i="7"/>
  <c r="M31" i="7"/>
  <c r="AJ96" i="7"/>
  <c r="Q100" i="7"/>
  <c r="J20" i="7"/>
  <c r="W50" i="7"/>
  <c r="D31" i="7"/>
  <c r="E33" i="7"/>
  <c r="R30" i="7"/>
  <c r="C12" i="7"/>
  <c r="E43" i="7"/>
  <c r="AK93" i="7"/>
  <c r="O93" i="7"/>
  <c r="T61" i="7"/>
  <c r="Z94" i="7"/>
  <c r="O96" i="7"/>
  <c r="Q21" i="7"/>
  <c r="P20" i="7"/>
  <c r="O15" i="7"/>
  <c r="I29" i="7"/>
  <c r="G95" i="7"/>
  <c r="AI100" i="7"/>
  <c r="D65" i="7"/>
  <c r="AH97" i="7"/>
  <c r="L21" i="7"/>
  <c r="Q26" i="7"/>
  <c r="F12" i="7"/>
  <c r="D44" i="7"/>
  <c r="M36" i="7"/>
  <c r="AA31" i="7"/>
  <c r="AE53" i="10"/>
  <c r="V32" i="7"/>
  <c r="Y48" i="7"/>
  <c r="AD102" i="7"/>
  <c r="X46" i="10"/>
  <c r="L80" i="7"/>
  <c r="AA121" i="7"/>
  <c r="P80" i="7"/>
  <c r="N84" i="7"/>
  <c r="P124" i="7"/>
  <c r="AL164" i="7"/>
  <c r="S180" i="7"/>
  <c r="M124" i="7"/>
  <c r="AN160" i="7"/>
  <c r="AM34" i="7"/>
  <c r="E79" i="7"/>
  <c r="AH119" i="7"/>
  <c r="N78" i="7"/>
  <c r="V82" i="7"/>
  <c r="F126" i="7"/>
  <c r="H159" i="7"/>
  <c r="O178" i="7"/>
  <c r="Q123" i="7"/>
  <c r="AD160" i="7"/>
  <c r="Z175" i="7"/>
  <c r="L79" i="7"/>
  <c r="AB82" i="7"/>
  <c r="Q50" i="7"/>
  <c r="M81" i="7"/>
  <c r="AN122" i="7"/>
  <c r="W161" i="7"/>
  <c r="T177" i="7"/>
  <c r="M161" i="7"/>
  <c r="T161" i="7"/>
  <c r="H52" i="7"/>
  <c r="D83" i="7"/>
  <c r="AN123" i="7"/>
  <c r="AN52" i="7"/>
  <c r="AD85" i="7"/>
  <c r="P125" i="7"/>
  <c r="AB168" i="7"/>
  <c r="AH170" i="7"/>
  <c r="Q127" i="7"/>
  <c r="E97" i="7"/>
  <c r="O137" i="7"/>
  <c r="I28" i="7"/>
  <c r="F24" i="7"/>
  <c r="AG17" i="7"/>
  <c r="W59" i="7"/>
  <c r="AN90" i="7"/>
  <c r="L132" i="7"/>
  <c r="Q59" i="7"/>
  <c r="I90" i="7"/>
  <c r="V97" i="7"/>
  <c r="X38" i="10"/>
  <c r="AG33" i="7"/>
  <c r="AE30" i="10"/>
  <c r="I22" i="7"/>
  <c r="G55" i="7"/>
  <c r="J68" i="7"/>
  <c r="R109" i="7"/>
  <c r="I69" i="7"/>
  <c r="O70" i="7"/>
  <c r="AC31" i="7"/>
  <c r="R42" i="7"/>
  <c r="M37" i="7"/>
  <c r="AD33" i="7"/>
  <c r="AH38" i="7"/>
  <c r="M48" i="7"/>
  <c r="AM82" i="7"/>
  <c r="H122" i="7"/>
  <c r="N80" i="7"/>
  <c r="Y84" i="7"/>
  <c r="AE18" i="10"/>
  <c r="R17" i="7"/>
  <c r="G44" i="7"/>
  <c r="V36" i="7"/>
  <c r="J30" i="7"/>
  <c r="AN60" i="7"/>
  <c r="AM93" i="7"/>
  <c r="AG98" i="7"/>
  <c r="F91" i="7"/>
  <c r="V95" i="7"/>
  <c r="R61" i="7"/>
  <c r="X75" i="10"/>
  <c r="C118" i="7"/>
  <c r="L74" i="7"/>
  <c r="S78" i="7"/>
  <c r="AJ120" i="7"/>
  <c r="AL157" i="7"/>
  <c r="S175" i="7"/>
  <c r="AI119" i="7"/>
  <c r="Q154" i="7"/>
  <c r="I172" i="7"/>
  <c r="S59" i="7"/>
  <c r="I72" i="7"/>
  <c r="D118" i="7"/>
  <c r="H73" i="7"/>
  <c r="AI75" i="7"/>
  <c r="G118" i="7"/>
  <c r="AH155" i="7"/>
  <c r="X174" i="10"/>
  <c r="J118" i="7"/>
  <c r="J155" i="7"/>
  <c r="AC72" i="7"/>
  <c r="I75" i="7"/>
  <c r="X48" i="10"/>
  <c r="AH75" i="7"/>
  <c r="W117" i="7"/>
  <c r="Q120" i="7"/>
  <c r="G156" i="7"/>
  <c r="AG171" i="7"/>
  <c r="E155" i="7"/>
  <c r="F156" i="7"/>
  <c r="AC45" i="7"/>
  <c r="AJ77" i="7"/>
  <c r="C120" i="7"/>
  <c r="C46" i="7"/>
  <c r="H80" i="7"/>
  <c r="AB122" i="7"/>
  <c r="AM160" i="7"/>
  <c r="G159" i="7"/>
  <c r="S122" i="7"/>
  <c r="I126" i="7"/>
  <c r="G19" i="7"/>
  <c r="R26" i="7"/>
  <c r="W22" i="7"/>
  <c r="G15" i="7"/>
  <c r="M65" i="7"/>
  <c r="AN94" i="7"/>
  <c r="W97" i="7"/>
  <c r="AM61" i="7"/>
  <c r="AA92" i="7"/>
  <c r="AI99" i="7"/>
  <c r="X30" i="10"/>
  <c r="T14" i="7"/>
  <c r="AC42" i="7"/>
  <c r="C35" i="7"/>
  <c r="J44" i="7"/>
  <c r="AG59" i="7"/>
  <c r="N36" i="7"/>
  <c r="T52" i="7"/>
  <c r="AG102" i="7"/>
  <c r="S17" i="7"/>
  <c r="Y12" i="7"/>
  <c r="L18" i="7"/>
  <c r="Q24" i="7"/>
  <c r="I43" i="7"/>
  <c r="F63" i="7"/>
  <c r="G107" i="7"/>
  <c r="AH63" i="7"/>
  <c r="AN105" i="7"/>
  <c r="E12" i="7"/>
  <c r="G39" i="7"/>
  <c r="R35" i="7"/>
  <c r="G32" i="7"/>
  <c r="AE61" i="10"/>
  <c r="AB92" i="7"/>
  <c r="N98" i="7"/>
  <c r="AN93" i="7"/>
  <c r="AJ98" i="7"/>
  <c r="F62" i="7"/>
  <c r="V76" i="7"/>
  <c r="AI117" i="7"/>
  <c r="S76" i="7"/>
  <c r="D79" i="7"/>
  <c r="AC122" i="7"/>
  <c r="AK160" i="7"/>
  <c r="Y177" i="7"/>
  <c r="AG122" i="7"/>
  <c r="I157" i="7"/>
  <c r="D63" i="7"/>
  <c r="Z76" i="7"/>
  <c r="P116" i="7"/>
  <c r="N76" i="7"/>
  <c r="Y77" i="7"/>
  <c r="AE119" i="10"/>
  <c r="J157" i="7"/>
  <c r="AJ175" i="7"/>
  <c r="W119" i="7"/>
  <c r="Y155" i="7"/>
  <c r="F172" i="7"/>
  <c r="X76" i="10"/>
  <c r="AD78" i="7"/>
  <c r="C44" i="7"/>
  <c r="P77" i="7"/>
  <c r="R120" i="7"/>
  <c r="D126" i="7"/>
  <c r="G158" i="7"/>
  <c r="AN173" i="7"/>
  <c r="N157" i="7"/>
  <c r="F157" i="7"/>
  <c r="E48" i="7"/>
  <c r="Y122" i="7"/>
  <c r="AG48" i="7"/>
  <c r="J82" i="7"/>
  <c r="Q121" i="7"/>
  <c r="AA161" i="7"/>
  <c r="F164" i="7"/>
  <c r="AJ123" i="7"/>
  <c r="D129" i="7"/>
  <c r="AB135" i="7"/>
  <c r="Z154" i="7"/>
  <c r="AD19" i="7"/>
  <c r="S23" i="7"/>
  <c r="V17" i="7"/>
  <c r="V47" i="7"/>
  <c r="H37" i="7"/>
  <c r="V48" i="7"/>
  <c r="Y61" i="7"/>
  <c r="L42" i="7"/>
  <c r="AM56" i="7"/>
  <c r="Z21" i="7"/>
  <c r="N18" i="7"/>
  <c r="AM13" i="7"/>
  <c r="Q29" i="7"/>
  <c r="AH48" i="7"/>
  <c r="L69" i="7"/>
  <c r="J106" i="7"/>
  <c r="AC53" i="7"/>
  <c r="AL69" i="7"/>
  <c r="H108" i="7"/>
  <c r="AJ40" i="7"/>
  <c r="C14" i="7"/>
  <c r="E27" i="7"/>
  <c r="AC21" i="7"/>
  <c r="J48" i="7"/>
  <c r="T80" i="7"/>
  <c r="J119" i="7"/>
  <c r="AC48" i="7"/>
  <c r="X80" i="10"/>
  <c r="R121" i="7"/>
  <c r="AH32" i="7"/>
  <c r="G27" i="7"/>
  <c r="J43" i="7"/>
  <c r="AB49" i="7"/>
  <c r="R81" i="7"/>
  <c r="R126" i="7"/>
  <c r="AL80" i="7"/>
  <c r="AE83" i="10"/>
  <c r="AE51" i="10"/>
  <c r="I65" i="7"/>
  <c r="Y68" i="7"/>
  <c r="I146" i="7"/>
  <c r="V109" i="7"/>
  <c r="G144" i="7"/>
  <c r="AA178" i="7"/>
  <c r="O51" i="7"/>
  <c r="F58" i="7"/>
  <c r="AK104" i="7"/>
  <c r="F59" i="7"/>
  <c r="C64" i="7"/>
  <c r="AB106" i="7"/>
  <c r="AB145" i="7"/>
  <c r="AL185" i="7"/>
  <c r="I108" i="7"/>
  <c r="AJ144" i="7"/>
  <c r="AH176" i="7"/>
  <c r="X57" i="10"/>
  <c r="E65" i="7"/>
  <c r="F45" i="7"/>
  <c r="AB67" i="7"/>
  <c r="AL105" i="7"/>
  <c r="AA109" i="7"/>
  <c r="Y146" i="7"/>
  <c r="T178" i="7"/>
  <c r="S145" i="7"/>
  <c r="N145" i="7"/>
  <c r="AH110" i="7"/>
  <c r="AN67" i="7"/>
  <c r="I109" i="7"/>
  <c r="AD56" i="7"/>
  <c r="O71" i="7"/>
  <c r="AC110" i="7"/>
  <c r="W149" i="7"/>
  <c r="AA149" i="7"/>
  <c r="M111" i="7"/>
  <c r="AM113" i="7"/>
  <c r="AK22" i="7"/>
  <c r="Y26" i="7"/>
  <c r="AD13" i="7"/>
  <c r="T36" i="7"/>
  <c r="C42" i="7"/>
  <c r="H83" i="7"/>
  <c r="P86" i="7"/>
  <c r="G53" i="7"/>
  <c r="E85" i="7"/>
  <c r="AB125" i="7"/>
  <c r="H26" i="7"/>
  <c r="X23" i="10"/>
  <c r="AD20" i="7"/>
  <c r="N21" i="7"/>
  <c r="AI38" i="7"/>
  <c r="S55" i="7"/>
  <c r="Q103" i="7"/>
  <c r="AN49" i="7"/>
  <c r="AC56" i="7"/>
  <c r="AD104" i="7"/>
  <c r="R44" i="7"/>
  <c r="G40" i="7"/>
  <c r="X35" i="10"/>
  <c r="X31" i="10"/>
  <c r="AN61" i="7"/>
  <c r="AG92" i="7"/>
  <c r="AD99" i="7"/>
  <c r="H93" i="7"/>
  <c r="Q97" i="7"/>
  <c r="N13" i="7"/>
  <c r="Y27" i="7"/>
  <c r="AC23" i="7"/>
  <c r="AN19" i="7"/>
  <c r="AI47" i="7"/>
  <c r="F94" i="7"/>
  <c r="M99" i="7"/>
  <c r="Q67" i="7"/>
  <c r="F95" i="7"/>
  <c r="V98" i="7"/>
  <c r="R76" i="7"/>
  <c r="Z79" i="7"/>
  <c r="I47" i="7"/>
  <c r="AE79" i="10"/>
  <c r="AA119" i="7"/>
  <c r="AA160" i="7"/>
  <c r="F175" i="7"/>
  <c r="AI160" i="7"/>
  <c r="AD158" i="7"/>
  <c r="R124" i="7"/>
  <c r="D75" i="7"/>
  <c r="O78" i="7"/>
  <c r="J38" i="7"/>
  <c r="C117" i="7"/>
  <c r="AN121" i="7"/>
  <c r="AH157" i="7"/>
  <c r="AI173" i="7"/>
  <c r="P157" i="7"/>
  <c r="L157" i="7"/>
  <c r="F44" i="7"/>
  <c r="M78" i="7"/>
  <c r="AE117" i="10"/>
  <c r="X41" i="10"/>
  <c r="AK79" i="7"/>
  <c r="E120" i="7"/>
  <c r="AM158" i="7"/>
  <c r="P160" i="7"/>
  <c r="AK122" i="7"/>
  <c r="P158" i="7"/>
  <c r="D177" i="7"/>
  <c r="AK49" i="7"/>
  <c r="O84" i="7"/>
  <c r="X121" i="10"/>
  <c r="Z82" i="7"/>
  <c r="Q84" i="7"/>
  <c r="X125" i="10"/>
  <c r="T163" i="7"/>
  <c r="N182" i="7"/>
  <c r="O130" i="7"/>
  <c r="D140" i="7"/>
  <c r="V135" i="7"/>
  <c r="P39" i="7"/>
  <c r="AG35" i="7"/>
  <c r="AB31" i="7"/>
  <c r="Y17" i="7"/>
  <c r="L56" i="7"/>
  <c r="G89" i="7"/>
  <c r="M131" i="7"/>
  <c r="C87" i="7"/>
  <c r="AH91" i="7"/>
  <c r="S18" i="7"/>
  <c r="AA26" i="7"/>
  <c r="AI16" i="7"/>
  <c r="X42" i="10"/>
  <c r="AM63" i="7"/>
  <c r="R66" i="7"/>
  <c r="AH47" i="7"/>
  <c r="AM67" i="7"/>
  <c r="N106" i="7"/>
  <c r="AE13" i="10"/>
  <c r="AG41" i="7"/>
  <c r="I36" i="7"/>
  <c r="T31" i="7"/>
  <c r="AH15" i="7"/>
  <c r="H55" i="7"/>
  <c r="AE87" i="10"/>
  <c r="H87" i="7"/>
  <c r="V91" i="7"/>
  <c r="G25" i="7"/>
  <c r="E15" i="7"/>
  <c r="D22" i="7"/>
  <c r="G41" i="7"/>
  <c r="AH37" i="7"/>
  <c r="L49" i="7"/>
  <c r="R60" i="7"/>
  <c r="C40" i="7"/>
  <c r="X55" i="10"/>
  <c r="X104" i="10"/>
  <c r="Q49" i="7"/>
  <c r="AK82" i="7"/>
  <c r="AE126" i="10"/>
  <c r="P83" i="7"/>
  <c r="S125" i="7"/>
  <c r="M164" i="7"/>
  <c r="AB181" i="7"/>
  <c r="I125" i="7"/>
  <c r="AE162" i="10"/>
  <c r="R179" i="7"/>
  <c r="AE49" i="10"/>
  <c r="AD80" i="7"/>
  <c r="Q80" i="7"/>
  <c r="J84" i="7"/>
  <c r="AA124" i="7"/>
  <c r="S162" i="7"/>
  <c r="Y180" i="7"/>
  <c r="AG125" i="7"/>
  <c r="Q161" i="7"/>
  <c r="N177" i="7"/>
  <c r="I80" i="7"/>
  <c r="AG83" i="7"/>
  <c r="X52" i="10"/>
  <c r="R83" i="7"/>
  <c r="AL123" i="7"/>
  <c r="L128" i="7"/>
  <c r="N162" i="7"/>
  <c r="C179" i="7"/>
  <c r="R53" i="7"/>
  <c r="AE85" i="10"/>
  <c r="D125" i="7"/>
  <c r="L53" i="7"/>
  <c r="T86" i="7"/>
  <c r="E129" i="7"/>
  <c r="C172" i="7"/>
  <c r="Z129" i="7"/>
  <c r="L99" i="7"/>
  <c r="AL23" i="7"/>
  <c r="V12" i="7"/>
  <c r="AE42" i="10"/>
  <c r="P37" i="7"/>
  <c r="E80" i="7"/>
  <c r="W84" i="7"/>
  <c r="AG51" i="7"/>
  <c r="W81" i="7"/>
  <c r="AK121" i="7"/>
  <c r="T23" i="7"/>
  <c r="AB19" i="7"/>
  <c r="AE14" i="10"/>
  <c r="J28" i="7"/>
  <c r="H58" i="7"/>
  <c r="AD86" i="7"/>
  <c r="AI128" i="7"/>
  <c r="AI54" i="7"/>
  <c r="AK88" i="7"/>
  <c r="AK127" i="7"/>
  <c r="W40" i="7"/>
  <c r="AJ28" i="7"/>
  <c r="AJ23" i="7"/>
  <c r="AN48" i="7"/>
  <c r="C53" i="7"/>
  <c r="V103" i="7"/>
  <c r="V51" i="7"/>
  <c r="N63" i="7"/>
  <c r="H41" i="7"/>
  <c r="AG32" i="7"/>
  <c r="W27" i="7"/>
  <c r="Z44" i="7"/>
  <c r="P28" i="7"/>
  <c r="AM59" i="7"/>
  <c r="H72" i="7"/>
  <c r="G114" i="7"/>
  <c r="R73" i="7"/>
  <c r="AE76" i="10"/>
  <c r="G65" i="7"/>
  <c r="L92" i="7"/>
  <c r="AJ97" i="7"/>
  <c r="G61" i="7"/>
  <c r="AE94" i="10"/>
  <c r="Y100" i="7"/>
  <c r="N136" i="7"/>
  <c r="W178" i="7"/>
  <c r="AG100" i="7"/>
  <c r="Z137" i="7"/>
  <c r="J170" i="7"/>
  <c r="I59" i="7"/>
  <c r="W91" i="7"/>
  <c r="J132" i="7"/>
  <c r="Y60" i="7"/>
  <c r="N92" i="7"/>
  <c r="D99" i="7"/>
  <c r="V136" i="7"/>
  <c r="T182" i="7"/>
  <c r="AC98" i="7"/>
  <c r="L135" i="7"/>
  <c r="F165" i="7"/>
  <c r="AG60" i="7"/>
  <c r="X94" i="10"/>
  <c r="F98" i="7"/>
  <c r="AI92" i="7"/>
  <c r="P98" i="7"/>
  <c r="H101" i="7"/>
  <c r="AA137" i="7"/>
  <c r="L169" i="7"/>
  <c r="I136" i="7"/>
  <c r="F101" i="7"/>
  <c r="N95" i="7"/>
  <c r="AD100" i="7"/>
  <c r="AH45" i="7"/>
  <c r="AD49" i="7"/>
  <c r="Y102" i="7"/>
  <c r="M140" i="7"/>
  <c r="E140" i="7"/>
  <c r="AB169" i="7"/>
  <c r="O153" i="7"/>
  <c r="AB149" i="7"/>
  <c r="N100" i="7"/>
  <c r="M38" i="7"/>
  <c r="I13" i="7"/>
  <c r="AJ42" i="7"/>
  <c r="C30" i="7"/>
  <c r="AE95" i="10"/>
  <c r="AC102" i="7"/>
  <c r="P44" i="7"/>
  <c r="AK97" i="7"/>
  <c r="X101" i="10"/>
  <c r="AK33" i="7"/>
  <c r="H32" i="7"/>
  <c r="L19" i="7"/>
  <c r="AE26" i="10"/>
  <c r="R52" i="7"/>
  <c r="S64" i="7"/>
  <c r="Q109" i="7"/>
  <c r="S65" i="7"/>
  <c r="AN68" i="7"/>
  <c r="O46" i="7"/>
  <c r="N37" i="7"/>
  <c r="Z33" i="7"/>
  <c r="C29" i="7"/>
  <c r="AA43" i="7"/>
  <c r="V67" i="7"/>
  <c r="G69" i="7"/>
  <c r="G28" i="7"/>
  <c r="AN66" i="7"/>
  <c r="AK109" i="7"/>
  <c r="AK25" i="7"/>
  <c r="AI21" i="7"/>
  <c r="AJ16" i="7"/>
  <c r="T18" i="7"/>
  <c r="AC33" i="7"/>
  <c r="G70" i="7"/>
  <c r="F110" i="7"/>
  <c r="AC59" i="7"/>
  <c r="AN69" i="7"/>
  <c r="N112" i="7"/>
  <c r="AH87" i="7"/>
  <c r="AB91" i="7"/>
  <c r="O60" i="7"/>
  <c r="AN91" i="7"/>
  <c r="R132" i="7"/>
  <c r="AM133" i="7"/>
  <c r="L133" i="7"/>
  <c r="T186" i="7"/>
  <c r="Z135" i="7"/>
  <c r="AL177" i="7"/>
  <c r="O99" i="7"/>
  <c r="AG87" i="7"/>
  <c r="P93" i="7"/>
  <c r="P57" i="7"/>
  <c r="AE90" i="10"/>
  <c r="L130" i="7"/>
  <c r="AA134" i="7"/>
  <c r="AC132" i="7"/>
  <c r="S186" i="7"/>
  <c r="AD134" i="7"/>
  <c r="AM173" i="7"/>
  <c r="L58" i="7"/>
  <c r="AG91" i="7"/>
  <c r="AI130" i="7"/>
  <c r="R57" i="7"/>
  <c r="AD90" i="7"/>
  <c r="M97" i="7"/>
  <c r="M135" i="7"/>
  <c r="V177" i="7"/>
  <c r="Q98" i="7"/>
  <c r="S133" i="7"/>
  <c r="S185" i="7"/>
  <c r="E61" i="7"/>
  <c r="M92" i="7"/>
  <c r="P46" i="7"/>
  <c r="W92" i="7"/>
  <c r="AJ99" i="7"/>
  <c r="Q102" i="7"/>
  <c r="S136" i="7"/>
  <c r="G169" i="7"/>
  <c r="AL143" i="7"/>
  <c r="I147" i="7"/>
  <c r="E40" i="7"/>
  <c r="L15" i="7"/>
  <c r="AN41" i="7"/>
  <c r="AA91" i="7"/>
  <c r="AJ93" i="7"/>
  <c r="AH61" i="7"/>
  <c r="P94" i="7"/>
  <c r="G96" i="7"/>
  <c r="I24" i="7"/>
  <c r="AI14" i="7"/>
  <c r="AH40" i="7"/>
  <c r="AM33" i="7"/>
  <c r="C78" i="7"/>
  <c r="AI80" i="7"/>
  <c r="L45" i="7"/>
  <c r="M79" i="7"/>
  <c r="AL120" i="7"/>
  <c r="AB17" i="7"/>
  <c r="AC14" i="7"/>
  <c r="T28" i="7"/>
  <c r="AL18" i="7"/>
  <c r="AN40" i="7"/>
  <c r="D89" i="7"/>
  <c r="AC92" i="7"/>
  <c r="Q90" i="7"/>
  <c r="AG132" i="7"/>
  <c r="O19" i="7"/>
  <c r="AK13" i="7"/>
  <c r="O25" i="7"/>
  <c r="AG45" i="7"/>
  <c r="AD65" i="7"/>
  <c r="AM105" i="7"/>
  <c r="AA68" i="7"/>
  <c r="G105" i="7"/>
  <c r="AD83" i="7"/>
  <c r="S86" i="7"/>
  <c r="AJ54" i="7"/>
  <c r="Y88" i="7"/>
  <c r="M125" i="7"/>
  <c r="G129" i="7"/>
  <c r="AI165" i="7"/>
  <c r="V183" i="7"/>
  <c r="Y166" i="7"/>
  <c r="AD169" i="7"/>
  <c r="AM131" i="7"/>
  <c r="X81" i="10"/>
  <c r="AL85" i="7"/>
  <c r="J54" i="7"/>
  <c r="W88" i="7"/>
  <c r="Z126" i="7"/>
  <c r="R128" i="7"/>
  <c r="Q163" i="7"/>
  <c r="AG182" i="7"/>
  <c r="AH163" i="7"/>
  <c r="M170" i="7"/>
  <c r="Z53" i="7"/>
  <c r="R85" i="7"/>
  <c r="Z124" i="7"/>
  <c r="AA53" i="7"/>
  <c r="AE86" i="10"/>
  <c r="G128" i="7"/>
  <c r="Z165" i="7"/>
  <c r="X171" i="10"/>
  <c r="AJ127" i="7"/>
  <c r="S166" i="7"/>
  <c r="AB184" i="7"/>
  <c r="E55" i="7"/>
  <c r="X87" i="10"/>
  <c r="N129" i="7"/>
  <c r="AJ88" i="7"/>
  <c r="Q93" i="7"/>
  <c r="AE96" i="10"/>
  <c r="C132" i="7"/>
  <c r="AG158" i="7"/>
  <c r="Q141" i="7"/>
  <c r="F141" i="7"/>
  <c r="AI37" i="7"/>
  <c r="AJ30" i="7"/>
  <c r="X20" i="10"/>
  <c r="S33" i="7"/>
  <c r="N77" i="7"/>
  <c r="X118" i="10"/>
  <c r="H63" i="7"/>
  <c r="AN77" i="7"/>
  <c r="L120" i="7"/>
  <c r="W36" i="7"/>
  <c r="AN28" i="7"/>
  <c r="P22" i="7"/>
  <c r="L39" i="7"/>
  <c r="AB50" i="7"/>
  <c r="O82" i="7"/>
  <c r="S81" i="7"/>
  <c r="O83" i="7"/>
  <c r="AJ18" i="7"/>
  <c r="Q17" i="7"/>
  <c r="AB41" i="7"/>
  <c r="AB26" i="7"/>
  <c r="AH29" i="7"/>
  <c r="AH53" i="7"/>
  <c r="Z69" i="7"/>
  <c r="AD110" i="7"/>
  <c r="I66" i="7"/>
  <c r="V68" i="7"/>
  <c r="T12" i="7"/>
  <c r="AD37" i="7"/>
  <c r="P33" i="7"/>
  <c r="O30" i="7"/>
  <c r="AD43" i="7"/>
  <c r="E66" i="7"/>
  <c r="AI71" i="7"/>
  <c r="I32" i="7"/>
  <c r="W69" i="7"/>
  <c r="T109" i="7"/>
  <c r="V56" i="7"/>
  <c r="O89" i="7"/>
  <c r="Z131" i="7"/>
  <c r="E88" i="7"/>
  <c r="D91" i="7"/>
  <c r="I96" i="7"/>
  <c r="W132" i="7"/>
  <c r="AK183" i="7"/>
  <c r="X132" i="10"/>
  <c r="AL134" i="7"/>
  <c r="AJ185" i="7"/>
  <c r="Z55" i="7"/>
  <c r="P87" i="7"/>
  <c r="O127" i="7"/>
  <c r="Z87" i="7"/>
  <c r="P91" i="7"/>
  <c r="AH132" i="7"/>
  <c r="AN169" i="7"/>
  <c r="Q132" i="7"/>
  <c r="AM167" i="7"/>
  <c r="E186" i="7"/>
  <c r="H88" i="7"/>
  <c r="AK90" i="7"/>
  <c r="AK57" i="7"/>
  <c r="W90" i="7"/>
  <c r="J130" i="7"/>
  <c r="C134" i="7"/>
  <c r="AK134" i="7"/>
  <c r="K186" i="7"/>
  <c r="I133" i="7"/>
  <c r="V175" i="7"/>
  <c r="AA94" i="7"/>
  <c r="AC96" i="7"/>
  <c r="W61" i="7"/>
  <c r="S92" i="7"/>
  <c r="AK99" i="7"/>
  <c r="E136" i="7"/>
  <c r="E178" i="7"/>
  <c r="AC100" i="7"/>
  <c r="F109" i="7"/>
  <c r="AC39" i="7"/>
  <c r="AN18" i="7"/>
  <c r="AK39" i="7"/>
  <c r="F35" i="7"/>
  <c r="F40" i="7"/>
  <c r="AI53" i="7"/>
  <c r="R33" i="7"/>
  <c r="W51" i="7"/>
  <c r="E101" i="7"/>
  <c r="F15" i="7"/>
  <c r="P12" i="7"/>
  <c r="S40" i="7"/>
  <c r="AB36" i="7"/>
  <c r="AL32" i="7"/>
  <c r="AH72" i="7"/>
  <c r="AN76" i="7"/>
  <c r="AM46" i="7"/>
  <c r="I76" i="7"/>
  <c r="AA116" i="7"/>
  <c r="W15" i="7"/>
  <c r="AN36" i="7"/>
  <c r="AM39" i="7"/>
  <c r="D14" i="7"/>
  <c r="D18" i="7"/>
  <c r="AK51" i="7"/>
  <c r="G31" i="7"/>
  <c r="AD95" i="7"/>
  <c r="H100" i="7"/>
  <c r="AK14" i="7"/>
  <c r="X17" i="10"/>
  <c r="AB27" i="7"/>
  <c r="AG18" i="7"/>
  <c r="P19" i="7"/>
  <c r="AI69" i="7"/>
  <c r="O73" i="7"/>
  <c r="AN38" i="7"/>
  <c r="E71" i="7"/>
  <c r="AD111" i="7"/>
  <c r="J59" i="7"/>
  <c r="E90" i="7"/>
  <c r="T95" i="7"/>
  <c r="Y90" i="7"/>
  <c r="C94" i="7"/>
  <c r="Z98" i="7"/>
  <c r="AH133" i="7"/>
  <c r="W164" i="7"/>
  <c r="C135" i="7"/>
  <c r="X133" i="10"/>
  <c r="V185" i="7"/>
  <c r="L59" i="7"/>
  <c r="AJ89" i="7"/>
  <c r="M130" i="7"/>
  <c r="AM89" i="7"/>
  <c r="O97" i="7"/>
  <c r="N134" i="7"/>
  <c r="AL184" i="7"/>
  <c r="M134" i="7"/>
  <c r="Y185" i="7"/>
  <c r="H89" i="7"/>
  <c r="AC94" i="7"/>
  <c r="AD61" i="7"/>
  <c r="G91" i="7"/>
  <c r="T97" i="7"/>
  <c r="O135" i="7"/>
  <c r="Y133" i="7"/>
  <c r="X188" i="10"/>
  <c r="J135" i="7"/>
  <c r="X176" i="10"/>
  <c r="Y62" i="7"/>
  <c r="AE92" i="10"/>
  <c r="Q99" i="7"/>
  <c r="AB62" i="7"/>
  <c r="W95" i="7"/>
  <c r="AC101" i="7"/>
  <c r="R138" i="7"/>
  <c r="D180" i="7"/>
  <c r="AA102" i="7"/>
  <c r="AG111" i="7"/>
  <c r="G176" i="7"/>
  <c r="AM152" i="7"/>
  <c r="F153" i="7"/>
  <c r="W103" i="7"/>
  <c r="C142" i="7"/>
  <c r="O177" i="7"/>
  <c r="H143" i="7"/>
  <c r="X144" i="10"/>
  <c r="Q146" i="7"/>
  <c r="L148" i="7"/>
  <c r="I148" i="7"/>
  <c r="G111" i="7"/>
  <c r="H149" i="7"/>
  <c r="L164" i="7"/>
  <c r="X141" i="10"/>
  <c r="C138" i="7"/>
  <c r="AE138" i="10"/>
  <c r="P102" i="7"/>
  <c r="AA138" i="7"/>
  <c r="C180" i="7"/>
  <c r="Q122" i="7"/>
  <c r="F138" i="7"/>
  <c r="AE184" i="10"/>
  <c r="M132" i="7"/>
  <c r="V173" i="7"/>
  <c r="AG153" i="7"/>
  <c r="T150" i="7"/>
  <c r="N150" i="7"/>
  <c r="AL150" i="7"/>
  <c r="AC168" i="7"/>
  <c r="AE133" i="10"/>
  <c r="AK136" i="7"/>
  <c r="L137" i="7"/>
  <c r="Z99" i="7"/>
  <c r="R137" i="7"/>
  <c r="L178" i="7"/>
  <c r="E128" i="7"/>
  <c r="AD163" i="7"/>
  <c r="AF182" i="7"/>
  <c r="AJ164" i="7"/>
  <c r="Q168" i="7"/>
  <c r="L165" i="7"/>
  <c r="AB179" i="7"/>
  <c r="AG144" i="7"/>
  <c r="AA144" i="7"/>
  <c r="AN128" i="7"/>
  <c r="G134" i="7"/>
  <c r="J187" i="7"/>
  <c r="AM134" i="7"/>
  <c r="V134" i="7"/>
  <c r="F186" i="7"/>
  <c r="I107" i="7"/>
  <c r="AM157" i="7"/>
  <c r="AD21" i="7"/>
  <c r="P18" i="7"/>
  <c r="AE12" i="10"/>
  <c r="AM26" i="7"/>
  <c r="G47" i="7"/>
  <c r="AD69" i="7"/>
  <c r="AJ106" i="7"/>
  <c r="AG54" i="7"/>
  <c r="R67" i="7"/>
  <c r="N110" i="7"/>
  <c r="AD42" i="7"/>
  <c r="S38" i="7"/>
  <c r="F34" i="7"/>
  <c r="AM23" i="7"/>
  <c r="S50" i="7"/>
  <c r="C81" i="7"/>
  <c r="X124" i="10"/>
  <c r="W49" i="7"/>
  <c r="G81" i="7"/>
  <c r="H126" i="7"/>
  <c r="AM18" i="7"/>
  <c r="AK26" i="7"/>
  <c r="L23" i="7"/>
  <c r="AC17" i="7"/>
  <c r="M62" i="7"/>
  <c r="J93" i="7"/>
  <c r="AG99" i="7"/>
  <c r="P65" i="7"/>
  <c r="D94" i="7"/>
  <c r="P100" i="7"/>
  <c r="Q37" i="7"/>
  <c r="AA34" i="7"/>
  <c r="AM24" i="7"/>
  <c r="AJ17" i="7"/>
  <c r="R12" i="7"/>
  <c r="Q117" i="7"/>
  <c r="AK68" i="7"/>
  <c r="G68" i="7"/>
  <c r="AN58" i="7"/>
  <c r="AE88" i="10"/>
  <c r="M129" i="7"/>
  <c r="AC89" i="7"/>
  <c r="AC131" i="7"/>
  <c r="D132" i="7"/>
  <c r="D174" i="7"/>
  <c r="F130" i="7"/>
  <c r="D169" i="7"/>
  <c r="I185" i="7"/>
  <c r="AG86" i="7"/>
  <c r="E126" i="7"/>
  <c r="AA55" i="7"/>
  <c r="AB87" i="7"/>
  <c r="T129" i="7"/>
  <c r="T167" i="7"/>
  <c r="Q174" i="7"/>
  <c r="F131" i="7"/>
  <c r="E167" i="7"/>
  <c r="W185" i="7"/>
  <c r="F55" i="7"/>
  <c r="F87" i="7"/>
  <c r="AG129" i="7"/>
  <c r="E87" i="7"/>
  <c r="M91" i="7"/>
  <c r="T92" i="7"/>
  <c r="Y169" i="7"/>
  <c r="AE187" i="10"/>
  <c r="G132" i="7"/>
  <c r="R167" i="7"/>
  <c r="F187" i="7"/>
  <c r="X89" i="10"/>
  <c r="AD94" i="7"/>
  <c r="Z61" i="7"/>
  <c r="R92" i="7"/>
  <c r="Z96" i="7"/>
  <c r="AA135" i="7"/>
  <c r="AJ135" i="7"/>
  <c r="AI146" i="7"/>
  <c r="X39" i="10"/>
  <c r="Z35" i="7"/>
  <c r="L31" i="7"/>
  <c r="G37" i="7"/>
  <c r="O47" i="7"/>
  <c r="J80" i="7"/>
  <c r="Y121" i="7"/>
  <c r="P79" i="7"/>
  <c r="X82" i="10"/>
  <c r="C17" i="7"/>
  <c r="O45" i="7"/>
  <c r="AG37" i="7"/>
  <c r="N32" i="7"/>
  <c r="AL65" i="7"/>
  <c r="AI94" i="7"/>
  <c r="L47" i="7"/>
  <c r="Y98" i="7"/>
  <c r="AM12" i="7"/>
  <c r="AL12" i="7"/>
  <c r="AL26" i="7"/>
  <c r="Z16" i="7"/>
  <c r="AI33" i="7"/>
  <c r="AL51" i="7"/>
  <c r="Y101" i="7"/>
  <c r="F48" i="7"/>
  <c r="AD50" i="7"/>
  <c r="F102" i="7"/>
  <c r="I31" i="7"/>
  <c r="R23" i="7"/>
  <c r="M17" i="7"/>
  <c r="AD14" i="7"/>
  <c r="H44" i="7"/>
  <c r="F73" i="7"/>
  <c r="Q112" i="7"/>
  <c r="Q58" i="7"/>
  <c r="AK73" i="7"/>
  <c r="AH113" i="7"/>
  <c r="D90" i="7"/>
  <c r="O94" i="7"/>
  <c r="AH65" i="7"/>
  <c r="AH92" i="7"/>
  <c r="F97" i="7"/>
  <c r="AI137" i="7"/>
  <c r="AN136" i="7"/>
  <c r="N183" i="7"/>
  <c r="E137" i="7"/>
  <c r="AN179" i="7"/>
  <c r="AJ100" i="7"/>
  <c r="AH89" i="7"/>
  <c r="AI93" i="7"/>
  <c r="L60" i="7"/>
  <c r="AK91" i="7"/>
  <c r="C93" i="7"/>
  <c r="F133" i="7"/>
  <c r="AL133" i="7"/>
  <c r="C187" i="7"/>
  <c r="G133" i="7"/>
  <c r="S176" i="7"/>
  <c r="C91" i="7"/>
  <c r="AG95" i="7"/>
  <c r="P61" i="7"/>
  <c r="AE93" i="10"/>
  <c r="AN99" i="7"/>
  <c r="AH136" i="7"/>
  <c r="X179" i="10"/>
  <c r="X99" i="10"/>
  <c r="X135" i="10"/>
  <c r="AK165" i="7"/>
  <c r="L62" i="7"/>
  <c r="C95" i="7"/>
  <c r="AK23" i="7"/>
  <c r="AN95" i="7"/>
  <c r="AA100" i="7"/>
  <c r="AC104" i="7"/>
  <c r="AK142" i="7"/>
  <c r="V172" i="7"/>
  <c r="L150" i="7"/>
  <c r="R149" i="7"/>
  <c r="AL149" i="7"/>
  <c r="AE16" i="10"/>
  <c r="C39" i="7"/>
  <c r="O14" i="7"/>
  <c r="Z26" i="7"/>
  <c r="E53" i="7"/>
  <c r="AJ83" i="7"/>
  <c r="M52" i="7"/>
  <c r="V88" i="7"/>
  <c r="R125" i="7"/>
  <c r="P142" i="31" s="1"/>
  <c r="Q40" i="7"/>
  <c r="O35" i="7"/>
  <c r="H19" i="7"/>
  <c r="X56" i="10"/>
  <c r="AB89" i="7"/>
  <c r="W130" i="7"/>
  <c r="O87" i="7"/>
  <c r="L104" i="31" s="1"/>
  <c r="AH93" i="7"/>
  <c r="O29" i="7"/>
  <c r="AA25" i="7"/>
  <c r="V13" i="7"/>
  <c r="T16" i="7"/>
  <c r="S44" i="7"/>
  <c r="AL91" i="7"/>
  <c r="AE65" i="10"/>
  <c r="AB94" i="7"/>
  <c r="M13" i="7"/>
  <c r="AC28" i="7"/>
  <c r="M23" i="7"/>
  <c r="L17" i="7"/>
  <c r="Z62" i="7"/>
  <c r="D93" i="7"/>
  <c r="AK98" i="7"/>
  <c r="Q62" i="7"/>
  <c r="D28" i="7"/>
  <c r="S77" i="7"/>
  <c r="V118" i="7"/>
  <c r="D27" i="7"/>
  <c r="AG77" i="7"/>
  <c r="J120" i="7"/>
  <c r="S158" i="7"/>
  <c r="E158" i="7"/>
  <c r="N121" i="7"/>
  <c r="X158" i="10"/>
  <c r="L176" i="7"/>
  <c r="S47" i="7"/>
  <c r="AA76" i="7"/>
  <c r="T116" i="7"/>
  <c r="D67" i="7"/>
  <c r="J77" i="7"/>
  <c r="L118" i="7"/>
  <c r="X157" i="10"/>
  <c r="W157" i="7"/>
  <c r="D119" i="7"/>
  <c r="AJ157" i="7"/>
  <c r="D175" i="7"/>
  <c r="L64" i="7"/>
  <c r="X77" i="10"/>
  <c r="AA122" i="7"/>
  <c r="L78" i="7"/>
  <c r="AA80" i="7"/>
  <c r="G122" i="7"/>
  <c r="Z158" i="7"/>
  <c r="J179" i="7"/>
  <c r="E122" i="7"/>
  <c r="AA158" i="7"/>
  <c r="R174" i="7"/>
  <c r="O79" i="7"/>
  <c r="Z81" i="7"/>
  <c r="Y50" i="7"/>
  <c r="N82" i="7"/>
  <c r="O122" i="7"/>
  <c r="G125" i="7"/>
  <c r="Y161" i="7"/>
  <c r="AM178" i="7"/>
  <c r="AM169" i="7"/>
  <c r="Q16" i="7"/>
  <c r="Y35" i="7"/>
  <c r="D33" i="7"/>
  <c r="J26" i="7"/>
  <c r="E41" i="7"/>
  <c r="H67" i="7"/>
  <c r="T68" i="7"/>
  <c r="X14" i="10"/>
  <c r="J67" i="7"/>
  <c r="AE28" i="10"/>
  <c r="AD12" i="7"/>
  <c r="Y39" i="7"/>
  <c r="W33" i="7"/>
  <c r="AJ57" i="7"/>
  <c r="T90" i="7"/>
  <c r="AH96" i="7"/>
  <c r="AJ90" i="7"/>
  <c r="AN92" i="7"/>
  <c r="D15" i="7"/>
  <c r="AB12" i="7"/>
  <c r="AK27" i="7"/>
  <c r="P41" i="7"/>
  <c r="AB68" i="7"/>
  <c r="AB66" i="7"/>
  <c r="D47" i="7"/>
  <c r="AJ107" i="7"/>
  <c r="I23" i="7"/>
  <c r="AJ14" i="7"/>
  <c r="X44" i="10"/>
  <c r="AG38" i="7"/>
  <c r="AG34" i="7"/>
  <c r="N66" i="7"/>
  <c r="L108" i="7"/>
  <c r="R55" i="7"/>
  <c r="Z66" i="7"/>
  <c r="Q110" i="7"/>
  <c r="AD88" i="7"/>
  <c r="AK89" i="7"/>
  <c r="I57" i="7"/>
  <c r="AG89" i="7"/>
  <c r="AI131" i="7"/>
  <c r="S134" i="7"/>
  <c r="AK184" i="7"/>
  <c r="F132" i="7"/>
  <c r="M173" i="7"/>
  <c r="AI97" i="7"/>
  <c r="AM85" i="7"/>
  <c r="AM88" i="7"/>
  <c r="V59" i="7"/>
  <c r="Y87" i="7"/>
  <c r="S127" i="7"/>
  <c r="Z132" i="7"/>
  <c r="AE168" i="10"/>
  <c r="D184" i="7"/>
  <c r="AG168" i="7"/>
  <c r="AL174" i="7"/>
  <c r="AD59" i="7"/>
  <c r="AL87" i="7"/>
  <c r="AJ130" i="7"/>
  <c r="G59" i="7"/>
  <c r="AB93" i="7"/>
  <c r="Y130" i="7"/>
  <c r="AH134" i="7"/>
  <c r="Q177" i="7"/>
  <c r="W94" i="7"/>
  <c r="T131" i="7"/>
  <c r="E93" i="7"/>
  <c r="AG97" i="7"/>
  <c r="I91" i="7"/>
  <c r="AM96" i="7"/>
  <c r="J102" i="7"/>
  <c r="AL136" i="7"/>
  <c r="AA168" i="7"/>
  <c r="AM135" i="7"/>
  <c r="P146" i="7"/>
  <c r="AA146" i="7"/>
  <c r="AE181" i="10"/>
  <c r="P132" i="7"/>
  <c r="T44" i="7"/>
  <c r="P40" i="7"/>
  <c r="I12" i="7"/>
  <c r="AG25" i="7"/>
  <c r="AM51" i="7"/>
  <c r="AI63" i="7"/>
  <c r="T107" i="7"/>
  <c r="AC60" i="7"/>
  <c r="Z68" i="7"/>
  <c r="AB38" i="7"/>
  <c r="AE36" i="10"/>
  <c r="M34" i="7"/>
  <c r="W32" i="7"/>
  <c r="T96" i="7"/>
  <c r="AH101" i="7"/>
  <c r="AB46" i="7"/>
  <c r="Y49" i="7"/>
  <c r="R101" i="7"/>
  <c r="AN34" i="7"/>
  <c r="G24" i="7"/>
  <c r="Y16" i="7"/>
  <c r="AH43" i="7"/>
  <c r="R38" i="7"/>
  <c r="AJ82" i="7"/>
  <c r="F84" i="7"/>
  <c r="S51" i="7"/>
  <c r="AM81" i="7"/>
  <c r="F123" i="7"/>
  <c r="T19" i="7"/>
  <c r="AL40" i="7"/>
  <c r="N27" i="7"/>
  <c r="H53" i="7"/>
  <c r="N83" i="7"/>
  <c r="M126" i="7"/>
  <c r="E52" i="7"/>
  <c r="Q83" i="7"/>
  <c r="I124" i="7"/>
  <c r="AA67" i="7"/>
  <c r="E58" i="7"/>
  <c r="D66" i="7"/>
  <c r="F108" i="7"/>
  <c r="V148" i="7"/>
  <c r="AH147" i="7"/>
  <c r="X111" i="10"/>
  <c r="M148" i="7"/>
  <c r="AF186" i="7"/>
  <c r="D111" i="7"/>
  <c r="M68" i="7"/>
  <c r="L107" i="7"/>
  <c r="S54" i="7"/>
  <c r="C67" i="7"/>
  <c r="AA108" i="7"/>
  <c r="G153" i="7"/>
  <c r="L109" i="7"/>
  <c r="S147" i="7"/>
  <c r="X54" i="10"/>
  <c r="W67" i="7"/>
  <c r="E106" i="7"/>
  <c r="AJ67" i="7"/>
  <c r="AM69" i="7"/>
  <c r="W111" i="7"/>
  <c r="T153" i="7"/>
  <c r="D162" i="7"/>
  <c r="H112" i="7"/>
  <c r="E147" i="7"/>
  <c r="G180" i="7"/>
  <c r="T66" i="7"/>
  <c r="G73" i="7"/>
  <c r="AA40" i="7"/>
  <c r="T73" i="7"/>
  <c r="I112" i="7"/>
  <c r="V115" i="7"/>
  <c r="G154" i="7"/>
  <c r="R163" i="7"/>
  <c r="C159" i="7"/>
  <c r="E163" i="7"/>
  <c r="AN42" i="7"/>
  <c r="G33" i="7"/>
  <c r="AH30" i="7"/>
  <c r="W43" i="7"/>
  <c r="Y58" i="7"/>
  <c r="S87" i="7"/>
  <c r="X127" i="10"/>
  <c r="C86" i="7"/>
  <c r="F89" i="7"/>
  <c r="G29" i="7"/>
  <c r="I25" i="7"/>
  <c r="E19" i="7"/>
  <c r="AM25" i="7"/>
  <c r="F52" i="7"/>
  <c r="C84" i="7"/>
  <c r="P123" i="7"/>
  <c r="AN50" i="7"/>
  <c r="L84" i="7"/>
  <c r="O124" i="7"/>
  <c r="O37" i="7"/>
  <c r="V28" i="7"/>
  <c r="AH27" i="7"/>
  <c r="S19" i="7"/>
  <c r="V53" i="7"/>
  <c r="AM86" i="7"/>
  <c r="Z128" i="7"/>
  <c r="L85" i="7"/>
  <c r="D87" i="7"/>
  <c r="T24" i="7"/>
  <c r="AG19" i="7"/>
  <c r="J25" i="7"/>
  <c r="AN14" i="7"/>
  <c r="AA18" i="7"/>
  <c r="AA86" i="7"/>
  <c r="N89" i="7"/>
  <c r="T56" i="7"/>
  <c r="I87" i="7"/>
  <c r="Y127" i="7"/>
  <c r="AC68" i="7"/>
  <c r="Z73" i="7"/>
  <c r="D42" i="7"/>
  <c r="AB73" i="7"/>
  <c r="AE113" i="10"/>
  <c r="C115" i="7"/>
  <c r="Z151" i="7"/>
  <c r="I166" i="7"/>
  <c r="N151" i="7"/>
  <c r="Q151" i="7"/>
  <c r="Q116" i="7"/>
  <c r="S67" i="7"/>
  <c r="AJ71" i="7"/>
  <c r="AE37" i="10"/>
  <c r="AE70" i="10"/>
  <c r="X112" i="10"/>
  <c r="T114" i="7"/>
  <c r="AD150" i="7"/>
  <c r="T187" i="7"/>
  <c r="P149" i="7"/>
  <c r="J150" i="7"/>
  <c r="AB29" i="7"/>
  <c r="R71" i="7"/>
  <c r="P111" i="7"/>
  <c r="V57" i="7"/>
  <c r="AJ73" i="7"/>
  <c r="Z90" i="31" s="1"/>
  <c r="S113" i="7"/>
  <c r="AD151" i="7"/>
  <c r="M151" i="7"/>
  <c r="M115" i="7"/>
  <c r="G151" i="7"/>
  <c r="H170" i="7"/>
  <c r="AL61" i="7"/>
  <c r="X74" i="10"/>
  <c r="AH118" i="7"/>
  <c r="V74" i="7"/>
  <c r="AB77" i="7"/>
  <c r="AA120" i="7"/>
  <c r="AI156" i="7"/>
  <c r="J173" i="7"/>
  <c r="C119" i="7"/>
  <c r="H129" i="7"/>
  <c r="I165" i="7"/>
  <c r="AC32" i="7"/>
  <c r="H29" i="7"/>
  <c r="Y43" i="7"/>
  <c r="AK38" i="7"/>
  <c r="P49" i="7"/>
  <c r="C128" i="7"/>
  <c r="AL81" i="7"/>
  <c r="AA83" i="7"/>
  <c r="AJ13" i="7"/>
  <c r="Z23" i="7"/>
  <c r="H43" i="7"/>
  <c r="L40" i="7"/>
  <c r="J33" i="7"/>
  <c r="P67" i="7"/>
  <c r="W48" i="7"/>
  <c r="AC26" i="7"/>
  <c r="AJ95" i="7"/>
  <c r="E100" i="7"/>
  <c r="AL13" i="7"/>
  <c r="F18" i="7"/>
  <c r="T29" i="7"/>
  <c r="AK12" i="7"/>
  <c r="AE23" i="10"/>
  <c r="AG70" i="7"/>
  <c r="P74" i="7"/>
  <c r="AK44" i="7"/>
  <c r="N73" i="7"/>
  <c r="L113" i="7"/>
  <c r="Y28" i="7"/>
  <c r="AL25" i="7"/>
  <c r="AI18" i="7"/>
  <c r="AH16" i="7"/>
  <c r="AN39" i="7"/>
  <c r="F81" i="7"/>
  <c r="AA84" i="7"/>
  <c r="D52" i="7"/>
  <c r="G84" i="7"/>
  <c r="Z123" i="7"/>
  <c r="AM65" i="7"/>
  <c r="N67" i="7"/>
  <c r="E47" i="7"/>
  <c r="AL68" i="7"/>
  <c r="T108" i="7"/>
  <c r="S110" i="7"/>
  <c r="L146" i="7"/>
  <c r="C146" i="7"/>
  <c r="G146" i="7"/>
  <c r="J112" i="7"/>
  <c r="C56" i="7"/>
  <c r="I64" i="7"/>
  <c r="AM45" i="7"/>
  <c r="E68" i="7"/>
  <c r="L105" i="7"/>
  <c r="I110" i="7"/>
  <c r="X145" i="10"/>
  <c r="AA179" i="7"/>
  <c r="AG145" i="7"/>
  <c r="AB109" i="7"/>
  <c r="R64" i="7"/>
  <c r="V105" i="7"/>
  <c r="H54" i="7"/>
  <c r="H66" i="7"/>
  <c r="X108" i="10"/>
  <c r="O147" i="7"/>
  <c r="M147" i="7"/>
  <c r="AH109" i="7"/>
  <c r="F147" i="7"/>
  <c r="H181" i="7"/>
  <c r="AJ55" i="7"/>
  <c r="O110" i="7"/>
  <c r="C66" i="7"/>
  <c r="AL73" i="7"/>
  <c r="G113" i="7"/>
  <c r="L153" i="7"/>
  <c r="Y170" i="7"/>
  <c r="E114" i="7"/>
  <c r="AL33" i="7"/>
  <c r="AC34" i="7"/>
  <c r="AM20" i="7"/>
  <c r="I42" i="7"/>
  <c r="AJ50" i="7"/>
  <c r="L81" i="7"/>
  <c r="AJ85" i="7"/>
  <c r="AE27" i="10"/>
  <c r="O16" i="7"/>
  <c r="E14" i="7"/>
  <c r="AN46" i="7"/>
  <c r="V34" i="7"/>
  <c r="Q87" i="7"/>
  <c r="M90" i="7"/>
  <c r="AE57" i="10"/>
  <c r="AE89" i="10"/>
  <c r="I131" i="7"/>
  <c r="AK29" i="7"/>
  <c r="T27" i="7"/>
  <c r="Q22" i="7"/>
  <c r="AM15" i="7"/>
  <c r="AC61" i="7"/>
  <c r="W93" i="7"/>
  <c r="S96" i="7"/>
  <c r="AA60" i="7"/>
  <c r="J92" i="7"/>
  <c r="AE98" i="10"/>
  <c r="S15" i="7"/>
  <c r="I46" i="7"/>
  <c r="AL34" i="7"/>
  <c r="Y40" i="7"/>
  <c r="AN84" i="7"/>
  <c r="J86" i="7"/>
  <c r="AL54" i="7"/>
  <c r="AB85" i="7"/>
  <c r="AI126" i="7"/>
  <c r="AM64" i="7"/>
  <c r="W66" i="7"/>
  <c r="V25" i="7"/>
  <c r="T67" i="7"/>
  <c r="AN110" i="7"/>
  <c r="AC112" i="7"/>
  <c r="AI148" i="7"/>
  <c r="Z180" i="7"/>
  <c r="X148" i="10"/>
  <c r="Q148" i="7"/>
  <c r="E63" i="7"/>
  <c r="J69" i="7"/>
  <c r="AA47" i="7"/>
  <c r="Y66" i="7"/>
  <c r="AM109" i="7"/>
  <c r="Y111" i="7"/>
  <c r="T147" i="7"/>
  <c r="T180" i="7"/>
  <c r="J147" i="7"/>
  <c r="AH146" i="7"/>
  <c r="R111" i="7"/>
  <c r="AG69" i="7"/>
  <c r="AM106" i="7"/>
  <c r="AC55" i="7"/>
  <c r="O66" i="7"/>
  <c r="AG110" i="7"/>
  <c r="L154" i="7"/>
  <c r="AB148" i="7"/>
  <c r="P112" i="7"/>
  <c r="AH149" i="7"/>
  <c r="O162" i="7"/>
  <c r="AD57" i="7"/>
  <c r="AA71" i="7"/>
  <c r="G112" i="7"/>
  <c r="J70" i="7"/>
  <c r="G74" i="7"/>
  <c r="G115" i="7"/>
  <c r="H152" i="7"/>
  <c r="N171" i="7"/>
  <c r="N115" i="7"/>
  <c r="AA125" i="7"/>
  <c r="AM162" i="7"/>
  <c r="AE166" i="10"/>
  <c r="W39" i="7"/>
  <c r="C15" i="7"/>
  <c r="AI28" i="7"/>
  <c r="F16" i="7"/>
  <c r="AL36" i="7"/>
  <c r="AG88" i="7"/>
  <c r="S91" i="7"/>
  <c r="D60" i="7"/>
  <c r="T93" i="7"/>
  <c r="V130" i="7"/>
  <c r="O22" i="7"/>
  <c r="M28" i="7"/>
  <c r="AL24" i="7"/>
  <c r="O17" i="7"/>
  <c r="J63" i="7"/>
  <c r="O95" i="7"/>
  <c r="AH98" i="7"/>
  <c r="L65" i="7"/>
  <c r="AI95" i="7"/>
  <c r="D12" i="7"/>
  <c r="F30" i="7"/>
  <c r="AD35" i="7"/>
  <c r="J32" i="7"/>
  <c r="G22" i="7"/>
  <c r="AL59" i="7"/>
  <c r="AA70" i="7"/>
  <c r="I111" i="7"/>
  <c r="Y71" i="7"/>
  <c r="AJ72" i="7"/>
  <c r="F39" i="7"/>
  <c r="G42" i="7"/>
  <c r="I38" i="7"/>
  <c r="M25" i="7"/>
  <c r="R70" i="7"/>
  <c r="N74" i="7"/>
  <c r="Q43" i="7"/>
  <c r="AN72" i="7"/>
  <c r="AK113" i="7"/>
  <c r="P59" i="7"/>
  <c r="AL93" i="7"/>
  <c r="AD98" i="7"/>
  <c r="Z91" i="7"/>
  <c r="C97" i="7"/>
  <c r="X100" i="10"/>
  <c r="O136" i="7"/>
  <c r="AC169" i="7"/>
  <c r="AM137" i="7"/>
  <c r="D137" i="7"/>
  <c r="AL100" i="7"/>
  <c r="AA59" i="7"/>
  <c r="X90" i="10"/>
  <c r="AL96" i="7"/>
  <c r="AL90" i="7"/>
  <c r="G92" i="7"/>
  <c r="X98" i="10"/>
  <c r="V140" i="7"/>
  <c r="AB163" i="7"/>
  <c r="R133" i="7"/>
  <c r="AN133" i="7"/>
  <c r="AE91" i="10"/>
  <c r="AM95" i="7"/>
  <c r="G62" i="7"/>
  <c r="G98" i="7"/>
  <c r="AD137" i="7"/>
  <c r="G137" i="7"/>
  <c r="V186" i="7"/>
  <c r="W136" i="7"/>
  <c r="AN178" i="7"/>
  <c r="AE63" i="10"/>
  <c r="M96" i="7"/>
  <c r="P30" i="7"/>
  <c r="AK52" i="7"/>
  <c r="Q104" i="7"/>
  <c r="AD140" i="7"/>
  <c r="V182" i="7"/>
  <c r="AN103" i="7"/>
  <c r="D113" i="7"/>
  <c r="AK31" i="7"/>
  <c r="E23" i="7"/>
  <c r="M20" i="7"/>
  <c r="H47" i="7"/>
  <c r="E75" i="7"/>
  <c r="AI116" i="7"/>
  <c r="W62" i="7"/>
  <c r="AA75" i="7"/>
  <c r="AJ117" i="7"/>
  <c r="R32" i="7"/>
  <c r="G21" i="7"/>
  <c r="M41" i="7"/>
  <c r="AB14" i="7"/>
  <c r="Z59" i="7"/>
  <c r="E91" i="7"/>
  <c r="X131" i="10"/>
  <c r="AG57" i="7"/>
  <c r="J91" i="7"/>
  <c r="Z95" i="7"/>
  <c r="Q15" i="7"/>
  <c r="AE46" i="10"/>
  <c r="H31" i="7"/>
  <c r="AE40" i="10"/>
  <c r="Q82" i="7"/>
  <c r="W85" i="7"/>
  <c r="R54" i="7"/>
  <c r="E84" i="7"/>
  <c r="AH126" i="7"/>
  <c r="AH22" i="7"/>
  <c r="V18" i="7"/>
  <c r="AH28" i="7"/>
  <c r="I54" i="7"/>
  <c r="S85" i="7"/>
  <c r="AE129" i="10"/>
  <c r="N54" i="7"/>
  <c r="Z86" i="7"/>
  <c r="P128" i="7"/>
  <c r="L67" i="7"/>
  <c r="AD108" i="7"/>
  <c r="H70" i="7"/>
  <c r="H153" i="7"/>
  <c r="Q149" i="7"/>
  <c r="W112" i="7"/>
  <c r="P150" i="7"/>
  <c r="AK114" i="7"/>
  <c r="Y69" i="7"/>
  <c r="AI106" i="7"/>
  <c r="AG55" i="7"/>
  <c r="AA66" i="7"/>
  <c r="AC109" i="7"/>
  <c r="AH148" i="7"/>
  <c r="S148" i="7"/>
  <c r="T112" i="7"/>
  <c r="R129" i="31" s="1"/>
  <c r="AK148" i="7"/>
  <c r="P55" i="7"/>
  <c r="S66" i="7"/>
  <c r="H110" i="7"/>
  <c r="M66" i="7"/>
  <c r="AD113" i="7"/>
  <c r="AB150" i="7"/>
  <c r="Y172" i="7"/>
  <c r="I113" i="7"/>
  <c r="O149" i="7"/>
  <c r="AI183" i="7"/>
  <c r="AB70" i="7"/>
  <c r="Y73" i="7"/>
  <c r="D43" i="7"/>
  <c r="AE72" i="10"/>
  <c r="F114" i="7"/>
  <c r="M118" i="7"/>
  <c r="W154" i="7"/>
  <c r="E169" i="7"/>
  <c r="W168" i="7"/>
  <c r="N164" i="7"/>
  <c r="C13" i="7"/>
  <c r="G43" i="7"/>
  <c r="V31" i="7"/>
  <c r="Z39" i="7"/>
  <c r="AD36" i="7"/>
  <c r="AE78" i="10"/>
  <c r="H81" i="7"/>
  <c r="Z49" i="7"/>
  <c r="AG80" i="7"/>
  <c r="V120" i="7"/>
  <c r="AG22" i="7"/>
  <c r="AE17" i="10"/>
  <c r="AN21" i="7"/>
  <c r="M15" i="7"/>
  <c r="AI45" i="7"/>
  <c r="Y93" i="7"/>
  <c r="X97" i="10"/>
  <c r="J62" i="7"/>
  <c r="X93" i="10"/>
  <c r="S99" i="7"/>
  <c r="P24" i="7"/>
  <c r="W17" i="7"/>
  <c r="V21" i="7"/>
  <c r="J39" i="7"/>
  <c r="R36" i="7"/>
  <c r="AH78" i="7"/>
  <c r="C80" i="7"/>
  <c r="S49" i="7"/>
  <c r="W79" i="7"/>
  <c r="O119" i="7"/>
  <c r="AB15" i="7"/>
  <c r="N22" i="7"/>
  <c r="X45" i="10"/>
  <c r="Y33" i="7"/>
  <c r="AM90" i="7"/>
  <c r="AB58" i="7"/>
  <c r="F90" i="7"/>
  <c r="Y131" i="7"/>
  <c r="AE71" i="10"/>
  <c r="Z74" i="7"/>
  <c r="M46" i="7"/>
  <c r="T74" i="7"/>
  <c r="AL114" i="7"/>
  <c r="Q118" i="7"/>
  <c r="D155" i="7"/>
  <c r="AB170" i="7"/>
  <c r="S152" i="7"/>
  <c r="Q155" i="7"/>
  <c r="AI118" i="7"/>
  <c r="V69" i="7"/>
  <c r="Z72" i="7"/>
  <c r="O43" i="7"/>
  <c r="X73" i="10"/>
  <c r="W113" i="7"/>
  <c r="C116" i="7"/>
  <c r="J151" i="7"/>
  <c r="AJ167" i="7"/>
  <c r="AL151" i="7"/>
  <c r="H151" i="7"/>
  <c r="M47" i="7"/>
  <c r="P72" i="7"/>
  <c r="H61" i="7"/>
  <c r="AN74" i="7"/>
  <c r="AJ118" i="7"/>
  <c r="I153" i="7"/>
  <c r="G116" i="7"/>
  <c r="AK152" i="7"/>
  <c r="T171" i="7"/>
  <c r="I62" i="7"/>
  <c r="Q76" i="7"/>
  <c r="H118" i="7"/>
  <c r="L75" i="7"/>
  <c r="X79" i="10"/>
  <c r="W120" i="7"/>
  <c r="F160" i="7"/>
  <c r="AM176" i="7"/>
  <c r="AE120" i="10"/>
  <c r="AK130" i="7"/>
  <c r="F42" i="7"/>
  <c r="V26" i="7"/>
  <c r="AI20" i="7"/>
  <c r="N14" i="7"/>
  <c r="AN43" i="7"/>
  <c r="AI73" i="7"/>
  <c r="Y113" i="7"/>
  <c r="W58" i="7"/>
  <c r="AL72" i="7"/>
  <c r="C114" i="7"/>
  <c r="T21" i="7"/>
  <c r="AL45" i="7"/>
  <c r="AA39" i="7"/>
  <c r="X33" i="10"/>
  <c r="V65" i="7"/>
  <c r="N118" i="7"/>
  <c r="AC76" i="7"/>
  <c r="AL79" i="7"/>
  <c r="J16" i="7"/>
  <c r="AK45" i="7"/>
  <c r="X37" i="10"/>
  <c r="W31" i="7"/>
  <c r="AE21" i="10"/>
  <c r="W56" i="7"/>
  <c r="T91" i="7"/>
  <c r="AD93" i="7"/>
  <c r="AD91" i="7"/>
  <c r="H27" i="7"/>
  <c r="AB24" i="7"/>
  <c r="F19" i="7"/>
  <c r="E38" i="7"/>
  <c r="AJ53" i="7"/>
  <c r="P64" i="7"/>
  <c r="W44" i="7"/>
  <c r="AC103" i="7"/>
  <c r="V50" i="7"/>
  <c r="AK83" i="7"/>
  <c r="Q126" i="7"/>
  <c r="F83" i="7"/>
  <c r="AN86" i="7"/>
  <c r="F128" i="7"/>
  <c r="D166" i="7"/>
  <c r="AG186" i="7"/>
  <c r="I163" i="7"/>
  <c r="X180" i="10"/>
  <c r="N51" i="7"/>
  <c r="M82" i="7"/>
  <c r="Y123" i="7"/>
  <c r="M85" i="7"/>
  <c r="AC128" i="7"/>
  <c r="L163" i="7"/>
  <c r="I181" i="7"/>
  <c r="C125" i="7"/>
  <c r="Z166" i="7"/>
  <c r="C178" i="7"/>
  <c r="V81" i="7"/>
  <c r="AB54" i="7"/>
  <c r="AC85" i="7"/>
  <c r="AD125" i="7"/>
  <c r="R127" i="7"/>
  <c r="AA163" i="7"/>
  <c r="G182" i="7"/>
  <c r="O166" i="7"/>
  <c r="AE170" i="10"/>
  <c r="E56" i="7"/>
  <c r="G88" i="7"/>
  <c r="AB129" i="7"/>
  <c r="AD55" i="7"/>
  <c r="AM87" i="7"/>
  <c r="P129" i="7"/>
  <c r="X130" i="10"/>
  <c r="Y173" i="7"/>
  <c r="AL130" i="7"/>
  <c r="J15" i="7"/>
  <c r="G12" i="7"/>
  <c r="F36" i="7"/>
  <c r="W30" i="7"/>
  <c r="Y59" i="7"/>
  <c r="AJ87" i="7"/>
  <c r="I127" i="7"/>
  <c r="Q55" i="7"/>
  <c r="L88" i="7"/>
  <c r="AJ129" i="7"/>
  <c r="I44" i="7"/>
  <c r="Y44" i="7"/>
  <c r="AH35" i="7"/>
  <c r="AC30" i="7"/>
  <c r="AJ60" i="7"/>
  <c r="AL94" i="7"/>
  <c r="AM99" i="7"/>
  <c r="H90" i="7"/>
  <c r="W96" i="7"/>
  <c r="Z15" i="7"/>
  <c r="F29" i="7"/>
  <c r="AE24" i="10"/>
  <c r="F20" i="7"/>
  <c r="Y18" i="7"/>
  <c r="H94" i="7"/>
  <c r="C102" i="7"/>
  <c r="T34" i="7"/>
  <c r="V96" i="7"/>
  <c r="AK100" i="7"/>
  <c r="AA32" i="7"/>
  <c r="R20" i="7"/>
  <c r="D26" i="7"/>
  <c r="E22" i="7"/>
  <c r="T45" i="7"/>
  <c r="I48" i="7"/>
  <c r="AI102" i="7"/>
  <c r="AE44" i="10"/>
  <c r="AN56" i="7"/>
  <c r="G80" i="7"/>
  <c r="AM121" i="7"/>
  <c r="D49" i="7"/>
  <c r="AG81" i="7"/>
  <c r="H124" i="7"/>
  <c r="W162" i="7"/>
  <c r="R161" i="7"/>
  <c r="T124" i="7"/>
  <c r="AB164" i="7"/>
  <c r="F180" i="7"/>
  <c r="AM48" i="7"/>
  <c r="G79" i="7"/>
  <c r="F119" i="7"/>
  <c r="AL49" i="7"/>
  <c r="Y80" i="7"/>
  <c r="D121" i="7"/>
  <c r="T159" i="7"/>
  <c r="AI124" i="7"/>
  <c r="AJ166" i="7"/>
  <c r="V178" i="7"/>
  <c r="J49" i="7"/>
  <c r="W82" i="7"/>
  <c r="AH121" i="7"/>
  <c r="W80" i="7"/>
  <c r="AK84" i="7"/>
  <c r="J126" i="7"/>
  <c r="T162" i="7"/>
  <c r="Y126" i="7"/>
  <c r="G161" i="7"/>
  <c r="AI177" i="7"/>
  <c r="AB81" i="7"/>
  <c r="Z85" i="7"/>
  <c r="T53" i="7"/>
  <c r="T85" i="7"/>
  <c r="AI125" i="7"/>
  <c r="Y129" i="7"/>
  <c r="H165" i="7"/>
  <c r="X181" i="10"/>
  <c r="AC184" i="7"/>
  <c r="Q142" i="7"/>
  <c r="AK34" i="7"/>
  <c r="F28" i="7"/>
  <c r="AC24" i="7"/>
  <c r="Y51" i="7"/>
  <c r="R82" i="7"/>
  <c r="AG126" i="7"/>
  <c r="AH51" i="7"/>
  <c r="AL84" i="7"/>
  <c r="H123" i="7"/>
  <c r="J27" i="7"/>
  <c r="Z20" i="7"/>
  <c r="AI15" i="7"/>
  <c r="M30" i="7"/>
  <c r="L70" i="7"/>
  <c r="Z109" i="7"/>
  <c r="P56" i="7"/>
  <c r="X68" i="10"/>
  <c r="S111" i="7"/>
  <c r="I41" i="7"/>
  <c r="G34" i="7"/>
  <c r="N24" i="7"/>
  <c r="L51" i="7"/>
  <c r="AG84" i="7"/>
  <c r="AH122" i="7"/>
  <c r="AC51" i="7"/>
  <c r="Y81" i="7"/>
  <c r="D123" i="7"/>
  <c r="R29" i="7"/>
  <c r="M27" i="7"/>
  <c r="AI22" i="7"/>
  <c r="AJ61" i="7"/>
  <c r="AD92" i="7"/>
  <c r="F96" i="7"/>
  <c r="N60" i="7"/>
  <c r="AM92" i="7"/>
  <c r="J47" i="7"/>
  <c r="AH76" i="7"/>
  <c r="E116" i="7"/>
  <c r="S68" i="7"/>
  <c r="AA78" i="7"/>
  <c r="O118" i="7"/>
  <c r="Y157" i="7"/>
  <c r="M156" i="7"/>
  <c r="F120" i="7"/>
  <c r="AC157" i="7"/>
  <c r="AG175" i="7"/>
  <c r="AC41" i="7"/>
  <c r="AC74" i="7"/>
  <c r="Z115" i="7"/>
  <c r="Q65" i="7"/>
  <c r="AN75" i="7"/>
  <c r="W116" i="7"/>
  <c r="R154" i="7"/>
  <c r="V154" i="7"/>
  <c r="AD118" i="7"/>
  <c r="AE156" i="10"/>
  <c r="AA173" i="7"/>
  <c r="AD62" i="7"/>
  <c r="V75" i="7"/>
  <c r="Z117" i="7"/>
  <c r="AJ76" i="7"/>
  <c r="Z93" i="31" s="1"/>
  <c r="AL78" i="7"/>
  <c r="AI120" i="7"/>
  <c r="M157" i="7"/>
  <c r="R176" i="7"/>
  <c r="Z155" i="7"/>
  <c r="AN172" i="7"/>
  <c r="E78" i="7"/>
  <c r="R80" i="7"/>
  <c r="AC49" i="7"/>
  <c r="AC80" i="7"/>
  <c r="I122" i="7"/>
  <c r="AA126" i="7"/>
  <c r="R159" i="7"/>
  <c r="T176" i="7"/>
  <c r="D160" i="7"/>
  <c r="D135" i="7"/>
  <c r="Q12" i="7"/>
  <c r="R21" i="7"/>
  <c r="L44" i="7"/>
  <c r="W38" i="7"/>
  <c r="Z29" i="7"/>
  <c r="V58" i="7"/>
  <c r="AK67" i="7"/>
  <c r="AI110" i="7"/>
  <c r="AD67" i="7"/>
  <c r="E70" i="7"/>
  <c r="I30" i="7"/>
  <c r="W42" i="7"/>
  <c r="O38" i="7"/>
  <c r="AD34" i="7"/>
  <c r="C28" i="7"/>
  <c r="AA73" i="7"/>
  <c r="S46" i="7"/>
  <c r="AK72" i="7"/>
  <c r="I114" i="7"/>
  <c r="C21" i="7"/>
  <c r="H17" i="7"/>
  <c r="X47" i="10"/>
  <c r="N38" i="7"/>
  <c r="AH31" i="7"/>
  <c r="N62" i="7"/>
  <c r="AL95" i="7"/>
  <c r="AD48" i="7"/>
  <c r="E94" i="7"/>
  <c r="AI98" i="7"/>
  <c r="AG13" i="7"/>
  <c r="AN25" i="7"/>
  <c r="AH19" i="7"/>
  <c r="L24" i="7"/>
  <c r="S95" i="7"/>
  <c r="AB100" i="7"/>
  <c r="T40" i="7"/>
  <c r="H97" i="7"/>
  <c r="H102" i="7"/>
  <c r="T78" i="7"/>
  <c r="G82" i="7"/>
  <c r="P50" i="7"/>
  <c r="AI82" i="7"/>
  <c r="AL121" i="7"/>
  <c r="AB124" i="7"/>
  <c r="O159" i="7"/>
  <c r="F177" i="7"/>
  <c r="I159" i="7"/>
  <c r="AD159" i="7"/>
  <c r="AK128" i="7"/>
  <c r="E76" i="7"/>
  <c r="I79" i="7"/>
  <c r="AA48" i="7"/>
  <c r="Q79" i="7"/>
  <c r="G120" i="7"/>
  <c r="Y124" i="7"/>
  <c r="V158" i="7"/>
  <c r="J175" i="7"/>
  <c r="AB160" i="7"/>
  <c r="M158" i="7"/>
  <c r="I49" i="7"/>
  <c r="S80" i="7"/>
  <c r="Q97" i="31" s="1"/>
  <c r="AD120" i="7"/>
  <c r="G49" i="7"/>
  <c r="AN82" i="7"/>
  <c r="P122" i="7"/>
  <c r="AN161" i="7"/>
  <c r="AM161" i="7"/>
  <c r="T126" i="7"/>
  <c r="AG161" i="7"/>
  <c r="I179" i="7"/>
  <c r="G50" i="7"/>
  <c r="AM84" i="7"/>
  <c r="AA123" i="7"/>
  <c r="V86" i="7"/>
  <c r="C165" i="7"/>
  <c r="I183" i="7"/>
  <c r="AL137" i="7"/>
  <c r="AC136" i="7"/>
  <c r="AN29" i="7"/>
  <c r="AL15" i="7"/>
  <c r="H45" i="7"/>
  <c r="O27" i="7"/>
  <c r="H86" i="7"/>
  <c r="AI91" i="7"/>
  <c r="X59" i="10"/>
  <c r="AN89" i="7"/>
  <c r="S129" i="7"/>
  <c r="AC20" i="7"/>
  <c r="J14" i="7"/>
  <c r="AJ15" i="7"/>
  <c r="L26" i="7"/>
  <c r="I45" i="7"/>
  <c r="AG64" i="7"/>
  <c r="AB107" i="7"/>
  <c r="G54" i="7"/>
  <c r="AG68" i="7"/>
  <c r="V106" i="7"/>
  <c r="Z38" i="7"/>
  <c r="AA15" i="7"/>
  <c r="N43" i="7"/>
  <c r="AI34" i="7"/>
  <c r="AI86" i="7"/>
  <c r="Y89" i="7"/>
  <c r="O56" i="7"/>
  <c r="AI88" i="7"/>
  <c r="E127" i="7"/>
  <c r="P25" i="7"/>
  <c r="X22" i="10"/>
  <c r="AG20" i="7"/>
  <c r="V22" i="7"/>
  <c r="G36" i="7"/>
  <c r="T50" i="7"/>
  <c r="R67" i="31" s="1"/>
  <c r="P101" i="7"/>
  <c r="M49" i="7"/>
  <c r="V54" i="7"/>
  <c r="AL103" i="7"/>
  <c r="N17" i="7"/>
  <c r="W28" i="7"/>
  <c r="H24" i="7"/>
  <c r="H18" i="7"/>
  <c r="W63" i="7"/>
  <c r="AC95" i="7"/>
  <c r="J98" i="7"/>
  <c r="D62" i="7"/>
  <c r="R95" i="7"/>
  <c r="R49" i="7"/>
  <c r="T32" i="7"/>
  <c r="AI24" i="7"/>
  <c r="T41" i="7"/>
  <c r="E25" i="7"/>
  <c r="AH57" i="7"/>
  <c r="AH73" i="7"/>
  <c r="P113" i="7"/>
  <c r="AG71" i="7"/>
  <c r="E74" i="7"/>
  <c r="AA36" i="7"/>
  <c r="AK32" i="7"/>
  <c r="O21" i="7"/>
  <c r="J45" i="7"/>
  <c r="S52" i="7"/>
  <c r="E83" i="7"/>
  <c r="AN125" i="7"/>
  <c r="V84" i="7"/>
  <c r="I86" i="7"/>
  <c r="P15" i="7"/>
  <c r="N19" i="7"/>
  <c r="C41" i="7"/>
  <c r="Q28" i="7"/>
  <c r="AD28" i="7"/>
  <c r="T54" i="7"/>
  <c r="G66" i="7"/>
  <c r="AE109" i="10"/>
  <c r="L93" i="7"/>
  <c r="AA99" i="7"/>
  <c r="AH17" i="7"/>
  <c r="AG78" i="7"/>
  <c r="AM119" i="7"/>
  <c r="AK77" i="7"/>
  <c r="T82" i="7"/>
  <c r="R122" i="7"/>
  <c r="M159" i="7"/>
  <c r="AJ179" i="7"/>
  <c r="AC126" i="7"/>
  <c r="AE160" i="10"/>
  <c r="AE175" i="10"/>
  <c r="M63" i="7"/>
  <c r="AE77" i="10"/>
  <c r="V117" i="7"/>
  <c r="AN78" i="7"/>
  <c r="AJ121" i="7"/>
  <c r="S160" i="7"/>
  <c r="AE177" i="10"/>
  <c r="AE122" i="10"/>
  <c r="AK157" i="7"/>
  <c r="W173" i="7"/>
  <c r="G78" i="7"/>
  <c r="Z80" i="7"/>
  <c r="G48" i="7"/>
  <c r="F80" i="7"/>
  <c r="AD119" i="7"/>
  <c r="AH123" i="7"/>
  <c r="G160" i="7"/>
  <c r="Q176" i="7"/>
  <c r="I158" i="7"/>
  <c r="W160" i="7"/>
  <c r="E50" i="7"/>
  <c r="C82" i="7"/>
  <c r="AI121" i="7"/>
  <c r="M51" i="7"/>
  <c r="AI84" i="7"/>
  <c r="AC124" i="7"/>
  <c r="AK163" i="7"/>
  <c r="T168" i="7"/>
  <c r="P131" i="7"/>
  <c r="Y13" i="7"/>
  <c r="AG15" i="7"/>
  <c r="AD26" i="7"/>
  <c r="Z18" i="7"/>
  <c r="C71" i="7"/>
  <c r="F72" i="7"/>
  <c r="Y42" i="7"/>
  <c r="J71" i="7"/>
  <c r="AI111" i="7"/>
  <c r="D161" i="33" s="1"/>
  <c r="Y21" i="7"/>
  <c r="I27" i="7"/>
  <c r="AN15" i="7"/>
  <c r="AL37" i="7"/>
  <c r="R41" i="7"/>
  <c r="M83" i="7"/>
  <c r="O54" i="7"/>
  <c r="D86" i="7"/>
  <c r="G126" i="7"/>
  <c r="AH25" i="7"/>
  <c r="D21" i="7"/>
  <c r="E20" i="7"/>
  <c r="F21" i="7"/>
  <c r="D56" i="7"/>
  <c r="J89" i="7"/>
  <c r="F129" i="7"/>
  <c r="G56" i="7"/>
  <c r="O131" i="7"/>
  <c r="N40" i="7"/>
  <c r="R24" i="7"/>
  <c r="J23" i="7"/>
  <c r="AL48" i="7"/>
  <c r="D55" i="7"/>
  <c r="AL107" i="7"/>
  <c r="O50" i="7"/>
  <c r="AE67" i="10"/>
  <c r="X50" i="10"/>
  <c r="L82" i="7"/>
  <c r="AL126" i="7"/>
  <c r="AA50" i="7"/>
  <c r="AB83" i="7"/>
  <c r="AK124" i="7"/>
  <c r="AK164" i="7"/>
  <c r="F167" i="7"/>
  <c r="P126" i="7"/>
  <c r="N163" i="7"/>
  <c r="AG183" i="7"/>
  <c r="AI51" i="7"/>
  <c r="E81" i="7"/>
  <c r="P121" i="7"/>
  <c r="Q51" i="7"/>
  <c r="AK81" i="7"/>
  <c r="AD123" i="7"/>
  <c r="V164" i="7"/>
  <c r="D163" i="7"/>
  <c r="V126" i="7"/>
  <c r="Y162" i="7"/>
  <c r="AA182" i="7"/>
  <c r="AK50" i="7"/>
  <c r="S82" i="7"/>
  <c r="V123" i="7"/>
  <c r="M84" i="7"/>
  <c r="X85" i="10"/>
  <c r="AG128" i="7"/>
  <c r="AI163" i="7"/>
  <c r="F182" i="7"/>
  <c r="Y128" i="7"/>
  <c r="AG179" i="7"/>
  <c r="L83" i="7"/>
  <c r="Q88" i="7"/>
  <c r="AB59" i="7"/>
  <c r="AA87" i="7"/>
  <c r="AI127" i="7"/>
  <c r="C130" i="7"/>
  <c r="W166" i="7"/>
  <c r="K183" i="7"/>
  <c r="AA164" i="7"/>
  <c r="AL140" i="7"/>
  <c r="E18" i="7"/>
  <c r="S34" i="7"/>
  <c r="AG31" i="7"/>
  <c r="AN35" i="7"/>
  <c r="AM31" i="7"/>
  <c r="H65" i="7"/>
  <c r="AK75" i="7"/>
  <c r="O74" i="7"/>
  <c r="T77" i="7"/>
  <c r="AB44" i="7"/>
  <c r="C33" i="7"/>
  <c r="AI42" i="7"/>
  <c r="P35" i="7"/>
  <c r="M77" i="7"/>
  <c r="D81" i="7"/>
  <c r="E49" i="7"/>
  <c r="M80" i="7"/>
  <c r="AC121" i="7"/>
  <c r="D19" i="7"/>
  <c r="AA14" i="7"/>
  <c r="F22" i="7"/>
  <c r="AD25" i="7"/>
  <c r="AC52" i="7"/>
  <c r="AI83" i="7"/>
  <c r="L123" i="7"/>
  <c r="AM50" i="7"/>
  <c r="S84" i="7"/>
  <c r="Q101" i="31" s="1"/>
  <c r="W124" i="7"/>
  <c r="AK35" i="7"/>
  <c r="Z31" i="7"/>
  <c r="L41" i="7"/>
  <c r="O58" i="7"/>
  <c r="AA85" i="7"/>
  <c r="AN129" i="7"/>
  <c r="T83" i="7"/>
  <c r="N86" i="7"/>
  <c r="M54" i="7"/>
  <c r="AJ66" i="7"/>
  <c r="G108" i="7"/>
  <c r="W70" i="7"/>
  <c r="AC70" i="7"/>
  <c r="H111" i="7"/>
  <c r="AG150" i="7"/>
  <c r="AG166" i="7"/>
  <c r="Z111" i="7"/>
  <c r="Z148" i="7"/>
  <c r="O182" i="7"/>
  <c r="N53" i="7"/>
  <c r="H69" i="7"/>
  <c r="M107" i="7"/>
  <c r="X64" i="10"/>
  <c r="AM71" i="7"/>
  <c r="M112" i="7"/>
  <c r="O150" i="7"/>
  <c r="Q185" i="7"/>
  <c r="S112" i="7"/>
  <c r="O148" i="7"/>
  <c r="J180" i="7"/>
  <c r="M67" i="7"/>
  <c r="F70" i="7"/>
  <c r="AD32" i="7"/>
  <c r="D69" i="7"/>
  <c r="AE110" i="10"/>
  <c r="AA113" i="7"/>
  <c r="V149" i="7"/>
  <c r="Q182" i="7"/>
  <c r="N149" i="7"/>
  <c r="R150" i="7"/>
  <c r="AI35" i="7"/>
  <c r="Z112" i="7"/>
  <c r="P60" i="7"/>
  <c r="Y72" i="7"/>
  <c r="AM114" i="7"/>
  <c r="O155" i="7"/>
  <c r="AN151" i="7"/>
  <c r="I118" i="7"/>
  <c r="M117" i="7"/>
  <c r="P13" i="7"/>
  <c r="AL28" i="7"/>
  <c r="H23" i="7"/>
  <c r="AD17" i="7"/>
  <c r="S93" i="7"/>
  <c r="O98" i="7"/>
  <c r="P63" i="7"/>
  <c r="R96" i="7"/>
  <c r="Z100" i="7"/>
  <c r="Q32" i="7"/>
  <c r="AH24" i="7"/>
  <c r="J12" i="7"/>
  <c r="AI44" i="7"/>
  <c r="AK42" i="7"/>
  <c r="AH80" i="7"/>
  <c r="P84" i="7"/>
  <c r="AI50" i="7"/>
  <c r="D100" i="33" s="1"/>
  <c r="N81" i="7"/>
  <c r="X126" i="10"/>
  <c r="AK21" i="7"/>
  <c r="AL20" i="7"/>
  <c r="Q23" i="7"/>
  <c r="AA19" i="7"/>
  <c r="L46" i="7"/>
  <c r="N94" i="7"/>
  <c r="M111" i="31" s="1"/>
  <c r="Y99" i="7"/>
  <c r="Q63" i="7"/>
  <c r="H95" i="7"/>
  <c r="I99" i="7"/>
  <c r="AN24" i="7"/>
  <c r="R19" i="7"/>
  <c r="AM14" i="7"/>
  <c r="AL29" i="7"/>
  <c r="AH20" i="7"/>
  <c r="N96" i="7"/>
  <c r="C100" i="7"/>
  <c r="AG63" i="7"/>
  <c r="AI49" i="7"/>
  <c r="P47" i="7"/>
  <c r="AK80" i="7"/>
  <c r="M119" i="7"/>
  <c r="W47" i="7"/>
  <c r="D80" i="7"/>
  <c r="Z159" i="7"/>
  <c r="AA159" i="7"/>
  <c r="L126" i="7"/>
  <c r="AK159" i="7"/>
  <c r="R182" i="7"/>
  <c r="X78" i="10"/>
  <c r="T118" i="7"/>
  <c r="N35" i="7"/>
  <c r="AG79" i="7"/>
  <c r="Q119" i="7"/>
  <c r="AC158" i="7"/>
  <c r="X160" i="10"/>
  <c r="T122" i="7"/>
  <c r="L158" i="7"/>
  <c r="I176" i="7"/>
  <c r="AG39" i="7"/>
  <c r="AH79" i="7"/>
  <c r="G119" i="7"/>
  <c r="R79" i="7"/>
  <c r="P96" i="31" s="1"/>
  <c r="AH82" i="7"/>
  <c r="E123" i="7"/>
  <c r="V161" i="7"/>
  <c r="AL179" i="7"/>
  <c r="C123" i="7"/>
  <c r="AM159" i="7"/>
  <c r="C176" i="7"/>
  <c r="AA82" i="7"/>
  <c r="S83" i="7"/>
  <c r="AD54" i="7"/>
  <c r="X83" i="10"/>
  <c r="J124" i="7"/>
  <c r="L127" i="7"/>
  <c r="Y163" i="7"/>
  <c r="H179" i="7"/>
  <c r="I177" i="7"/>
  <c r="T136" i="7"/>
  <c r="Q159" i="7"/>
  <c r="AI176" i="7"/>
  <c r="O20" i="7"/>
  <c r="AL14" i="7"/>
  <c r="AC43" i="7"/>
  <c r="P36" i="7"/>
  <c r="D30" i="7"/>
  <c r="J60" i="7"/>
  <c r="S94" i="7"/>
  <c r="D98" i="7"/>
  <c r="X91" i="10"/>
  <c r="L97" i="7"/>
  <c r="G18" i="7"/>
  <c r="AH18" i="7"/>
  <c r="AJ25" i="7"/>
  <c r="C19" i="7"/>
  <c r="AC58" i="7"/>
  <c r="F88" i="7"/>
  <c r="AM127" i="7"/>
  <c r="Y56" i="7"/>
  <c r="J88" i="7"/>
  <c r="E131" i="7"/>
  <c r="Q42" i="7"/>
  <c r="AC29" i="7"/>
  <c r="Z19" i="7"/>
  <c r="AE43" i="10"/>
  <c r="AI72" i="7"/>
  <c r="J113" i="7"/>
  <c r="T60" i="7"/>
  <c r="X72" i="10"/>
  <c r="AA114" i="7"/>
  <c r="P34" i="7"/>
  <c r="S30" i="7"/>
  <c r="D37" i="7"/>
  <c r="M32" i="7"/>
  <c r="AB61" i="7"/>
  <c r="AI78" i="7"/>
  <c r="AH115" i="7"/>
  <c r="V72" i="7"/>
  <c r="F75" i="7"/>
  <c r="X65" i="10"/>
  <c r="AG94" i="7"/>
  <c r="M98" i="7"/>
  <c r="O65" i="7"/>
  <c r="AN96" i="7"/>
  <c r="N102" i="7"/>
  <c r="Z138" i="7"/>
  <c r="W182" i="7"/>
  <c r="AM102" i="7"/>
  <c r="V142" i="7"/>
  <c r="AL171" i="7"/>
  <c r="AI65" i="7"/>
  <c r="Q94" i="7"/>
  <c r="AN97" i="7"/>
  <c r="AC63" i="7"/>
  <c r="R94" i="7"/>
  <c r="J101" i="7"/>
  <c r="J142" i="7"/>
  <c r="AC182" i="7"/>
  <c r="AN100" i="7"/>
  <c r="AE136" i="10"/>
  <c r="I169" i="7"/>
  <c r="P62" i="7"/>
  <c r="E95" i="7"/>
  <c r="G14" i="7"/>
  <c r="L94" i="7"/>
  <c r="X102" i="10"/>
  <c r="I103" i="7"/>
  <c r="AD142" i="7"/>
  <c r="O138" i="7"/>
  <c r="O140" i="7"/>
  <c r="L157" i="31" s="1"/>
  <c r="D103" i="7"/>
  <c r="AH50" i="7"/>
  <c r="I101" i="7"/>
  <c r="D48" i="7"/>
  <c r="M55" i="7"/>
  <c r="S103" i="7"/>
  <c r="N141" i="7"/>
  <c r="T141" i="7"/>
  <c r="C177" i="7"/>
  <c r="Z14" i="7"/>
  <c r="N44" i="7"/>
  <c r="X40" i="10"/>
  <c r="O34" i="7"/>
  <c r="C75" i="7"/>
  <c r="N79" i="7"/>
  <c r="M96" i="31" s="1"/>
  <c r="AA45" i="7"/>
  <c r="E77" i="7"/>
  <c r="AC120" i="7"/>
  <c r="AB20" i="7"/>
  <c r="O18" i="7"/>
  <c r="Z36" i="7"/>
  <c r="G30" i="7"/>
  <c r="AM60" i="7"/>
  <c r="J74" i="7"/>
  <c r="E115" i="7"/>
  <c r="C72" i="7"/>
  <c r="C76" i="7"/>
  <c r="D45" i="7"/>
  <c r="Y34" i="7"/>
  <c r="Q33" i="7"/>
  <c r="Z45" i="7"/>
  <c r="AJ75" i="7"/>
  <c r="H77" i="7"/>
  <c r="O77" i="7"/>
  <c r="S118" i="7"/>
  <c r="AM17" i="7"/>
  <c r="S36" i="7"/>
  <c r="AN31" i="7"/>
  <c r="S20" i="7"/>
  <c r="W46" i="7"/>
  <c r="F122" i="7"/>
  <c r="I40" i="7"/>
  <c r="T79" i="7"/>
  <c r="P120" i="7"/>
  <c r="AG52" i="7"/>
  <c r="AA101" i="7"/>
  <c r="O49" i="7"/>
  <c r="T59" i="7"/>
  <c r="O104" i="7"/>
  <c r="X142" i="10"/>
  <c r="F142" i="7"/>
  <c r="D109" i="7"/>
  <c r="L141" i="7"/>
  <c r="E184" i="7"/>
  <c r="AG106" i="7"/>
  <c r="P96" i="7"/>
  <c r="M100" i="7"/>
  <c r="T49" i="7"/>
  <c r="AD52" i="7"/>
  <c r="C103" i="7"/>
  <c r="AJ142" i="7"/>
  <c r="H139" i="7"/>
  <c r="AN104" i="7"/>
  <c r="Q143" i="7"/>
  <c r="M186" i="7"/>
  <c r="Q48" i="7"/>
  <c r="AE54" i="10"/>
  <c r="J104" i="7"/>
  <c r="AM52" i="7"/>
  <c r="AA65" i="7"/>
  <c r="P105" i="7"/>
  <c r="O141" i="7"/>
  <c r="W184" i="7"/>
  <c r="AH107" i="7"/>
  <c r="R143" i="7"/>
  <c r="AH175" i="7"/>
  <c r="AE60" i="10"/>
  <c r="AH69" i="7"/>
  <c r="AE47" i="10"/>
  <c r="W68" i="7"/>
  <c r="AG108" i="7"/>
  <c r="V110" i="7"/>
  <c r="AJ146" i="7"/>
  <c r="S179" i="7"/>
  <c r="T138" i="7"/>
  <c r="AJ156" i="7"/>
  <c r="AD155" i="7"/>
  <c r="AL42" i="7"/>
  <c r="C38" i="7"/>
  <c r="AA33" i="7"/>
  <c r="F27" i="7"/>
  <c r="V71" i="7"/>
  <c r="D74" i="7"/>
  <c r="V43" i="7"/>
  <c r="C73" i="7"/>
  <c r="Q114" i="7"/>
  <c r="O131" i="31" s="1"/>
  <c r="N23" i="7"/>
  <c r="AJ22" i="7"/>
  <c r="I16" i="7"/>
  <c r="AL44" i="7"/>
  <c r="E44" i="7"/>
  <c r="G85" i="7"/>
  <c r="I88" i="7"/>
  <c r="M56" i="7"/>
  <c r="R88" i="7"/>
  <c r="P127" i="7"/>
  <c r="X26" i="10"/>
  <c r="M24" i="7"/>
  <c r="AK19" i="7"/>
  <c r="F23" i="7"/>
  <c r="S39" i="7"/>
  <c r="Q56" i="31" s="1"/>
  <c r="J56" i="7"/>
  <c r="Z103" i="7"/>
  <c r="T51" i="7"/>
  <c r="AL58" i="7"/>
  <c r="G104" i="7"/>
  <c r="Q34" i="7"/>
  <c r="H30" i="7"/>
  <c r="M19" i="7"/>
  <c r="N16" i="7"/>
  <c r="V44" i="7"/>
  <c r="T72" i="7"/>
  <c r="AD114" i="7"/>
  <c r="G60" i="7"/>
  <c r="Q74" i="7"/>
  <c r="S115" i="7"/>
  <c r="R90" i="7"/>
  <c r="P107" i="31" s="1"/>
  <c r="AE97" i="10"/>
  <c r="F67" i="7"/>
  <c r="M94" i="7"/>
  <c r="I98" i="7"/>
  <c r="Y136" i="7"/>
  <c r="V137" i="7"/>
  <c r="I100" i="7"/>
  <c r="AN142" i="7"/>
  <c r="N179" i="7"/>
  <c r="AK101" i="7"/>
  <c r="AA90" i="7"/>
  <c r="AK92" i="7"/>
  <c r="AJ62" i="7"/>
  <c r="AM94" i="7"/>
  <c r="R97" i="7"/>
  <c r="AN137" i="7"/>
  <c r="C137" i="7"/>
  <c r="J184" i="7"/>
  <c r="AC137" i="7"/>
  <c r="M179" i="7"/>
  <c r="H62" i="7"/>
  <c r="F92" i="7"/>
  <c r="V99" i="7"/>
  <c r="AG65" i="7"/>
  <c r="M95" i="7"/>
  <c r="R180" i="7"/>
  <c r="N101" i="7"/>
  <c r="AA136" i="7"/>
  <c r="S169" i="7"/>
  <c r="AI27" i="7"/>
  <c r="P52" i="7"/>
  <c r="Q36" i="7"/>
  <c r="R50" i="7"/>
  <c r="AH102" i="7"/>
  <c r="Y108" i="7"/>
  <c r="AM139" i="7"/>
  <c r="S173" i="7"/>
  <c r="AI155" i="7"/>
  <c r="AD154" i="7"/>
  <c r="R43" i="7"/>
  <c r="AD39" i="7"/>
  <c r="V35" i="7"/>
  <c r="AG30" i="7"/>
  <c r="Q73" i="7"/>
  <c r="AI76" i="7"/>
  <c r="C45" i="7"/>
  <c r="Z75" i="7"/>
  <c r="F115" i="7"/>
  <c r="I14" i="7"/>
  <c r="C22" i="7"/>
  <c r="AI26" i="7"/>
  <c r="X21" i="10"/>
  <c r="T48" i="7"/>
  <c r="Y119" i="7"/>
  <c r="AH46" i="7"/>
  <c r="O80" i="7"/>
  <c r="W121" i="7"/>
  <c r="N33" i="7"/>
  <c r="AN32" i="7"/>
  <c r="Y15" i="7"/>
  <c r="AL39" i="7"/>
  <c r="F50" i="7"/>
  <c r="D84" i="7"/>
  <c r="T123" i="7"/>
  <c r="I82" i="7"/>
  <c r="V20" i="7"/>
  <c r="T26" i="7"/>
  <c r="I21" i="7"/>
  <c r="AJ12" i="7"/>
  <c r="AD46" i="7"/>
  <c r="Q75" i="7"/>
  <c r="AG115" i="7"/>
  <c r="AM62" i="7"/>
  <c r="J75" i="7"/>
  <c r="J116" i="7"/>
  <c r="P92" i="7"/>
  <c r="P99" i="7"/>
  <c r="Y30" i="7"/>
  <c r="X96" i="10"/>
  <c r="T100" i="7"/>
  <c r="AI138" i="7"/>
  <c r="AL142" i="7"/>
  <c r="AB102" i="7"/>
  <c r="O142" i="7"/>
  <c r="H180" i="7"/>
  <c r="L104" i="7"/>
  <c r="G93" i="7"/>
  <c r="AD97" i="7"/>
  <c r="L63" i="7"/>
  <c r="AK95" i="7"/>
  <c r="L98" i="7"/>
  <c r="N142" i="7"/>
  <c r="AK138" i="7"/>
  <c r="D100" i="7"/>
  <c r="AN138" i="7"/>
  <c r="Z182" i="7"/>
  <c r="AA63" i="7"/>
  <c r="D95" i="7"/>
  <c r="G99" i="7"/>
  <c r="X67" i="10"/>
  <c r="AD51" i="7"/>
  <c r="Y104" i="7"/>
  <c r="Y139" i="7"/>
  <c r="D181" i="7"/>
  <c r="AH138" i="7"/>
  <c r="G172" i="7"/>
  <c r="G57" i="7"/>
  <c r="D41" i="7"/>
  <c r="C57" i="7"/>
  <c r="AH103" i="7"/>
  <c r="R108" i="7"/>
  <c r="AE144" i="10"/>
  <c r="AC175" i="7"/>
  <c r="I155" i="7"/>
  <c r="AC154" i="7"/>
  <c r="E34" i="7"/>
  <c r="AK37" i="7"/>
  <c r="AJ34" i="7"/>
  <c r="O23" i="7"/>
  <c r="AG50" i="7"/>
  <c r="O81" i="7"/>
  <c r="G121" i="7"/>
  <c r="AE48" i="10"/>
  <c r="AE82" i="10"/>
  <c r="AJ122" i="7"/>
  <c r="J35" i="7"/>
  <c r="P26" i="7"/>
  <c r="AM41" i="7"/>
  <c r="AL53" i="7"/>
  <c r="D128" i="7"/>
  <c r="AH85" i="7"/>
  <c r="D88" i="7"/>
  <c r="AB25" i="7"/>
  <c r="N12" i="7"/>
  <c r="Z17" i="7"/>
  <c r="Y41" i="7"/>
  <c r="W35" i="7"/>
  <c r="R58" i="7"/>
  <c r="P75" i="31" s="1"/>
  <c r="AM37" i="7"/>
  <c r="O53" i="7"/>
  <c r="S101" i="7"/>
  <c r="AC13" i="7"/>
  <c r="X29" i="10"/>
  <c r="P23" i="7"/>
  <c r="J41" i="7"/>
  <c r="AI57" i="7"/>
  <c r="Z104" i="7"/>
  <c r="AC50" i="7"/>
  <c r="H60" i="7"/>
  <c r="X103" i="10"/>
  <c r="E82" i="7"/>
  <c r="AE84" i="10"/>
  <c r="J53" i="7"/>
  <c r="I83" i="7"/>
  <c r="G124" i="7"/>
  <c r="AN127" i="7"/>
  <c r="AN163" i="7"/>
  <c r="O180" i="7"/>
  <c r="W163" i="7"/>
  <c r="O168" i="7"/>
  <c r="N127" i="7"/>
  <c r="R84" i="7"/>
  <c r="Z84" i="7"/>
  <c r="Q52" i="7"/>
  <c r="T84" i="7"/>
  <c r="R101" i="31" s="1"/>
  <c r="X123" i="10"/>
  <c r="Q129" i="7"/>
  <c r="X162" i="10"/>
  <c r="G178" i="7"/>
  <c r="AL162" i="7"/>
  <c r="AG163" i="7"/>
  <c r="AI52" i="7"/>
  <c r="I84" i="7"/>
  <c r="G123" i="7"/>
  <c r="G52" i="7"/>
  <c r="C83" i="7"/>
  <c r="AK125" i="7"/>
  <c r="C163" i="7"/>
  <c r="W170" i="7"/>
  <c r="O128" i="7"/>
  <c r="AE164" i="10"/>
  <c r="L183" i="7"/>
  <c r="E54" i="7"/>
  <c r="N88" i="7"/>
  <c r="AD128" i="7"/>
  <c r="Y86" i="7"/>
  <c r="AD89" i="7"/>
  <c r="E130" i="7"/>
  <c r="N167" i="7"/>
  <c r="R186" i="7"/>
  <c r="M154" i="7"/>
  <c r="L140" i="7"/>
  <c r="Q18" i="7"/>
  <c r="AD23" i="7"/>
  <c r="AJ27" i="7"/>
  <c r="T58" i="7"/>
  <c r="R75" i="31" s="1"/>
  <c r="AL64" i="7"/>
  <c r="G106" i="7"/>
  <c r="E64" i="7"/>
  <c r="AH68" i="7"/>
  <c r="AJ47" i="7"/>
  <c r="H40" i="7"/>
  <c r="AC37" i="7"/>
  <c r="L32" i="7"/>
  <c r="S37" i="7"/>
  <c r="F49" i="7"/>
  <c r="AG82" i="7"/>
  <c r="J122" i="7"/>
  <c r="AB79" i="7"/>
  <c r="AN81" i="7"/>
  <c r="V19" i="7"/>
  <c r="AJ26" i="7"/>
  <c r="H21" i="7"/>
  <c r="R15" i="7"/>
  <c r="AJ46" i="7"/>
  <c r="AD75" i="7"/>
  <c r="J115" i="7"/>
  <c r="T65" i="7"/>
  <c r="M76" i="7"/>
  <c r="AL116" i="7"/>
  <c r="D20" i="7"/>
  <c r="S41" i="7"/>
  <c r="D34" i="7"/>
  <c r="AN62" i="7"/>
  <c r="AK76" i="7"/>
  <c r="AB117" i="7"/>
  <c r="T75" i="7"/>
  <c r="AA77" i="7"/>
  <c r="J24" i="7"/>
  <c r="N97" i="7"/>
  <c r="G100" i="7"/>
  <c r="F38" i="7"/>
  <c r="W53" i="7"/>
  <c r="E104" i="7"/>
  <c r="W139" i="7"/>
  <c r="E181" i="7"/>
  <c r="G103" i="7"/>
  <c r="Y140" i="7"/>
  <c r="AG174" i="7"/>
  <c r="I67" i="7"/>
  <c r="AH95" i="7"/>
  <c r="AL99" i="7"/>
  <c r="V63" i="7"/>
  <c r="AH49" i="7"/>
  <c r="AB101" i="7"/>
  <c r="J139" i="7"/>
  <c r="AJ180" i="7"/>
  <c r="W102" i="7"/>
  <c r="AG138" i="7"/>
  <c r="E171" i="7"/>
  <c r="AD63" i="7"/>
  <c r="N50" i="7"/>
  <c r="AB33" i="7"/>
  <c r="C49" i="7"/>
  <c r="AL101" i="7"/>
  <c r="AJ104" i="7"/>
  <c r="AA139" i="7"/>
  <c r="Z173" i="7"/>
  <c r="R139" i="7"/>
  <c r="D143" i="7"/>
  <c r="Q56" i="7"/>
  <c r="O73" i="31" s="1"/>
  <c r="R103" i="7"/>
  <c r="D107" i="7"/>
  <c r="AI144" i="7"/>
  <c r="C143" i="7"/>
  <c r="T106" i="7"/>
  <c r="AF183" i="7"/>
  <c r="AH154" i="7"/>
  <c r="T25" i="7"/>
  <c r="P21" i="7"/>
  <c r="G20" i="7"/>
  <c r="AH14" i="7"/>
  <c r="AC36" i="7"/>
  <c r="AH70" i="7"/>
  <c r="AN111" i="7"/>
  <c r="S56" i="7"/>
  <c r="AB71" i="7"/>
  <c r="AG112" i="7"/>
  <c r="W13" i="7"/>
  <c r="AJ41" i="7"/>
  <c r="Z12" i="7"/>
  <c r="S26" i="7"/>
  <c r="P54" i="7"/>
  <c r="H85" i="7"/>
  <c r="AJ125" i="7"/>
  <c r="X53" i="10"/>
  <c r="F85" i="7"/>
  <c r="H125" i="7"/>
  <c r="N28" i="7"/>
  <c r="AN22" i="7"/>
  <c r="H16" i="7"/>
  <c r="E16" i="7"/>
  <c r="P32" i="7"/>
  <c r="E69" i="7"/>
  <c r="AL110" i="7"/>
  <c r="AN59" i="7"/>
  <c r="AK69" i="7"/>
  <c r="T111" i="7"/>
  <c r="AD40" i="7"/>
  <c r="X15" i="10"/>
  <c r="AM27" i="7"/>
  <c r="AH21" i="7"/>
  <c r="N49" i="7"/>
  <c r="M66" i="31" s="1"/>
  <c r="AE80" i="10"/>
  <c r="AL122" i="7"/>
  <c r="AG49" i="7"/>
  <c r="M121" i="7"/>
  <c r="Z57" i="7"/>
  <c r="AE104" i="10"/>
  <c r="AB51" i="7"/>
  <c r="AI67" i="7"/>
  <c r="AD105" i="7"/>
  <c r="H145" i="7"/>
  <c r="AJ143" i="7"/>
  <c r="Z106" i="7"/>
  <c r="AL145" i="7"/>
  <c r="C185" i="7"/>
  <c r="AN53" i="7"/>
  <c r="R102" i="7"/>
  <c r="G51" i="7"/>
  <c r="AB57" i="7"/>
  <c r="AH104" i="7"/>
  <c r="N144" i="7"/>
  <c r="AI105" i="7"/>
  <c r="T144" i="7"/>
  <c r="H184" i="7"/>
  <c r="Z50" i="7"/>
  <c r="Q60" i="7"/>
  <c r="W104" i="7"/>
  <c r="L57" i="7"/>
  <c r="N65" i="7"/>
  <c r="Z108" i="7"/>
  <c r="T145" i="7"/>
  <c r="R162" i="31" s="1"/>
  <c r="E185" i="7"/>
  <c r="L106" i="7"/>
  <c r="Y143" i="7"/>
  <c r="L177" i="7"/>
  <c r="AH64" i="7"/>
  <c r="AC69" i="7"/>
  <c r="I17" i="7"/>
  <c r="Q69" i="7"/>
  <c r="C108" i="7"/>
  <c r="AJ112" i="7"/>
  <c r="AK149" i="7"/>
  <c r="AH180" i="7"/>
  <c r="H146" i="7"/>
  <c r="Q14" i="7"/>
  <c r="R45" i="7"/>
  <c r="P62" i="31" s="1"/>
  <c r="AC38" i="7"/>
  <c r="N29" i="7"/>
  <c r="Y24" i="7"/>
  <c r="H51" i="7"/>
  <c r="AG58" i="7"/>
  <c r="AI103" i="7"/>
  <c r="AC67" i="7"/>
  <c r="S43" i="7"/>
  <c r="Z37" i="7"/>
  <c r="V33" i="7"/>
  <c r="S29" i="7"/>
  <c r="Z64" i="7"/>
  <c r="AI68" i="7"/>
  <c r="AB21" i="7"/>
  <c r="P66" i="7"/>
  <c r="AD109" i="7"/>
  <c r="AD27" i="7"/>
  <c r="V14" i="7"/>
  <c r="O36" i="7"/>
  <c r="Z42" i="7"/>
  <c r="AL35" i="7"/>
  <c r="AN79" i="7"/>
  <c r="AL82" i="7"/>
  <c r="Z51" i="7"/>
  <c r="AD81" i="7"/>
  <c r="O121" i="7"/>
  <c r="Q20" i="7"/>
  <c r="AN13" i="7"/>
  <c r="AA29" i="7"/>
  <c r="Z13" i="7"/>
  <c r="V39" i="7"/>
  <c r="AB90" i="7"/>
  <c r="V92" i="7"/>
  <c r="X61" i="10"/>
  <c r="AH90" i="7"/>
  <c r="Q95" i="7"/>
  <c r="AM72" i="7"/>
  <c r="F76" i="7"/>
  <c r="Z47" i="7"/>
  <c r="Y75" i="7"/>
  <c r="R116" i="7"/>
  <c r="Z122" i="7"/>
  <c r="F154" i="7"/>
  <c r="I171" i="7"/>
  <c r="X155" i="10"/>
  <c r="X119" i="10"/>
  <c r="W71" i="7"/>
  <c r="AK74" i="7"/>
  <c r="E46" i="7"/>
  <c r="F74" i="7"/>
  <c r="AA115" i="7"/>
  <c r="E118" i="7"/>
  <c r="AL152" i="7"/>
  <c r="O169" i="7"/>
  <c r="C152" i="7"/>
  <c r="D153" i="7"/>
  <c r="R46" i="7"/>
  <c r="AH74" i="7"/>
  <c r="X115" i="10"/>
  <c r="AH62" i="7"/>
  <c r="W75" i="7"/>
  <c r="I156" i="7"/>
  <c r="S156" i="7"/>
  <c r="F117" i="7"/>
  <c r="N155" i="7"/>
  <c r="AC174" i="7"/>
  <c r="T63" i="7"/>
  <c r="C77" i="7"/>
  <c r="M120" i="7"/>
  <c r="W77" i="7"/>
  <c r="AN80" i="7"/>
  <c r="F121" i="7"/>
  <c r="I160" i="7"/>
  <c r="D178" i="7"/>
  <c r="V122" i="7"/>
  <c r="AL132" i="7"/>
  <c r="I130" i="7"/>
  <c r="T175" i="7"/>
  <c r="AG27" i="7"/>
  <c r="W34" i="7"/>
  <c r="X25" i="10"/>
  <c r="I20" i="7"/>
  <c r="AD30" i="7"/>
  <c r="Z77" i="7"/>
  <c r="V119" i="7"/>
  <c r="Y78" i="7"/>
  <c r="V80" i="7"/>
  <c r="AE19" i="10"/>
  <c r="P16" i="7"/>
  <c r="AC44" i="7"/>
  <c r="L30" i="7"/>
  <c r="T81" i="7"/>
  <c r="Y85" i="7"/>
  <c r="M53" i="7"/>
  <c r="Y83" i="7"/>
  <c r="L124" i="7"/>
  <c r="C23" i="7"/>
  <c r="Y19" i="7"/>
  <c r="AB16" i="7"/>
  <c r="L28" i="7"/>
  <c r="J55" i="7"/>
  <c r="AH88" i="7"/>
  <c r="J128" i="7"/>
  <c r="G58" i="7"/>
  <c r="T87" i="7"/>
  <c r="M127" i="7"/>
  <c r="AJ39" i="7"/>
  <c r="Z56" i="31" s="1"/>
  <c r="H36" i="7"/>
  <c r="R31" i="7"/>
  <c r="AC15" i="7"/>
  <c r="AG56" i="7"/>
  <c r="AK129" i="7"/>
  <c r="AA88" i="7"/>
  <c r="I93" i="7"/>
  <c r="H57" i="7"/>
  <c r="Z71" i="7"/>
  <c r="H71" i="7"/>
  <c r="AE74" i="10"/>
  <c r="T155" i="7"/>
  <c r="D172" i="7"/>
  <c r="L116" i="7"/>
  <c r="O151" i="7"/>
  <c r="L166" i="7"/>
  <c r="R56" i="7"/>
  <c r="O111" i="7"/>
  <c r="I70" i="7"/>
  <c r="Q72" i="7"/>
  <c r="Y114" i="7"/>
  <c r="N170" i="7"/>
  <c r="M114" i="7"/>
  <c r="E150" i="7"/>
  <c r="Z70" i="7"/>
  <c r="L72" i="7"/>
  <c r="AH44" i="7"/>
  <c r="G72" i="7"/>
  <c r="AC113" i="7"/>
  <c r="AJ116" i="7"/>
  <c r="AI153" i="7"/>
  <c r="D203" i="33" s="1"/>
  <c r="O172" i="7"/>
  <c r="AC151" i="7"/>
  <c r="S151" i="7"/>
  <c r="AD45" i="7"/>
  <c r="H75" i="7"/>
  <c r="D115" i="7"/>
  <c r="R62" i="7"/>
  <c r="P79" i="31" s="1"/>
  <c r="AL75" i="7"/>
  <c r="P118" i="7"/>
  <c r="Q156" i="7"/>
  <c r="O173" i="31" s="1"/>
  <c r="Y156" i="7"/>
  <c r="AB119" i="7"/>
  <c r="AE121" i="10"/>
  <c r="H28" i="7"/>
  <c r="AJ24" i="7"/>
  <c r="AL19" i="7"/>
  <c r="AM30" i="7"/>
  <c r="E59" i="7"/>
  <c r="AD72" i="7"/>
  <c r="W114" i="7"/>
  <c r="D73" i="7"/>
  <c r="AM76" i="7"/>
  <c r="E45" i="7"/>
  <c r="G38" i="7"/>
  <c r="AH26" i="7"/>
  <c r="AI29" i="7"/>
  <c r="V40" i="7"/>
  <c r="Z97" i="7"/>
  <c r="O102" i="7"/>
  <c r="I33" i="7"/>
  <c r="AM54" i="7"/>
  <c r="S31" i="7"/>
  <c r="D25" i="7"/>
  <c r="I26" i="7"/>
  <c r="Z58" i="7"/>
  <c r="O72" i="7"/>
  <c r="AG118" i="7"/>
  <c r="AK71" i="7"/>
  <c r="M43" i="7"/>
  <c r="F33" i="7"/>
  <c r="E30" i="7"/>
  <c r="C16" i="7"/>
  <c r="AB40" i="7"/>
  <c r="M50" i="7"/>
  <c r="AM83" i="7"/>
  <c r="E124" i="7"/>
  <c r="H82" i="7"/>
  <c r="AK85" i="7"/>
  <c r="Q53" i="7"/>
  <c r="X106" i="10"/>
  <c r="W64" i="7"/>
  <c r="S69" i="7"/>
  <c r="C110" i="7"/>
  <c r="W148" i="7"/>
  <c r="AN187" i="7"/>
  <c r="AL111" i="7"/>
  <c r="AM147" i="7"/>
  <c r="AD179" i="7"/>
  <c r="AE52" i="10"/>
  <c r="F65" i="7"/>
  <c r="AB105" i="7"/>
  <c r="AJ65" i="7"/>
  <c r="Y67" i="7"/>
  <c r="E108" i="7"/>
  <c r="AL148" i="7"/>
  <c r="X110" i="10"/>
  <c r="AJ145" i="7"/>
  <c r="O179" i="7"/>
  <c r="F64" i="7"/>
  <c r="AI66" i="7"/>
  <c r="D116" i="33" s="1"/>
  <c r="AI48" i="7"/>
  <c r="AE66" i="10"/>
  <c r="P109" i="7"/>
  <c r="V111" i="7"/>
  <c r="AC147" i="7"/>
  <c r="I182" i="7"/>
  <c r="AA147" i="7"/>
  <c r="L147" i="7"/>
  <c r="AB96" i="7"/>
  <c r="AB69" i="7"/>
  <c r="AB110" i="7"/>
  <c r="AH71" i="7"/>
  <c r="O112" i="7"/>
  <c r="C153" i="7"/>
  <c r="D150" i="7"/>
  <c r="J114" i="7"/>
  <c r="AK118" i="7"/>
  <c r="Z161" i="7"/>
  <c r="AD22" i="7"/>
  <c r="AN20" i="7"/>
  <c r="AL16" i="7"/>
  <c r="N41" i="7"/>
  <c r="N34" i="7"/>
  <c r="M51" i="31" s="1"/>
  <c r="N64" i="7"/>
  <c r="AJ20" i="7"/>
  <c r="AB95" i="7"/>
  <c r="J100" i="7"/>
  <c r="P17" i="7"/>
  <c r="AK18" i="7"/>
  <c r="V27" i="7"/>
  <c r="AJ43" i="7"/>
  <c r="AK65" i="7"/>
  <c r="N104" i="7"/>
  <c r="I50" i="7"/>
  <c r="X62" i="10"/>
  <c r="C105" i="7"/>
  <c r="AD15" i="7"/>
  <c r="L29" i="7"/>
  <c r="L14" i="7"/>
  <c r="T38" i="7"/>
  <c r="R55" i="31" s="1"/>
  <c r="Q41" i="7"/>
  <c r="W87" i="7"/>
  <c r="AM55" i="7"/>
  <c r="AC88" i="7"/>
  <c r="Y125" i="7"/>
  <c r="S24" i="7"/>
  <c r="AE29" i="10"/>
  <c r="AG14" i="7"/>
  <c r="AA28" i="7"/>
  <c r="AH56" i="7"/>
  <c r="Z88" i="7"/>
  <c r="C127" i="7"/>
  <c r="AN55" i="7"/>
  <c r="AN88" i="7"/>
  <c r="AL98" i="7"/>
  <c r="L71" i="7"/>
  <c r="AM112" i="7"/>
  <c r="O57" i="7"/>
  <c r="AD71" i="7"/>
  <c r="Z113" i="7"/>
  <c r="W151" i="7"/>
  <c r="N154" i="7"/>
  <c r="H114" i="7"/>
  <c r="AB153" i="7"/>
  <c r="W169" i="7"/>
  <c r="C129" i="7"/>
  <c r="M109" i="7"/>
  <c r="AK58" i="7"/>
  <c r="N70" i="7"/>
  <c r="M87" i="31" s="1"/>
  <c r="AK111" i="7"/>
  <c r="G149" i="7"/>
  <c r="C149" i="7"/>
  <c r="AN113" i="7"/>
  <c r="T149" i="7"/>
  <c r="AD167" i="7"/>
  <c r="H56" i="7"/>
  <c r="Q70" i="7"/>
  <c r="N111" i="7"/>
  <c r="Y70" i="7"/>
  <c r="W115" i="7"/>
  <c r="AN153" i="7"/>
  <c r="AE169" i="10"/>
  <c r="AL115" i="7"/>
  <c r="AI154" i="7"/>
  <c r="AG162" i="7"/>
  <c r="E73" i="7"/>
  <c r="AB76" i="7"/>
  <c r="V46" i="7"/>
  <c r="M75" i="7"/>
  <c r="AC115" i="7"/>
  <c r="AJ119" i="7"/>
  <c r="X154" i="10"/>
  <c r="M171" i="7"/>
  <c r="X137" i="10"/>
  <c r="Z24" i="7"/>
  <c r="S22" i="7"/>
  <c r="AN26" i="7"/>
  <c r="M21" i="7"/>
  <c r="L48" i="7"/>
  <c r="AI79" i="7"/>
  <c r="S120" i="7"/>
  <c r="AK43" i="7"/>
  <c r="H79" i="7"/>
  <c r="AN119" i="7"/>
  <c r="D16" i="7"/>
  <c r="O26" i="7"/>
  <c r="AB22" i="7"/>
  <c r="AL62" i="7"/>
  <c r="AJ94" i="7"/>
  <c r="AM98" i="7"/>
  <c r="V61" i="7"/>
  <c r="D92" i="7"/>
  <c r="W98" i="7"/>
  <c r="F25" i="7"/>
  <c r="M18" i="7"/>
  <c r="F78" i="7"/>
  <c r="AG119" i="7"/>
  <c r="C32" i="7"/>
  <c r="AM80" i="7"/>
  <c r="D120" i="7"/>
  <c r="AK30" i="7"/>
  <c r="C20" i="7"/>
  <c r="H42" i="7"/>
  <c r="Y14" i="7"/>
  <c r="N57" i="7"/>
  <c r="M89" i="7"/>
  <c r="AI129" i="7"/>
  <c r="AE59" i="10"/>
  <c r="S89" i="7"/>
  <c r="G45" i="7"/>
  <c r="V73" i="7"/>
  <c r="F112" i="7"/>
  <c r="D59" i="7"/>
  <c r="E72" i="7"/>
  <c r="AH114" i="7"/>
  <c r="AB155" i="7"/>
  <c r="AM154" i="7"/>
  <c r="AC116" i="7"/>
  <c r="F171" i="7"/>
  <c r="AC47" i="7"/>
  <c r="C70" i="7"/>
  <c r="E111" i="7"/>
  <c r="AL57" i="7"/>
  <c r="AC73" i="7"/>
  <c r="Z118" i="7"/>
  <c r="Y151" i="7"/>
  <c r="D151" i="7"/>
  <c r="AE114" i="10"/>
  <c r="X153" i="10"/>
  <c r="C169" i="7"/>
  <c r="M57" i="7"/>
  <c r="AI113" i="7"/>
  <c r="S73" i="7"/>
  <c r="D76" i="7"/>
  <c r="P153" i="7"/>
  <c r="AB171" i="7"/>
  <c r="F118" i="7"/>
  <c r="AJ151" i="7"/>
  <c r="Z168" i="31" s="1"/>
  <c r="F169" i="7"/>
  <c r="M74" i="7"/>
  <c r="AM78" i="7"/>
  <c r="AJ49" i="7"/>
  <c r="V78" i="7"/>
  <c r="AC117" i="7"/>
  <c r="T120" i="7"/>
  <c r="AL156" i="7"/>
  <c r="Y174" i="7"/>
  <c r="AH143" i="7"/>
  <c r="X166" i="10"/>
  <c r="S142" i="7"/>
  <c r="L122" i="7"/>
  <c r="F134" i="7"/>
  <c r="AH164" i="7"/>
  <c r="AH162" i="7"/>
  <c r="P162" i="7"/>
  <c r="N179" i="31" s="1"/>
  <c r="AD162" i="7"/>
  <c r="V124" i="7"/>
  <c r="J162" i="7"/>
  <c r="C182" i="7"/>
  <c r="R123" i="7"/>
  <c r="AL168" i="7"/>
  <c r="AC186" i="7"/>
  <c r="AD131" i="7"/>
  <c r="AK166" i="7"/>
  <c r="AM186" i="7"/>
  <c r="D106" i="7"/>
  <c r="AH160" i="7"/>
  <c r="F176" i="7"/>
  <c r="AI122" i="7"/>
  <c r="D172" i="33" s="1"/>
  <c r="Z157" i="7"/>
  <c r="O174" i="7"/>
  <c r="H150" i="7"/>
  <c r="Z176" i="7"/>
  <c r="AA170" i="7"/>
  <c r="O114" i="7"/>
  <c r="S153" i="7"/>
  <c r="Z185" i="7"/>
  <c r="W126" i="7"/>
  <c r="AK187" i="7"/>
  <c r="S132" i="7"/>
  <c r="X167" i="10"/>
  <c r="M184" i="7"/>
  <c r="AA185" i="7"/>
  <c r="AG156" i="7"/>
  <c r="T174" i="7"/>
  <c r="V155" i="7"/>
  <c r="AN171" i="7"/>
  <c r="O185" i="7"/>
  <c r="M146" i="7"/>
  <c r="F185" i="7"/>
  <c r="W109" i="7"/>
  <c r="R145" i="7"/>
  <c r="AH99" i="7"/>
  <c r="Z134" i="7"/>
  <c r="C161" i="7"/>
  <c r="S124" i="7"/>
  <c r="AB162" i="7"/>
  <c r="I180" i="7"/>
  <c r="AG160" i="7"/>
  <c r="E153" i="7"/>
  <c r="AG151" i="7"/>
  <c r="O115" i="7"/>
  <c r="M153" i="7"/>
  <c r="X169" i="10"/>
  <c r="AI140" i="7"/>
  <c r="AJ37" i="7"/>
  <c r="F31" i="7"/>
  <c r="W24" i="7"/>
  <c r="AA41" i="7"/>
  <c r="F53" i="7"/>
  <c r="AG85" i="7"/>
  <c r="Q125" i="7"/>
  <c r="O142" i="31" s="1"/>
  <c r="V87" i="7"/>
  <c r="C27" i="7"/>
  <c r="AI23" i="7"/>
  <c r="AK17" i="7"/>
  <c r="R47" i="7"/>
  <c r="R37" i="7"/>
  <c r="D51" i="7"/>
  <c r="AI62" i="7"/>
  <c r="AG42" i="7"/>
  <c r="W57" i="7"/>
  <c r="AL104" i="7"/>
  <c r="AB18" i="7"/>
  <c r="C24" i="7"/>
  <c r="AE39" i="10"/>
  <c r="H35" i="7"/>
  <c r="AI32" i="7"/>
  <c r="AG74" i="7"/>
  <c r="W78" i="7"/>
  <c r="AG47" i="7"/>
  <c r="AM75" i="7"/>
  <c r="D116" i="7"/>
  <c r="AL17" i="7"/>
  <c r="AD47" i="7"/>
  <c r="AC40" i="7"/>
  <c r="AB63" i="7"/>
  <c r="X95" i="10"/>
  <c r="W55" i="7"/>
  <c r="M86" i="7"/>
  <c r="AA128" i="7"/>
  <c r="AH66" i="7"/>
  <c r="X70" i="10"/>
  <c r="AM36" i="7"/>
  <c r="P70" i="7"/>
  <c r="F111" i="7"/>
  <c r="AJ114" i="7"/>
  <c r="AM149" i="7"/>
  <c r="Y187" i="7"/>
  <c r="AJ149" i="7"/>
  <c r="AK150" i="7"/>
  <c r="S114" i="7"/>
  <c r="M64" i="7"/>
  <c r="P69" i="7"/>
  <c r="AH34" i="7"/>
  <c r="AA69" i="7"/>
  <c r="Y109" i="7"/>
  <c r="N113" i="7"/>
  <c r="AC148" i="7"/>
  <c r="F181" i="7"/>
  <c r="R148" i="7"/>
  <c r="E148" i="7"/>
  <c r="Z130" i="7"/>
  <c r="T70" i="7"/>
  <c r="L110" i="7"/>
  <c r="AE58" i="10"/>
  <c r="V70" i="7"/>
  <c r="R112" i="7"/>
  <c r="E149" i="7"/>
  <c r="N153" i="7"/>
  <c r="M113" i="7"/>
  <c r="AA150" i="7"/>
  <c r="V170" i="7"/>
  <c r="M60" i="7"/>
  <c r="Z114" i="7"/>
  <c r="AG72" i="7"/>
  <c r="N75" i="7"/>
  <c r="T117" i="7"/>
  <c r="AG155" i="7"/>
  <c r="H174" i="7"/>
  <c r="AC118" i="7"/>
  <c r="AB127" i="7"/>
  <c r="F26" i="7"/>
  <c r="D23" i="7"/>
  <c r="AG21" i="7"/>
  <c r="AN37" i="7"/>
  <c r="AA54" i="7"/>
  <c r="AD101" i="7"/>
  <c r="AB56" i="7"/>
  <c r="N103" i="7"/>
  <c r="S35" i="7"/>
  <c r="Q52" i="31" s="1"/>
  <c r="Y32" i="7"/>
  <c r="AB23" i="7"/>
  <c r="Y20" i="7"/>
  <c r="F47" i="7"/>
  <c r="H76" i="7"/>
  <c r="Z116" i="7"/>
  <c r="E62" i="7"/>
  <c r="W76" i="7"/>
  <c r="AN118" i="7"/>
  <c r="AN30" i="7"/>
  <c r="J18" i="7"/>
  <c r="O41" i="7"/>
  <c r="L58" i="31" s="1"/>
  <c r="AC35" i="7"/>
  <c r="T43" i="7"/>
  <c r="AD79" i="7"/>
  <c r="N119" i="7"/>
  <c r="D77" i="7"/>
  <c r="F82" i="7"/>
  <c r="AA16" i="7"/>
  <c r="Y46" i="7"/>
  <c r="V37" i="7"/>
  <c r="H34" i="7"/>
  <c r="AA23" i="7"/>
  <c r="S57" i="7"/>
  <c r="Q74" i="31" s="1"/>
  <c r="O90" i="7"/>
  <c r="W89" i="7"/>
  <c r="R93" i="7"/>
  <c r="AL60" i="7"/>
  <c r="D72" i="7"/>
  <c r="X114" i="10"/>
  <c r="AA72" i="7"/>
  <c r="G75" i="7"/>
  <c r="Y118" i="7"/>
  <c r="T154" i="7"/>
  <c r="AJ174" i="7"/>
  <c r="D117" i="7"/>
  <c r="AJ155" i="7"/>
  <c r="E170" i="7"/>
  <c r="S58" i="7"/>
  <c r="I73" i="7"/>
  <c r="X113" i="10"/>
  <c r="D71" i="7"/>
  <c r="AA74" i="7"/>
  <c r="M116" i="7"/>
  <c r="F155" i="7"/>
  <c r="Y171" i="7"/>
  <c r="AH116" i="7"/>
  <c r="T151" i="7"/>
  <c r="L167" i="7"/>
  <c r="AM73" i="7"/>
  <c r="R75" i="7"/>
  <c r="Y45" i="7"/>
  <c r="Y76" i="7"/>
  <c r="AN115" i="7"/>
  <c r="AK117" i="7"/>
  <c r="E152" i="7"/>
  <c r="G170" i="7"/>
  <c r="Z152" i="7"/>
  <c r="W152" i="7"/>
  <c r="AC78" i="7"/>
  <c r="P117" i="7"/>
  <c r="N134" i="31" s="1"/>
  <c r="O67" i="7"/>
  <c r="AL77" i="7"/>
  <c r="AL158" i="7"/>
  <c r="E161" i="7"/>
  <c r="O120" i="7"/>
  <c r="S123" i="7"/>
  <c r="W167" i="7"/>
  <c r="V29" i="7"/>
  <c r="G26" i="7"/>
  <c r="AG12" i="7"/>
  <c r="AN17" i="7"/>
  <c r="R39" i="7"/>
  <c r="V62" i="7"/>
  <c r="AE69" i="10"/>
  <c r="N46" i="7"/>
  <c r="M63" i="31" s="1"/>
  <c r="T64" i="7"/>
  <c r="R106" i="7"/>
  <c r="R27" i="7"/>
  <c r="AC22" i="7"/>
  <c r="T17" i="7"/>
  <c r="T15" i="7"/>
  <c r="W37" i="7"/>
  <c r="G71" i="7"/>
  <c r="V112" i="7"/>
  <c r="X58" i="10"/>
  <c r="T71" i="7"/>
  <c r="AH112" i="7"/>
  <c r="AD44" i="7"/>
  <c r="AH39" i="7"/>
  <c r="M35" i="7"/>
  <c r="AB30" i="7"/>
  <c r="D61" i="7"/>
  <c r="R115" i="7"/>
  <c r="M73" i="7"/>
  <c r="G76" i="7"/>
  <c r="S28" i="7"/>
  <c r="L37" i="7"/>
  <c r="S32" i="7"/>
  <c r="S74" i="7"/>
  <c r="F77" i="7"/>
  <c r="AL47" i="7"/>
  <c r="J76" i="7"/>
  <c r="S116" i="7"/>
  <c r="AE62" i="10"/>
  <c r="P95" i="7"/>
  <c r="P31" i="7"/>
  <c r="L95" i="7"/>
  <c r="S100" i="7"/>
  <c r="S104" i="7"/>
  <c r="AN140" i="7"/>
  <c r="J174" i="7"/>
  <c r="AM142" i="7"/>
  <c r="P138" i="7"/>
  <c r="AB103" i="7"/>
  <c r="Y63" i="7"/>
  <c r="AA93" i="7"/>
  <c r="AB48" i="7"/>
  <c r="T94" i="7"/>
  <c r="R111" i="31" s="1"/>
  <c r="E99" i="7"/>
  <c r="V101" i="7"/>
  <c r="I138" i="7"/>
  <c r="Q171" i="7"/>
  <c r="AJ140" i="7"/>
  <c r="Z139" i="7"/>
  <c r="O101" i="7"/>
  <c r="I92" i="7"/>
  <c r="R98" i="7"/>
  <c r="AM43" i="7"/>
  <c r="AC97" i="7"/>
  <c r="AN102" i="7"/>
  <c r="AJ139" i="7"/>
  <c r="AM140" i="7"/>
  <c r="AE103" i="10"/>
  <c r="J140" i="7"/>
  <c r="X183" i="10"/>
  <c r="S48" i="7"/>
  <c r="C55" i="7"/>
  <c r="C104" i="7"/>
  <c r="AM58" i="7"/>
  <c r="Z67" i="7"/>
  <c r="H109" i="7"/>
  <c r="AM143" i="7"/>
  <c r="T185" i="7"/>
  <c r="S109" i="7"/>
  <c r="Q126" i="31" s="1"/>
  <c r="AN23" i="7"/>
  <c r="Y22" i="7"/>
  <c r="L13" i="7"/>
  <c r="AM28" i="7"/>
  <c r="C58" i="7"/>
  <c r="O86" i="7"/>
  <c r="N125" i="7"/>
  <c r="Q86" i="7"/>
  <c r="AA127" i="7"/>
  <c r="V42" i="7"/>
  <c r="D29" i="7"/>
  <c r="I19" i="7"/>
  <c r="AD16" i="7"/>
  <c r="AB43" i="7"/>
  <c r="AB72" i="7"/>
  <c r="H113" i="7"/>
  <c r="AI60" i="7"/>
  <c r="M72" i="7"/>
  <c r="R114" i="7"/>
  <c r="AA13" i="7"/>
  <c r="P42" i="7"/>
  <c r="N15" i="7"/>
  <c r="Z27" i="7"/>
  <c r="AK53" i="7"/>
  <c r="O85" i="7"/>
  <c r="AC125" i="7"/>
  <c r="AG53" i="7"/>
  <c r="C85" i="7"/>
  <c r="AL125" i="7"/>
  <c r="AA37" i="7"/>
  <c r="X28" i="10"/>
  <c r="Q25" i="7"/>
  <c r="AM19" i="7"/>
  <c r="L54" i="7"/>
  <c r="M88" i="7"/>
  <c r="F127" i="7"/>
  <c r="D85" i="7"/>
  <c r="P88" i="7"/>
  <c r="N105" i="31" s="1"/>
  <c r="AJ56" i="7"/>
  <c r="AI70" i="7"/>
  <c r="L112" i="7"/>
  <c r="AI114" i="7"/>
  <c r="W153" i="7"/>
  <c r="N169" i="7"/>
  <c r="AB114" i="7"/>
  <c r="Z149" i="7"/>
  <c r="AA186" i="7"/>
  <c r="M69" i="7"/>
  <c r="AG109" i="7"/>
  <c r="P68" i="7"/>
  <c r="AL71" i="7"/>
  <c r="AB113" i="7"/>
  <c r="D149" i="7"/>
  <c r="AB167" i="7"/>
  <c r="F113" i="7"/>
  <c r="P148" i="7"/>
  <c r="D182" i="7"/>
  <c r="AH67" i="7"/>
  <c r="AN71" i="7"/>
  <c r="J42" i="7"/>
  <c r="Q71" i="7"/>
  <c r="AL112" i="7"/>
  <c r="L115" i="7"/>
  <c r="V150" i="7"/>
  <c r="AN162" i="7"/>
  <c r="AM150" i="7"/>
  <c r="AE149" i="10"/>
  <c r="AG23" i="7"/>
  <c r="N72" i="7"/>
  <c r="AN114" i="7"/>
  <c r="N61" i="7"/>
  <c r="C74" i="7"/>
  <c r="AM115" i="7"/>
  <c r="H155" i="7"/>
  <c r="W155" i="7"/>
  <c r="AG117" i="7"/>
  <c r="S119" i="7"/>
  <c r="E166" i="7"/>
  <c r="AG140" i="7"/>
  <c r="AG114" i="7"/>
  <c r="O28" i="7"/>
  <c r="AI13" i="7"/>
  <c r="S27" i="7"/>
  <c r="N42" i="7"/>
  <c r="AD82" i="7"/>
  <c r="AH83" i="7"/>
  <c r="W52" i="7"/>
  <c r="J83" i="7"/>
  <c r="AG123" i="7"/>
  <c r="H25" i="7"/>
  <c r="J22" i="7"/>
  <c r="AM16" i="7"/>
  <c r="AE35" i="10"/>
  <c r="I37" i="7"/>
  <c r="AA79" i="7"/>
  <c r="AN120" i="7"/>
  <c r="AM77" i="7"/>
  <c r="I81" i="7"/>
  <c r="F17" i="7"/>
  <c r="V45" i="7"/>
  <c r="AE38" i="10"/>
  <c r="R25" i="7"/>
  <c r="E51" i="7"/>
  <c r="L61" i="7"/>
  <c r="C107" i="7"/>
  <c r="AJ45" i="7"/>
  <c r="AI25" i="7"/>
  <c r="AD18" i="7"/>
  <c r="AA17" i="7"/>
  <c r="AM40" i="7"/>
  <c r="AA61" i="7"/>
  <c r="C69" i="7"/>
  <c r="S45" i="7"/>
  <c r="G64" i="7"/>
  <c r="N105" i="7"/>
  <c r="AH54" i="7"/>
  <c r="J85" i="7"/>
  <c r="AM125" i="7"/>
  <c r="Q85" i="7"/>
  <c r="G87" i="7"/>
  <c r="R129" i="7"/>
  <c r="X168" i="10"/>
  <c r="Q186" i="7"/>
  <c r="AB131" i="7"/>
  <c r="T166" i="7"/>
  <c r="AM183" i="7"/>
  <c r="H50" i="7"/>
  <c r="AN83" i="7"/>
  <c r="AB126" i="7"/>
  <c r="W83" i="7"/>
  <c r="E86" i="7"/>
  <c r="V128" i="7"/>
  <c r="X165" i="10"/>
  <c r="S187" i="7"/>
  <c r="AL127" i="7"/>
  <c r="AL180" i="7"/>
  <c r="AC83" i="7"/>
  <c r="AI87" i="7"/>
  <c r="N58" i="7"/>
  <c r="S88" i="7"/>
  <c r="AM128" i="7"/>
  <c r="P130" i="7"/>
  <c r="P166" i="7"/>
  <c r="AN181" i="7"/>
  <c r="AE172" i="10"/>
  <c r="AJ58" i="7"/>
  <c r="C89" i="7"/>
  <c r="W129" i="7"/>
  <c r="N59" i="7"/>
  <c r="M76" i="31" s="1"/>
  <c r="AC90" i="7"/>
  <c r="H92" i="7"/>
  <c r="P133" i="7"/>
  <c r="AM175" i="7"/>
  <c r="L96" i="7"/>
  <c r="AK107" i="7"/>
  <c r="AH23" i="7"/>
  <c r="V16" i="7"/>
  <c r="S12" i="7"/>
  <c r="P29" i="7"/>
  <c r="X27" i="10"/>
  <c r="F66" i="7"/>
  <c r="AL109" i="7"/>
  <c r="AE55" i="10"/>
  <c r="AE68" i="10"/>
  <c r="J110" i="7"/>
  <c r="AJ44" i="7"/>
  <c r="AI40" i="7"/>
  <c r="D90" i="33" s="1"/>
  <c r="AN12" i="7"/>
  <c r="M40" i="7"/>
  <c r="T57" i="7"/>
  <c r="AA64" i="7"/>
  <c r="AG46" i="7"/>
  <c r="J64" i="7"/>
  <c r="H105" i="7"/>
  <c r="L22" i="7"/>
  <c r="R13" i="7"/>
  <c r="AM42" i="7"/>
  <c r="AD38" i="7"/>
  <c r="X34" i="10"/>
  <c r="T69" i="7"/>
  <c r="AI108" i="7"/>
  <c r="AH55" i="7"/>
  <c r="X109" i="10"/>
  <c r="P38" i="7"/>
  <c r="N55" i="31" s="1"/>
  <c r="AI12" i="7"/>
  <c r="H14" i="7"/>
  <c r="H59" i="7"/>
  <c r="C68" i="7"/>
  <c r="J111" i="7"/>
  <c r="AL67" i="7"/>
  <c r="P71" i="7"/>
  <c r="N88" i="31" s="1"/>
  <c r="AA57" i="7"/>
  <c r="AI89" i="7"/>
  <c r="D139" i="33" s="1"/>
  <c r="W131" i="7"/>
  <c r="AM57" i="7"/>
  <c r="V93" i="7"/>
  <c r="AA96" i="7"/>
  <c r="D133" i="7"/>
  <c r="X177" i="10"/>
  <c r="AG96" i="7"/>
  <c r="Y134" i="7"/>
  <c r="AF184" i="7"/>
  <c r="N56" i="7"/>
  <c r="L87" i="7"/>
  <c r="M128" i="7"/>
  <c r="AK59" i="7"/>
  <c r="I89" i="7"/>
  <c r="AK131" i="7"/>
  <c r="AI134" i="7"/>
  <c r="D184" i="33" s="1"/>
  <c r="P174" i="7"/>
  <c r="AE132" i="10"/>
  <c r="R170" i="7"/>
  <c r="AI59" i="7"/>
  <c r="E89" i="7"/>
  <c r="E134" i="7"/>
  <c r="P89" i="7"/>
  <c r="O92" i="7"/>
  <c r="AA97" i="7"/>
  <c r="AC135" i="7"/>
  <c r="Y186" i="7"/>
  <c r="AI133" i="7"/>
  <c r="W134" i="7"/>
  <c r="P186" i="7"/>
  <c r="AM91" i="7"/>
  <c r="D96" i="7"/>
  <c r="S62" i="7"/>
  <c r="N99" i="7"/>
  <c r="M116" i="31" s="1"/>
  <c r="Y137" i="7"/>
  <c r="M137" i="7"/>
  <c r="W99" i="7"/>
  <c r="AD171" i="7"/>
  <c r="X147" i="10"/>
  <c r="X18" i="10"/>
  <c r="AC12" i="7"/>
  <c r="AK28" i="7"/>
  <c r="AD24" i="7"/>
  <c r="AG44" i="7"/>
  <c r="AD60" i="7"/>
  <c r="F107" i="7"/>
  <c r="R51" i="7"/>
  <c r="P68" i="31" s="1"/>
  <c r="C61" i="7"/>
  <c r="AD107" i="7"/>
  <c r="F13" i="7"/>
  <c r="AJ29" i="7"/>
  <c r="S25" i="7"/>
  <c r="I18" i="7"/>
  <c r="E39" i="7"/>
  <c r="D78" i="7"/>
  <c r="AB118" i="7"/>
  <c r="Y65" i="7"/>
  <c r="H78" i="7"/>
  <c r="AH120" i="7"/>
  <c r="N31" i="7"/>
  <c r="V24" i="7"/>
  <c r="Z41" i="7"/>
  <c r="J13" i="7"/>
  <c r="O91" i="7"/>
  <c r="AM130" i="7"/>
  <c r="R91" i="7"/>
  <c r="AK96" i="7"/>
  <c r="AE41" i="10"/>
  <c r="AK40" i="7"/>
  <c r="AK16" i="7"/>
  <c r="AE25" i="10"/>
  <c r="AJ51" i="7"/>
  <c r="AG62" i="7"/>
  <c r="S108" i="7"/>
  <c r="Q57" i="7"/>
  <c r="O68" i="7"/>
  <c r="Q54" i="7"/>
  <c r="O71" i="31" s="1"/>
  <c r="AL83" i="7"/>
  <c r="AJ126" i="7"/>
  <c r="AC54" i="7"/>
  <c r="P85" i="7"/>
  <c r="AL128" i="7"/>
  <c r="AB166" i="7"/>
  <c r="AH169" i="7"/>
  <c r="E165" i="7"/>
  <c r="J186" i="7"/>
  <c r="AJ52" i="7"/>
  <c r="AJ84" i="7"/>
  <c r="AE123" i="10"/>
  <c r="C52" i="7"/>
  <c r="AB84" i="7"/>
  <c r="AJ128" i="7"/>
  <c r="Y164" i="7"/>
  <c r="AD170" i="7"/>
  <c r="C126" i="7"/>
  <c r="N181" i="7"/>
  <c r="N52" i="7"/>
  <c r="AC84" i="7"/>
  <c r="AE124" i="10"/>
  <c r="G83" i="7"/>
  <c r="V127" i="7"/>
  <c r="G165" i="7"/>
  <c r="X184" i="10"/>
  <c r="AG127" i="7"/>
  <c r="Q166" i="7"/>
  <c r="AI180" i="7"/>
  <c r="L86" i="7"/>
  <c r="R89" i="7"/>
  <c r="P106" i="31" s="1"/>
  <c r="M58" i="7"/>
  <c r="AL89" i="7"/>
  <c r="AL129" i="7"/>
  <c r="AB130" i="7"/>
  <c r="AA167" i="7"/>
  <c r="AI187" i="7"/>
  <c r="I175" i="7"/>
  <c r="P14" i="7"/>
  <c r="O12" i="7"/>
  <c r="AC18" i="7"/>
  <c r="L25" i="7"/>
  <c r="Z46" i="7"/>
  <c r="D64" i="7"/>
  <c r="O105" i="7"/>
  <c r="AH52" i="7"/>
  <c r="AN64" i="7"/>
  <c r="T39" i="7"/>
  <c r="AJ35" i="7"/>
  <c r="Z32" i="7"/>
  <c r="Z56" i="7"/>
  <c r="AB111" i="7"/>
  <c r="I68" i="7"/>
  <c r="AN73" i="7"/>
  <c r="AJ38" i="7"/>
  <c r="AL41" i="7"/>
  <c r="H39" i="7"/>
  <c r="AI36" i="7"/>
  <c r="W73" i="7"/>
  <c r="T46" i="7"/>
  <c r="AB74" i="7"/>
  <c r="AC114" i="7"/>
  <c r="D36" i="7"/>
  <c r="D32" i="7"/>
  <c r="AA21" i="7"/>
  <c r="AN27" i="7"/>
  <c r="Y53" i="7"/>
  <c r="AK64" i="7"/>
  <c r="C106" i="7"/>
  <c r="E67" i="7"/>
  <c r="L66" i="7"/>
  <c r="AL55" i="7"/>
  <c r="R86" i="7"/>
  <c r="AA58" i="7"/>
  <c r="AB88" i="7"/>
  <c r="N128" i="7"/>
  <c r="AK168" i="7"/>
  <c r="AD172" i="7"/>
  <c r="L131" i="7"/>
  <c r="D168" i="7"/>
  <c r="AI186" i="7"/>
  <c r="C54" i="7"/>
  <c r="V83" i="7"/>
  <c r="AG124" i="7"/>
  <c r="D53" i="7"/>
  <c r="AC86" i="7"/>
  <c r="I129" i="7"/>
  <c r="AE165" i="10"/>
  <c r="G171" i="7"/>
  <c r="W127" i="7"/>
  <c r="AN165" i="7"/>
  <c r="W187" i="7"/>
  <c r="AB53" i="7"/>
  <c r="AK86" i="7"/>
  <c r="S128" i="7"/>
  <c r="Q145" i="31" s="1"/>
  <c r="F86" i="7"/>
  <c r="V89" i="7"/>
  <c r="AG131" i="7"/>
  <c r="Q167" i="7"/>
  <c r="AE185" i="10"/>
  <c r="Q131" i="7"/>
  <c r="N165" i="7"/>
  <c r="AL183" i="7"/>
  <c r="AC87" i="7"/>
  <c r="Q91" i="7"/>
  <c r="C60" i="7"/>
  <c r="AJ91" i="7"/>
  <c r="N130" i="7"/>
  <c r="T133" i="7"/>
  <c r="AK133" i="7"/>
  <c r="AM185" i="7"/>
  <c r="AF181" i="7"/>
  <c r="C145" i="7"/>
  <c r="T137" i="7"/>
  <c r="R16" i="7"/>
  <c r="E21" i="7"/>
  <c r="W41" i="7"/>
  <c r="G23" i="7"/>
  <c r="I58" i="7"/>
  <c r="M71" i="7"/>
  <c r="AL113" i="7"/>
  <c r="AD70" i="7"/>
  <c r="AD73" i="7"/>
  <c r="Q44" i="7"/>
  <c r="AL31" i="7"/>
  <c r="S42" i="7"/>
  <c r="Q59" i="31" s="1"/>
  <c r="H38" i="7"/>
  <c r="AI31" i="7"/>
  <c r="D81" i="33" s="1"/>
  <c r="P76" i="7"/>
  <c r="Z22" i="7"/>
  <c r="Q77" i="7"/>
  <c r="AA118" i="7"/>
  <c r="S14" i="7"/>
  <c r="AL21" i="7"/>
  <c r="AK20" i="7"/>
  <c r="H46" i="7"/>
  <c r="X32" i="10"/>
  <c r="M87" i="7"/>
  <c r="S90" i="7"/>
  <c r="R59" i="7"/>
  <c r="L89" i="7"/>
  <c r="N131" i="7"/>
  <c r="AC27" i="7"/>
  <c r="O24" i="7"/>
  <c r="V15" i="7"/>
  <c r="W60" i="7"/>
  <c r="AC91" i="7"/>
  <c r="C131" i="7"/>
  <c r="AN57" i="7"/>
  <c r="AC93" i="7"/>
  <c r="J36" i="7"/>
  <c r="H74" i="7"/>
  <c r="W65" i="7"/>
  <c r="O116" i="7"/>
  <c r="L133" i="31" s="1"/>
  <c r="H154" i="7"/>
  <c r="J154" i="7"/>
  <c r="H117" i="7"/>
  <c r="AN154" i="7"/>
  <c r="I173" i="7"/>
  <c r="D46" i="7"/>
  <c r="R72" i="7"/>
  <c r="C113" i="7"/>
  <c r="AB65" i="7"/>
  <c r="S72" i="7"/>
  <c r="H115" i="7"/>
  <c r="G155" i="7"/>
  <c r="V153" i="7"/>
  <c r="Y116" i="7"/>
  <c r="P152" i="7"/>
  <c r="N172" i="7"/>
  <c r="Q61" i="7"/>
  <c r="O78" i="31" s="1"/>
  <c r="AL74" i="7"/>
  <c r="T115" i="7"/>
  <c r="AD74" i="7"/>
  <c r="AK78" i="7"/>
  <c r="G117" i="7"/>
  <c r="W156" i="7"/>
  <c r="R173" i="7"/>
  <c r="AH117" i="7"/>
  <c r="AJ152" i="7"/>
  <c r="S172" i="7"/>
  <c r="AE75" i="10"/>
  <c r="AJ79" i="7"/>
  <c r="W45" i="7"/>
  <c r="L77" i="7"/>
  <c r="AC119" i="7"/>
  <c r="M122" i="7"/>
  <c r="Q160" i="7"/>
  <c r="AE173" i="10"/>
  <c r="J153" i="7"/>
  <c r="I132" i="7"/>
  <c r="L20" i="7"/>
  <c r="AI46" i="7"/>
  <c r="AD31" i="7"/>
  <c r="R65" i="7"/>
  <c r="P82" i="31" s="1"/>
  <c r="C92" i="7"/>
  <c r="R100" i="7"/>
  <c r="P117" i="31" s="1"/>
  <c r="AL92" i="7"/>
  <c r="F99" i="7"/>
  <c r="G13" i="7"/>
  <c r="L27" i="7"/>
  <c r="C18" i="7"/>
  <c r="AM22" i="7"/>
  <c r="O69" i="7"/>
  <c r="AE73" i="10"/>
  <c r="AK41" i="7"/>
  <c r="J73" i="7"/>
  <c r="AB112" i="7"/>
  <c r="X36" i="10"/>
  <c r="AM32" i="7"/>
  <c r="AJ19" i="7"/>
  <c r="Q27" i="7"/>
  <c r="AB52" i="7"/>
  <c r="O107" i="7"/>
  <c r="AJ63" i="7"/>
  <c r="Z80" i="31" s="1"/>
  <c r="J66" i="7"/>
  <c r="AK46" i="7"/>
  <c r="AA35" i="7"/>
  <c r="E24" i="7"/>
  <c r="AH41" i="7"/>
  <c r="D68" i="7"/>
  <c r="R69" i="7"/>
  <c r="H48" i="7"/>
  <c r="AK66" i="7"/>
  <c r="AI107" i="7"/>
  <c r="F54" i="7"/>
  <c r="G86" i="7"/>
  <c r="C90" i="7"/>
  <c r="AN131" i="7"/>
  <c r="M172" i="7"/>
  <c r="K187" i="7"/>
  <c r="H167" i="7"/>
  <c r="O183" i="7"/>
  <c r="I53" i="7"/>
  <c r="N85" i="7"/>
  <c r="M102" i="31" s="1"/>
  <c r="L125" i="7"/>
  <c r="AN85" i="7"/>
  <c r="X88" i="10"/>
  <c r="S131" i="7"/>
  <c r="AG167" i="7"/>
  <c r="P185" i="7"/>
  <c r="AH131" i="7"/>
  <c r="AB165" i="7"/>
  <c r="AL181" i="7"/>
  <c r="AH86" i="7"/>
  <c r="AA89" i="7"/>
  <c r="AD87" i="7"/>
  <c r="AD129" i="7"/>
  <c r="N132" i="7"/>
  <c r="AL167" i="7"/>
  <c r="AD187" i="7"/>
  <c r="M168" i="7"/>
  <c r="G174" i="7"/>
  <c r="N90" i="7"/>
  <c r="AH130" i="7"/>
  <c r="AK60" i="7"/>
  <c r="J90" i="7"/>
  <c r="J97" i="7"/>
  <c r="H135" i="7"/>
  <c r="V176" i="7"/>
  <c r="T98" i="7"/>
  <c r="H107" i="7"/>
  <c r="AM145" i="7"/>
  <c r="T30" i="7"/>
  <c r="R47" i="31" s="1"/>
  <c r="AE20" i="10"/>
  <c r="AA27" i="7"/>
  <c r="AM21" i="7"/>
  <c r="AN47" i="7"/>
  <c r="AA51" i="7"/>
  <c r="AN101" i="7"/>
  <c r="Q46" i="7"/>
  <c r="O59" i="7"/>
  <c r="D38" i="7"/>
  <c r="Y36" i="7"/>
  <c r="E31" i="7"/>
  <c r="F37" i="7"/>
  <c r="Q31" i="7"/>
  <c r="T62" i="7"/>
  <c r="R79" i="31" s="1"/>
  <c r="L76" i="7"/>
  <c r="AG116" i="7"/>
  <c r="I74" i="7"/>
  <c r="V77" i="7"/>
  <c r="Y38" i="7"/>
  <c r="X12" i="10"/>
  <c r="N26" i="7"/>
  <c r="R22" i="7"/>
  <c r="P43" i="7"/>
  <c r="T102" i="7"/>
  <c r="Q101" i="7"/>
  <c r="AM44" i="7"/>
  <c r="AH58" i="7"/>
  <c r="Z34" i="7"/>
  <c r="Q30" i="7"/>
  <c r="O47" i="31" s="1"/>
  <c r="E37" i="7"/>
  <c r="E32" i="7"/>
  <c r="S21" i="7"/>
  <c r="E57" i="7"/>
  <c r="X71" i="10"/>
  <c r="AJ111" i="7"/>
  <c r="AK70" i="7"/>
  <c r="AJ74" i="7"/>
  <c r="I60" i="7"/>
  <c r="R131" i="7"/>
  <c r="E60" i="7"/>
  <c r="G94" i="7"/>
  <c r="AG177" i="7"/>
  <c r="V102" i="7"/>
  <c r="N135" i="7"/>
  <c r="Z163" i="7"/>
  <c r="AC57" i="7"/>
  <c r="J58" i="7"/>
  <c r="N93" i="7"/>
  <c r="M110" i="31" s="1"/>
  <c r="AD96" i="7"/>
  <c r="W133" i="7"/>
  <c r="AJ177" i="7"/>
  <c r="AM97" i="7"/>
  <c r="I187" i="7"/>
  <c r="J57" i="7"/>
  <c r="L90" i="7"/>
  <c r="S97" i="7"/>
  <c r="Q114" i="31" s="1"/>
  <c r="Z93" i="7"/>
  <c r="I95" i="7"/>
  <c r="H98" i="7"/>
  <c r="AK135" i="7"/>
  <c r="AC166" i="7"/>
  <c r="S135" i="7"/>
  <c r="AE135" i="10"/>
  <c r="AG93" i="7"/>
  <c r="AB99" i="7"/>
  <c r="H68" i="7"/>
  <c r="AL97" i="7"/>
  <c r="F100" i="7"/>
  <c r="J138" i="7"/>
  <c r="G140" i="7"/>
  <c r="M101" i="7"/>
  <c r="AH178" i="7"/>
  <c r="M26" i="7"/>
  <c r="H12" i="7"/>
  <c r="AL38" i="7"/>
  <c r="R34" i="7"/>
  <c r="C25" i="7"/>
  <c r="F57" i="7"/>
  <c r="P90" i="7"/>
  <c r="H96" i="7"/>
  <c r="Y94" i="7"/>
  <c r="R18" i="7"/>
  <c r="AD29" i="7"/>
  <c r="D17" i="7"/>
  <c r="N48" i="7"/>
  <c r="M65" i="31" s="1"/>
  <c r="Z92" i="7"/>
  <c r="H99" i="7"/>
  <c r="W14" i="7"/>
  <c r="C96" i="7"/>
  <c r="L100" i="7"/>
  <c r="O31" i="7"/>
  <c r="L48" i="31" s="1"/>
  <c r="Y23" i="7"/>
  <c r="G17" i="7"/>
  <c r="M12" i="7"/>
  <c r="O39" i="7"/>
  <c r="N71" i="7"/>
  <c r="AE111" i="10"/>
  <c r="Y57" i="7"/>
  <c r="L73" i="7"/>
  <c r="T113" i="7"/>
  <c r="M42" i="7"/>
  <c r="L38" i="7"/>
  <c r="C34" i="7"/>
  <c r="X24" i="10"/>
  <c r="AH81" i="7"/>
  <c r="C124" i="7"/>
  <c r="I51" i="7"/>
  <c r="AA81" i="7"/>
  <c r="AB123" i="7"/>
  <c r="C65" i="7"/>
  <c r="Z54" i="7"/>
  <c r="AB64" i="7"/>
  <c r="AG107" i="7"/>
  <c r="AG146" i="7"/>
  <c r="F146" i="7"/>
  <c r="AI109" i="7"/>
  <c r="AK146" i="7"/>
  <c r="L111" i="7"/>
  <c r="M61" i="7"/>
  <c r="N107" i="7"/>
  <c r="Y52" i="7"/>
  <c r="V64" i="7"/>
  <c r="T105" i="7"/>
  <c r="R122" i="31" s="1"/>
  <c r="E144" i="7"/>
  <c r="AD145" i="7"/>
  <c r="S106" i="7"/>
  <c r="AI145" i="7"/>
  <c r="AG187" i="7"/>
  <c r="V52" i="7"/>
  <c r="J65" i="7"/>
  <c r="AH105" i="7"/>
  <c r="AG67" i="7"/>
  <c r="AN70" i="7"/>
  <c r="O109" i="7"/>
  <c r="L126" i="31" s="1"/>
  <c r="AD147" i="7"/>
  <c r="K181" i="7"/>
  <c r="AN109" i="7"/>
  <c r="N146" i="7"/>
  <c r="H178" i="7"/>
  <c r="F69" i="7"/>
  <c r="M70" i="7"/>
  <c r="O33" i="7"/>
  <c r="L50" i="31" s="1"/>
  <c r="F71" i="7"/>
  <c r="T110" i="7"/>
  <c r="R113" i="7"/>
  <c r="Y149" i="7"/>
  <c r="C186" i="7"/>
  <c r="AH152" i="7"/>
  <c r="AL159" i="7"/>
  <c r="J159" i="7"/>
  <c r="AC178" i="7"/>
  <c r="AG26" i="7"/>
  <c r="AH12" i="7"/>
  <c r="E36" i="7"/>
  <c r="AL66" i="7"/>
  <c r="D70" i="7"/>
  <c r="F32" i="7"/>
  <c r="AJ70" i="7"/>
  <c r="Z87" i="31" s="1"/>
  <c r="AG29" i="7"/>
  <c r="AC25" i="7"/>
  <c r="AL22" i="7"/>
  <c r="W16" i="7"/>
  <c r="AN45" i="7"/>
  <c r="AM74" i="7"/>
  <c r="AB115" i="7"/>
  <c r="AK61" i="7"/>
  <c r="P75" i="7"/>
  <c r="X116" i="10"/>
  <c r="D24" i="7"/>
  <c r="AA44" i="7"/>
  <c r="O40" i="7"/>
  <c r="AE33" i="10"/>
  <c r="AD77" i="7"/>
  <c r="H119" i="7"/>
  <c r="O75" i="7"/>
  <c r="AC79" i="7"/>
  <c r="L16" i="7"/>
  <c r="AI43" i="7"/>
  <c r="Q39" i="7"/>
  <c r="C36" i="7"/>
  <c r="AJ78" i="7"/>
  <c r="Q81" i="7"/>
  <c r="O98" i="31" s="1"/>
  <c r="AM79" i="7"/>
  <c r="AK119" i="7"/>
  <c r="P48" i="7"/>
  <c r="S60" i="7"/>
  <c r="Q77" i="31" s="1"/>
  <c r="Z43" i="7"/>
  <c r="V60" i="7"/>
  <c r="H104" i="7"/>
  <c r="AN107" i="7"/>
  <c r="G142" i="7"/>
  <c r="D176" i="7"/>
  <c r="AJ141" i="7"/>
  <c r="H141" i="7"/>
  <c r="S107" i="7"/>
  <c r="P45" i="7"/>
  <c r="V55" i="7"/>
  <c r="AA38" i="7"/>
  <c r="T103" i="7"/>
  <c r="R120" i="31" s="1"/>
  <c r="Q105" i="7"/>
  <c r="V143" i="7"/>
  <c r="AL175" i="7"/>
  <c r="L142" i="7"/>
  <c r="W143" i="7"/>
  <c r="Y105" i="7"/>
  <c r="I55" i="7"/>
  <c r="AA104" i="7"/>
  <c r="AE50" i="10"/>
  <c r="F61" i="7"/>
  <c r="AC107" i="7"/>
  <c r="E141" i="7"/>
  <c r="AI143" i="7"/>
  <c r="D193" i="33" s="1"/>
  <c r="AA105" i="7"/>
  <c r="M144" i="7"/>
  <c r="I184" i="7"/>
  <c r="O52" i="7"/>
  <c r="AI64" i="7"/>
  <c r="AM108" i="7"/>
  <c r="AJ64" i="7"/>
  <c r="V66" i="7"/>
  <c r="E110" i="7"/>
  <c r="R147" i="7"/>
  <c r="G186" i="7"/>
  <c r="Z110" i="7"/>
  <c r="AD122" i="7"/>
  <c r="N20" i="7"/>
  <c r="AH13" i="7"/>
  <c r="AH36" i="7"/>
  <c r="E42" i="7"/>
  <c r="AK56" i="7"/>
  <c r="AM68" i="7"/>
  <c r="O44" i="7"/>
  <c r="I63" i="7"/>
  <c r="D105" i="7"/>
  <c r="E13" i="7"/>
  <c r="AG40" i="7"/>
  <c r="AK36" i="7"/>
  <c r="AB34" i="7"/>
  <c r="AA22" i="7"/>
  <c r="AI58" i="7"/>
  <c r="D108" i="33" s="1"/>
  <c r="R87" i="7"/>
  <c r="P104" i="31" s="1"/>
  <c r="AE127" i="10"/>
  <c r="AL86" i="7"/>
  <c r="Q89" i="7"/>
  <c r="C26" i="7"/>
  <c r="V23" i="7"/>
  <c r="AA20" i="7"/>
  <c r="N47" i="7"/>
  <c r="AM38" i="7"/>
  <c r="W54" i="7"/>
  <c r="O63" i="7"/>
  <c r="L80" i="31" s="1"/>
  <c r="AL43" i="7"/>
  <c r="O61" i="7"/>
  <c r="AG103" i="7"/>
  <c r="X13" i="10"/>
  <c r="M44" i="7"/>
  <c r="J40" i="7"/>
  <c r="AJ36" i="7"/>
  <c r="Z53" i="31" s="1"/>
  <c r="AL30" i="7"/>
  <c r="W72" i="7"/>
  <c r="AA46" i="7"/>
  <c r="AI74" i="7"/>
  <c r="Y115" i="7"/>
  <c r="I61" i="7"/>
  <c r="I94" i="7"/>
  <c r="Q47" i="7"/>
  <c r="E92" i="7"/>
  <c r="J99" i="7"/>
  <c r="AL102" i="7"/>
  <c r="AN139" i="7"/>
  <c r="Z172" i="7"/>
  <c r="L139" i="7"/>
  <c r="F137" i="7"/>
  <c r="G101" i="7"/>
  <c r="AJ59" i="7"/>
  <c r="AK94" i="7"/>
  <c r="S98" i="7"/>
  <c r="AJ92" i="7"/>
  <c r="Y97" i="7"/>
  <c r="AE100" i="10"/>
  <c r="AG136" i="7"/>
  <c r="AC172" i="7"/>
  <c r="AM136" i="7"/>
  <c r="AB136" i="7"/>
  <c r="V100" i="7"/>
  <c r="X92" i="10"/>
  <c r="AA98" i="7"/>
  <c r="Z63" i="7"/>
  <c r="AE102" i="10"/>
  <c r="AD138" i="7"/>
  <c r="X138" i="10"/>
  <c r="E102" i="7"/>
  <c r="AL138" i="7"/>
  <c r="P180" i="7"/>
  <c r="AE45" i="10"/>
  <c r="V49" i="7"/>
  <c r="Z101" i="7"/>
  <c r="AB47" i="7"/>
  <c r="D57" i="7"/>
  <c r="Y107" i="7"/>
  <c r="AC144" i="7"/>
  <c r="AD184" i="7"/>
  <c r="V107" i="7"/>
  <c r="AK115" i="7"/>
  <c r="AM151" i="7"/>
  <c r="H13" i="7"/>
  <c r="G16" i="7"/>
  <c r="AI41" i="7"/>
  <c r="I85" i="7"/>
  <c r="N87" i="7"/>
  <c r="L55" i="7"/>
  <c r="C88" i="7"/>
  <c r="G127" i="7"/>
  <c r="J29" i="7"/>
  <c r="N25" i="7"/>
  <c r="Y29" i="7"/>
  <c r="AB13" i="7"/>
  <c r="Z60" i="7"/>
  <c r="Z90" i="7"/>
  <c r="F93" i="7"/>
  <c r="AB60" i="7"/>
  <c r="H91" i="7"/>
  <c r="R99" i="7"/>
  <c r="L35" i="7"/>
  <c r="M33" i="7"/>
  <c r="AA24" i="7"/>
  <c r="J17" i="7"/>
  <c r="C48" i="7"/>
  <c r="T76" i="7"/>
  <c r="S117" i="7"/>
  <c r="AL63" i="7"/>
  <c r="Z78" i="7"/>
  <c r="AL117" i="7"/>
  <c r="Z25" i="7"/>
  <c r="AI19" i="7"/>
  <c r="D40" i="7"/>
  <c r="I34" i="7"/>
  <c r="X66" i="10"/>
  <c r="R78" i="7"/>
  <c r="I119" i="7"/>
  <c r="R77" i="7"/>
  <c r="P94" i="31" s="1"/>
  <c r="AB80" i="7"/>
  <c r="C47" i="7"/>
  <c r="C51" i="7"/>
  <c r="AE101" i="10"/>
  <c r="AJ48" i="7"/>
  <c r="Z65" i="31" s="1"/>
  <c r="AG61" i="7"/>
  <c r="AK105" i="7"/>
  <c r="R141" i="7"/>
  <c r="AJ184" i="7"/>
  <c r="AE106" i="10"/>
  <c r="AC143" i="7"/>
  <c r="L173" i="7"/>
  <c r="AG36" i="7"/>
  <c r="AI96" i="7"/>
  <c r="D146" i="33" s="1"/>
  <c r="AG101" i="7"/>
  <c r="C43" i="7"/>
  <c r="AI55" i="7"/>
  <c r="AK103" i="7"/>
  <c r="AG142" i="7"/>
  <c r="R183" i="7"/>
  <c r="F104" i="7"/>
  <c r="O139" i="7"/>
  <c r="AB174" i="7"/>
  <c r="AB45" i="7"/>
  <c r="AL56" i="7"/>
  <c r="M39" i="7"/>
  <c r="AI56" i="7"/>
  <c r="O103" i="7"/>
  <c r="S105" i="7"/>
  <c r="T142" i="7"/>
  <c r="M175" i="7"/>
  <c r="L144" i="7"/>
  <c r="X143" i="10"/>
  <c r="I105" i="7"/>
  <c r="X63" i="10"/>
  <c r="X105" i="10"/>
  <c r="I52" i="7"/>
  <c r="AC64" i="7"/>
  <c r="AA106" i="7"/>
  <c r="S146" i="7"/>
  <c r="E145" i="7"/>
  <c r="AK108" i="7"/>
  <c r="T101" i="7"/>
  <c r="AK15" i="7"/>
  <c r="L36" i="7"/>
  <c r="AE32" i="10"/>
  <c r="S13" i="7"/>
  <c r="AE56" i="10"/>
  <c r="S70" i="7"/>
  <c r="Q111" i="7"/>
  <c r="AC66" i="7"/>
  <c r="P73" i="7"/>
  <c r="N90" i="31" s="1"/>
  <c r="AB37" i="7"/>
  <c r="L34" i="7"/>
  <c r="AB32" i="7"/>
  <c r="T20" i="7"/>
  <c r="AI39" i="7"/>
  <c r="D89" i="33" s="1"/>
  <c r="L52" i="7"/>
  <c r="AH84" i="7"/>
  <c r="H128" i="7"/>
  <c r="H84" i="7"/>
  <c r="AJ86" i="7"/>
  <c r="W23" i="7"/>
  <c r="W19" i="7"/>
  <c r="J19" i="7"/>
  <c r="O55" i="7"/>
  <c r="AM66" i="7"/>
  <c r="AA110" i="7"/>
  <c r="AG66" i="7"/>
  <c r="S71" i="7"/>
  <c r="Q88" i="31" s="1"/>
  <c r="AH33" i="7"/>
  <c r="Z40" i="7"/>
  <c r="G35" i="7"/>
  <c r="C31" i="7"/>
  <c r="I35" i="7"/>
  <c r="N45" i="7"/>
  <c r="M62" i="31" s="1"/>
  <c r="AJ80" i="7"/>
  <c r="Z97" i="31" s="1"/>
  <c r="Y79" i="7"/>
  <c r="Y82" i="7"/>
  <c r="AL50" i="7"/>
  <c r="AA56" i="7"/>
  <c r="AI104" i="7"/>
  <c r="AK55" i="7"/>
  <c r="O64" i="7"/>
  <c r="L81" i="31" s="1"/>
  <c r="F106" i="7"/>
  <c r="V145" i="7"/>
  <c r="Z187" i="7"/>
  <c r="H106" i="7"/>
  <c r="AE141" i="10"/>
  <c r="E177" i="7"/>
  <c r="AK48" i="7"/>
  <c r="J52" i="7"/>
  <c r="G102" i="7"/>
  <c r="AC62" i="7"/>
  <c r="R107" i="7"/>
  <c r="J141" i="7"/>
  <c r="AA184" i="7"/>
  <c r="R105" i="7"/>
  <c r="I141" i="7"/>
  <c r="R175" i="7"/>
  <c r="Z52" i="7"/>
  <c r="G63" i="7"/>
  <c r="X43" i="10"/>
  <c r="O62" i="7"/>
  <c r="AM107" i="7"/>
  <c r="I106" i="7"/>
  <c r="T143" i="7"/>
  <c r="Y176" i="7"/>
  <c r="AK144" i="7"/>
  <c r="C141" i="7"/>
  <c r="W106" i="7"/>
  <c r="H64" i="7"/>
  <c r="AN54" i="7"/>
  <c r="AD66" i="7"/>
  <c r="E109" i="7"/>
  <c r="AE148" i="10"/>
  <c r="AL147" i="7"/>
  <c r="Y110" i="7"/>
  <c r="Q108" i="7"/>
  <c r="O125" i="31" s="1"/>
  <c r="O158" i="7"/>
  <c r="AC163" i="7"/>
  <c r="AK120" i="7"/>
  <c r="Z162" i="7"/>
  <c r="P178" i="7"/>
  <c r="D179" i="7"/>
  <c r="G152" i="7"/>
  <c r="AL172" i="7"/>
  <c r="AE116" i="10"/>
  <c r="AA153" i="7"/>
  <c r="G167" i="7"/>
  <c r="S121" i="7"/>
  <c r="AN157" i="7"/>
  <c r="C173" i="7"/>
  <c r="C158" i="7"/>
  <c r="V157" i="7"/>
  <c r="R110" i="7"/>
  <c r="Z147" i="7"/>
  <c r="AE180" i="10"/>
  <c r="AN148" i="7"/>
  <c r="G147" i="7"/>
  <c r="AN150" i="7"/>
  <c r="AI174" i="7"/>
  <c r="L143" i="7"/>
  <c r="M139" i="7"/>
  <c r="AD124" i="7"/>
  <c r="Y160" i="7"/>
  <c r="Y175" i="7"/>
  <c r="AJ158" i="7"/>
  <c r="H160" i="7"/>
  <c r="N108" i="7"/>
  <c r="M125" i="31" s="1"/>
  <c r="O145" i="7"/>
  <c r="R178" i="7"/>
  <c r="AE146" i="10"/>
  <c r="D145" i="7"/>
  <c r="N185" i="7"/>
  <c r="AD130" i="7"/>
  <c r="AI135" i="7"/>
  <c r="D185" i="33" s="1"/>
  <c r="AE167" i="10"/>
  <c r="H137" i="7"/>
  <c r="AG135" i="7"/>
  <c r="W181" i="7"/>
  <c r="N138" i="7"/>
  <c r="AC187" i="7"/>
  <c r="P171" i="7"/>
  <c r="AK116" i="7"/>
  <c r="F151" i="7"/>
  <c r="E168" i="7"/>
  <c r="H177" i="7"/>
  <c r="AK141" i="7"/>
  <c r="G184" i="7"/>
  <c r="AG105" i="7"/>
  <c r="D141" i="7"/>
  <c r="AJ81" i="7"/>
  <c r="Z98" i="31" s="1"/>
  <c r="P78" i="7"/>
  <c r="N95" i="31" s="1"/>
  <c r="T121" i="7"/>
  <c r="M160" i="7"/>
  <c r="Z121" i="7"/>
  <c r="S164" i="7"/>
  <c r="E180" i="7"/>
  <c r="X84" i="10"/>
  <c r="D187" i="7"/>
  <c r="H183" i="7"/>
  <c r="M176" i="7"/>
  <c r="J103" i="7"/>
  <c r="AJ168" i="7"/>
  <c r="Q184" i="7"/>
  <c r="S126" i="7"/>
  <c r="F140" i="7"/>
  <c r="S174" i="7"/>
  <c r="Q128" i="7"/>
  <c r="AG152" i="7"/>
  <c r="N174" i="7"/>
  <c r="O144" i="7"/>
  <c r="P161" i="7"/>
  <c r="W147" i="7"/>
  <c r="C147" i="7"/>
  <c r="H147" i="7"/>
  <c r="AH137" i="7"/>
  <c r="T156" i="7"/>
  <c r="R173" i="31" s="1"/>
  <c r="AD156" i="7"/>
  <c r="AL119" i="7"/>
  <c r="AH156" i="7"/>
  <c r="L170" i="7"/>
  <c r="AN170" i="7"/>
  <c r="Q139" i="7"/>
  <c r="X140" i="10"/>
  <c r="AG120" i="7"/>
  <c r="H156" i="7"/>
  <c r="R171" i="7"/>
  <c r="Z156" i="7"/>
  <c r="D156" i="7"/>
  <c r="AC111" i="7"/>
  <c r="G181" i="7"/>
  <c r="AJ150" i="7"/>
  <c r="AH150" i="7"/>
  <c r="AJ176" i="7"/>
  <c r="D159" i="7"/>
  <c r="AI159" i="7"/>
  <c r="D114" i="7"/>
  <c r="D185" i="7"/>
  <c r="S150" i="7"/>
  <c r="M150" i="7"/>
  <c r="Y95" i="7"/>
  <c r="AK169" i="7"/>
  <c r="I137" i="7"/>
  <c r="R136" i="7"/>
  <c r="H120" i="7"/>
  <c r="F163" i="7"/>
  <c r="C183" i="7"/>
  <c r="AH127" i="7"/>
  <c r="J163" i="7"/>
  <c r="AD180" i="7"/>
  <c r="AE112" i="10"/>
  <c r="V152" i="7"/>
  <c r="Q180" i="7"/>
  <c r="AE131" i="10"/>
  <c r="N166" i="7"/>
  <c r="AJ181" i="7"/>
  <c r="AH165" i="7"/>
  <c r="S171" i="7"/>
  <c r="L161" i="7"/>
  <c r="Y144" i="7"/>
  <c r="V141" i="7"/>
  <c r="J108" i="7"/>
  <c r="AE143" i="10"/>
  <c r="AI185" i="7"/>
  <c r="AH158" i="7"/>
  <c r="AC161" i="7"/>
  <c r="J123" i="7"/>
  <c r="AC162" i="7"/>
  <c r="D186" i="7"/>
  <c r="G130" i="7"/>
  <c r="L159" i="7"/>
  <c r="T173" i="7"/>
  <c r="T130" i="7"/>
  <c r="V169" i="7"/>
  <c r="AD148" i="7"/>
  <c r="V160" i="7"/>
  <c r="Q158" i="7"/>
  <c r="E121" i="7"/>
  <c r="J160" i="7"/>
  <c r="AB177" i="7"/>
  <c r="I134" i="7"/>
  <c r="AK145" i="7"/>
  <c r="C144" i="7"/>
  <c r="AH106" i="7"/>
  <c r="R146" i="7"/>
  <c r="AK185" i="7"/>
  <c r="AH129" i="7"/>
  <c r="AH135" i="7"/>
  <c r="N137" i="7"/>
  <c r="M154" i="31" s="1"/>
  <c r="E176" i="7"/>
  <c r="X156" i="10"/>
  <c r="AI182" i="7"/>
  <c r="AM177" i="7"/>
  <c r="AN117" i="7"/>
  <c r="P155" i="7"/>
  <c r="AC170" i="7"/>
  <c r="T125" i="7"/>
  <c r="R142" i="31" s="1"/>
  <c r="V162" i="7"/>
  <c r="G179" i="7"/>
  <c r="R162" i="7"/>
  <c r="G166" i="7"/>
  <c r="P119" i="7"/>
  <c r="E156" i="7"/>
  <c r="AH171" i="7"/>
  <c r="P156" i="7"/>
  <c r="C156" i="7"/>
  <c r="AK180" i="7"/>
  <c r="Z168" i="7"/>
  <c r="Z171" i="7"/>
  <c r="Q144" i="7"/>
  <c r="AG148" i="7"/>
  <c r="D148" i="7"/>
  <c r="AH111" i="7"/>
  <c r="Y148" i="7"/>
  <c r="AI162" i="7"/>
  <c r="Z127" i="7"/>
  <c r="AG133" i="7"/>
  <c r="P135" i="7"/>
  <c r="N152" i="31" s="1"/>
  <c r="Q135" i="7"/>
  <c r="P176" i="7"/>
  <c r="N193" i="31" s="1"/>
  <c r="AH161" i="7"/>
  <c r="AI151" i="7"/>
  <c r="Y153" i="7"/>
  <c r="P115" i="7"/>
  <c r="Y152" i="7"/>
  <c r="X172" i="10"/>
  <c r="AC130" i="7"/>
  <c r="AE183" i="10"/>
  <c r="AC127" i="7"/>
  <c r="S163" i="7"/>
  <c r="Q180" i="31" s="1"/>
  <c r="AA180" i="7"/>
  <c r="V184" i="7"/>
  <c r="S154" i="7"/>
  <c r="E173" i="7"/>
  <c r="E117" i="7"/>
  <c r="AC152" i="7"/>
  <c r="Q169" i="7"/>
  <c r="AJ171" i="7"/>
  <c r="P183" i="7"/>
  <c r="J109" i="7"/>
  <c r="D139" i="7"/>
  <c r="AL173" i="7"/>
  <c r="AC149" i="7"/>
  <c r="V167" i="7"/>
  <c r="Q130" i="7"/>
  <c r="Y167" i="7"/>
  <c r="L186" i="7"/>
  <c r="T158" i="7"/>
  <c r="H169" i="7"/>
  <c r="AH182" i="7"/>
  <c r="AM103" i="7"/>
  <c r="W138" i="7"/>
  <c r="L171" i="7"/>
  <c r="AB138" i="7"/>
  <c r="Y165" i="7"/>
  <c r="D127" i="7"/>
  <c r="C166" i="7"/>
  <c r="AG184" i="7"/>
  <c r="X178" i="10"/>
  <c r="F144" i="7"/>
  <c r="X187" i="10"/>
  <c r="J105" i="7"/>
  <c r="AC141" i="7"/>
  <c r="P175" i="7"/>
  <c r="L156" i="7"/>
  <c r="AB134" i="7"/>
  <c r="Y183" i="7"/>
  <c r="V146" i="7"/>
  <c r="W137" i="7"/>
  <c r="F166" i="7"/>
  <c r="AH151" i="7"/>
  <c r="I151" i="7"/>
  <c r="E132" i="7"/>
  <c r="AA132" i="7"/>
  <c r="M185" i="7"/>
  <c r="H134" i="7"/>
  <c r="E175" i="7"/>
  <c r="V187" i="7"/>
  <c r="I145" i="7"/>
  <c r="X185" i="10"/>
  <c r="P108" i="7"/>
  <c r="AM144" i="7"/>
  <c r="AM116" i="7"/>
  <c r="AD152" i="7"/>
  <c r="J146" i="7"/>
  <c r="AD146" i="7"/>
  <c r="AB128" i="7"/>
  <c r="N180" i="7"/>
  <c r="Q164" i="7"/>
  <c r="O181" i="31" s="1"/>
  <c r="Z169" i="7"/>
  <c r="AI115" i="7"/>
  <c r="D165" i="33" s="1"/>
  <c r="M149" i="7"/>
  <c r="C154" i="7"/>
  <c r="AK102" i="7"/>
  <c r="AB139" i="7"/>
  <c r="AJ173" i="7"/>
  <c r="Z190" i="31" s="1"/>
  <c r="AB143" i="7"/>
  <c r="R140" i="7"/>
  <c r="V159" i="7"/>
  <c r="G162" i="7"/>
  <c r="AC134" i="7"/>
  <c r="H133" i="7"/>
  <c r="N187" i="7"/>
  <c r="R118" i="7"/>
  <c r="E162" i="7"/>
  <c r="AG180" i="7"/>
  <c r="N124" i="7"/>
  <c r="AE179" i="10"/>
  <c r="AK177" i="7"/>
  <c r="N148" i="7"/>
  <c r="AM111" i="7"/>
  <c r="AE147" i="10"/>
  <c r="AB180" i="7"/>
  <c r="I121" i="7"/>
  <c r="Y168" i="7"/>
  <c r="S184" i="7"/>
  <c r="L129" i="7"/>
  <c r="S181" i="7"/>
  <c r="Z174" i="7"/>
  <c r="AL187" i="7"/>
  <c r="AN108" i="7"/>
  <c r="AE145" i="10"/>
  <c r="S178" i="7"/>
  <c r="Q195" i="31" s="1"/>
  <c r="AA172" i="7"/>
  <c r="L179" i="7"/>
  <c r="F135" i="7"/>
  <c r="M166" i="7"/>
  <c r="P187" i="7"/>
  <c r="X149" i="10"/>
  <c r="H168" i="7"/>
  <c r="V113" i="7"/>
  <c r="I150" i="7"/>
  <c r="AA183" i="7"/>
  <c r="AG121" i="7"/>
  <c r="N173" i="7"/>
  <c r="AJ160" i="7"/>
  <c r="Z177" i="31" s="1"/>
  <c r="F158" i="7"/>
  <c r="R135" i="7"/>
  <c r="AJ136" i="7"/>
  <c r="C136" i="7"/>
  <c r="AA112" i="7"/>
  <c r="J149" i="7"/>
  <c r="Z167" i="7"/>
  <c r="T146" i="7"/>
  <c r="P139" i="7"/>
  <c r="S138" i="7"/>
  <c r="P107" i="7"/>
  <c r="N124" i="31" s="1"/>
  <c r="S139" i="7"/>
  <c r="J183" i="7"/>
  <c r="V156" i="7"/>
  <c r="H161" i="7"/>
  <c r="Y159" i="7"/>
  <c r="N123" i="7"/>
  <c r="M140" i="31" s="1"/>
  <c r="N161" i="7"/>
  <c r="P164" i="7"/>
  <c r="W145" i="7"/>
  <c r="V79" i="7"/>
  <c r="AN126" i="7"/>
  <c r="C162" i="7"/>
  <c r="P82" i="7"/>
  <c r="AJ124" i="7"/>
  <c r="AJ159" i="7"/>
  <c r="C50" i="7"/>
  <c r="M165" i="7"/>
  <c r="AL52" i="7"/>
  <c r="AN87" i="7"/>
  <c r="AB144" i="7"/>
  <c r="R144" i="7"/>
  <c r="AA133" i="7"/>
  <c r="Z142" i="7"/>
  <c r="C171" i="7"/>
  <c r="AI152" i="7"/>
  <c r="W159" i="7"/>
  <c r="AM181" i="7"/>
  <c r="AD135" i="7"/>
  <c r="AI166" i="7"/>
  <c r="N152" i="7"/>
  <c r="G185" i="7"/>
  <c r="Q124" i="7"/>
  <c r="AE159" i="10"/>
  <c r="P110" i="7"/>
  <c r="D142" i="7"/>
  <c r="I102" i="7"/>
  <c r="H138" i="7"/>
  <c r="W180" i="7"/>
  <c r="X170" i="10"/>
  <c r="AJ147" i="7"/>
  <c r="AC183" i="7"/>
  <c r="AK110" i="7"/>
  <c r="O146" i="7"/>
  <c r="L163" i="31" s="1"/>
  <c r="AG178" i="7"/>
  <c r="M169" i="7"/>
  <c r="H127" i="7"/>
  <c r="AI132" i="7"/>
  <c r="AN183" i="7"/>
  <c r="AM166" i="7"/>
  <c r="T172" i="7"/>
  <c r="M136" i="7"/>
  <c r="W146" i="7"/>
  <c r="AC146" i="7"/>
  <c r="C109" i="7"/>
  <c r="X150" i="10"/>
  <c r="N147" i="7"/>
  <c r="Y142" i="7"/>
  <c r="AH140" i="7"/>
  <c r="P103" i="7"/>
  <c r="AG143" i="7"/>
  <c r="S177" i="7"/>
  <c r="E98" i="7"/>
  <c r="AL169" i="7"/>
  <c r="AA151" i="7"/>
  <c r="D170" i="7"/>
  <c r="Q153" i="7"/>
  <c r="AL139" i="7"/>
  <c r="M103" i="7"/>
  <c r="I142" i="7"/>
  <c r="AJ183" i="7"/>
  <c r="AD127" i="7"/>
  <c r="V163" i="7"/>
  <c r="M182" i="7"/>
  <c r="R164" i="7"/>
  <c r="AA169" i="7"/>
  <c r="AA117" i="7"/>
  <c r="X152" i="10"/>
  <c r="J171" i="7"/>
  <c r="AL155" i="7"/>
  <c r="D152" i="7"/>
  <c r="AK174" i="7"/>
  <c r="AJ154" i="7"/>
  <c r="AM171" i="7"/>
  <c r="AA131" i="7"/>
  <c r="AN167" i="7"/>
  <c r="AK186" i="7"/>
  <c r="I139" i="7"/>
  <c r="C157" i="7"/>
  <c r="G157" i="7"/>
  <c r="N120" i="7"/>
  <c r="H157" i="7"/>
  <c r="AJ161" i="7"/>
  <c r="E133" i="7"/>
  <c r="M133" i="7"/>
  <c r="L175" i="7"/>
  <c r="AJ153" i="7"/>
  <c r="V171" i="7"/>
  <c r="AJ115" i="7"/>
  <c r="AE151" i="10"/>
  <c r="V165" i="7"/>
  <c r="O165" i="7"/>
  <c r="AH179" i="7"/>
  <c r="N126" i="7"/>
  <c r="AE158" i="10"/>
  <c r="X175" i="10"/>
  <c r="E182" i="7"/>
  <c r="F150" i="7"/>
  <c r="L168" i="7"/>
  <c r="Q113" i="7"/>
  <c r="AN149" i="7"/>
  <c r="AD181" i="7"/>
  <c r="AA177" i="7"/>
  <c r="AM179" i="7"/>
  <c r="T99" i="7"/>
  <c r="T135" i="7"/>
  <c r="M167" i="7"/>
  <c r="AL165" i="7"/>
  <c r="C164" i="7"/>
  <c r="V168" i="7"/>
  <c r="F125" i="7"/>
  <c r="E164" i="7"/>
  <c r="O181" i="7"/>
  <c r="AK173" i="7"/>
  <c r="AD177" i="7"/>
  <c r="AD144" i="7"/>
  <c r="AJ165" i="7"/>
  <c r="I152" i="7"/>
  <c r="O152" i="7"/>
  <c r="L169" i="31" s="1"/>
  <c r="H116" i="7"/>
  <c r="M152" i="7"/>
  <c r="AA171" i="7"/>
  <c r="AC142" i="7"/>
  <c r="AN147" i="7"/>
  <c r="AE150" i="10"/>
  <c r="AM110" i="7"/>
  <c r="AE125" i="10"/>
  <c r="H187" i="7"/>
  <c r="Z160" i="7"/>
  <c r="AN177" i="7"/>
  <c r="I186" i="7"/>
  <c r="AI139" i="7"/>
  <c r="L180" i="7"/>
  <c r="E107" i="7"/>
  <c r="AC138" i="7"/>
  <c r="L172" i="7"/>
  <c r="O163" i="7"/>
  <c r="L162" i="7"/>
  <c r="H164" i="7"/>
  <c r="AL124" i="7"/>
  <c r="H163" i="7"/>
  <c r="AL182" i="7"/>
  <c r="AE182" i="10"/>
  <c r="AH144" i="7"/>
  <c r="M187" i="7"/>
  <c r="W108" i="7"/>
  <c r="AD141" i="7"/>
  <c r="W176" i="7"/>
  <c r="J172" i="7"/>
  <c r="F149" i="7"/>
  <c r="D171" i="7"/>
  <c r="P154" i="7"/>
  <c r="AL154" i="7"/>
  <c r="V108" i="7"/>
  <c r="L145" i="7"/>
  <c r="AD178" i="7"/>
  <c r="I144" i="7"/>
  <c r="P145" i="7"/>
  <c r="O126" i="7"/>
  <c r="O170" i="7"/>
  <c r="Y132" i="7"/>
  <c r="AK167" i="7"/>
  <c r="AM184" i="7"/>
  <c r="C112" i="7"/>
  <c r="AG159" i="7"/>
  <c r="I178" i="7"/>
  <c r="V121" i="7"/>
  <c r="T160" i="7"/>
  <c r="O175" i="7"/>
  <c r="AB157" i="7"/>
  <c r="F184" i="7"/>
  <c r="G131" i="7"/>
  <c r="R166" i="7"/>
  <c r="P183" i="31" s="1"/>
  <c r="G183" i="7"/>
  <c r="AJ103" i="7"/>
  <c r="AI157" i="7"/>
  <c r="AD175" i="7"/>
  <c r="E119" i="7"/>
  <c r="AN156" i="7"/>
  <c r="H172" i="7"/>
  <c r="J127" i="7"/>
  <c r="P134" i="7"/>
  <c r="N151" i="31" s="1"/>
  <c r="L187" i="7"/>
  <c r="C133" i="7"/>
  <c r="AN186" i="7"/>
  <c r="D161" i="7"/>
  <c r="AB182" i="7"/>
  <c r="T128" i="7"/>
  <c r="E160" i="7"/>
  <c r="AC176" i="7"/>
  <c r="AB175" i="7"/>
  <c r="AC179" i="7"/>
  <c r="AN159" i="7"/>
  <c r="AC108" i="7"/>
  <c r="Z144" i="7"/>
  <c r="P184" i="7"/>
  <c r="D154" i="7"/>
  <c r="S159" i="7"/>
  <c r="E159" i="7"/>
  <c r="AC123" i="7"/>
  <c r="AD161" i="7"/>
  <c r="AJ178" i="7"/>
  <c r="H131" i="7"/>
  <c r="G135" i="7"/>
  <c r="V166" i="7"/>
  <c r="W135" i="7"/>
  <c r="R152" i="7"/>
  <c r="AN143" i="7"/>
  <c r="AL178" i="7"/>
  <c r="AG134" i="7"/>
  <c r="AK155" i="7"/>
  <c r="AD117" i="7"/>
  <c r="D173" i="7"/>
  <c r="AK153" i="7"/>
  <c r="W140" i="7"/>
  <c r="AD143" i="7"/>
  <c r="X107" i="10"/>
  <c r="W183" i="7"/>
  <c r="AJ132" i="7"/>
  <c r="AH167" i="7"/>
  <c r="R187" i="7"/>
  <c r="AM132" i="7"/>
  <c r="AH183" i="7"/>
  <c r="AG164" i="7"/>
  <c r="F178" i="7"/>
  <c r="AM164" i="7"/>
  <c r="G164" i="7"/>
  <c r="N116" i="7"/>
  <c r="M133" i="31" s="1"/>
  <c r="R151" i="7"/>
  <c r="AH166" i="7"/>
  <c r="P151" i="7"/>
  <c r="AC99" i="7"/>
  <c r="V138" i="7"/>
  <c r="AJ172" i="7"/>
  <c r="Z189" i="31" s="1"/>
  <c r="D138" i="7"/>
  <c r="T119" i="7"/>
  <c r="R136" i="31" s="1"/>
  <c r="AK156" i="7"/>
  <c r="C174" i="7"/>
  <c r="AM156" i="7"/>
  <c r="R156" i="7"/>
  <c r="W186" i="7"/>
  <c r="J167" i="7"/>
  <c r="J136" i="7"/>
  <c r="P137" i="7"/>
  <c r="N154" i="31" s="1"/>
  <c r="AD183" i="7"/>
  <c r="X117" i="10"/>
  <c r="Z164" i="7"/>
  <c r="AA181" i="7"/>
  <c r="AH125" i="7"/>
  <c r="Q162" i="7"/>
  <c r="Q179" i="7"/>
  <c r="O196" i="31" s="1"/>
  <c r="AM100" i="7"/>
  <c r="AD139" i="7"/>
  <c r="AD174" i="7"/>
  <c r="Z143" i="7"/>
  <c r="AE139" i="10"/>
  <c r="P147" i="7"/>
  <c r="AD149" i="7"/>
  <c r="H148" i="7"/>
  <c r="Y112" i="7"/>
  <c r="AC150" i="7"/>
  <c r="AM165" i="7"/>
  <c r="AJ137" i="7"/>
  <c r="AG172" i="7"/>
  <c r="AI181" i="7"/>
  <c r="D231" i="33" s="1"/>
  <c r="AA103" i="7"/>
  <c r="AG139" i="7"/>
  <c r="I174" i="7"/>
  <c r="AN146" i="7"/>
  <c r="C167" i="7"/>
  <c r="H171" i="7"/>
  <c r="R130" i="7"/>
  <c r="J168" i="7"/>
  <c r="O187" i="7"/>
  <c r="E174" i="7"/>
  <c r="AE154" i="10"/>
  <c r="AI169" i="7"/>
  <c r="I115" i="7"/>
  <c r="AB154" i="7"/>
  <c r="P143" i="7"/>
  <c r="AN185" i="7"/>
  <c r="AC82" i="7"/>
  <c r="X128" i="10"/>
  <c r="AA162" i="7"/>
  <c r="D50" i="7"/>
  <c r="F161" i="7"/>
  <c r="L50" i="7"/>
  <c r="P81" i="7"/>
  <c r="N98" i="31" s="1"/>
  <c r="F124" i="7"/>
  <c r="AI85" i="7"/>
  <c r="O129" i="7"/>
  <c r="H142" i="7"/>
  <c r="AE186" i="10"/>
  <c r="K185" i="7"/>
  <c r="I143" i="7"/>
  <c r="AC129" i="7"/>
  <c r="L103" i="7"/>
  <c r="D164" i="7"/>
  <c r="E183" i="7"/>
  <c r="AM117" i="7"/>
  <c r="T134" i="7"/>
  <c r="I161" i="7"/>
  <c r="G175" i="7"/>
  <c r="Q138" i="7"/>
  <c r="P172" i="7"/>
  <c r="X129" i="10"/>
  <c r="P165" i="7"/>
  <c r="N182" i="31" s="1"/>
  <c r="AI184" i="7"/>
  <c r="Q96" i="7"/>
  <c r="O113" i="31" s="1"/>
  <c r="F136" i="7"/>
  <c r="P170" i="7"/>
  <c r="Z136" i="7"/>
  <c r="S137" i="7"/>
  <c r="Y135" i="7"/>
  <c r="R165" i="7"/>
  <c r="Y154" i="7"/>
  <c r="I120" i="7"/>
  <c r="D157" i="7"/>
  <c r="Q175" i="7"/>
  <c r="AK179" i="7"/>
  <c r="H140" i="7"/>
  <c r="V179" i="7"/>
  <c r="AJ102" i="7"/>
  <c r="Z119" i="31" s="1"/>
  <c r="J137" i="7"/>
  <c r="Q170" i="7"/>
  <c r="D147" i="7"/>
  <c r="N168" i="7"/>
  <c r="M174" i="7"/>
  <c r="D131" i="7"/>
  <c r="Q172" i="7"/>
  <c r="AD168" i="7"/>
  <c r="Q133" i="7"/>
  <c r="J131" i="7"/>
  <c r="AE140" i="10"/>
  <c r="AN174" i="7"/>
  <c r="AK151" i="7"/>
  <c r="O132" i="7"/>
  <c r="G173" i="7"/>
  <c r="Y92" i="7"/>
  <c r="T169" i="7"/>
  <c r="Q136" i="7"/>
  <c r="L155" i="7"/>
  <c r="AA154" i="7"/>
  <c r="Z119" i="7"/>
  <c r="AC156" i="7"/>
  <c r="AC173" i="7"/>
  <c r="J133" i="7"/>
  <c r="AB146" i="7"/>
  <c r="AN144" i="7"/>
  <c r="AE108" i="10"/>
  <c r="Z146" i="7"/>
  <c r="AA187" i="7"/>
  <c r="P144" i="7"/>
  <c r="W171" i="7"/>
  <c r="H176" i="7"/>
  <c r="Q173" i="7"/>
  <c r="AD173" i="7"/>
  <c r="AB185" i="7"/>
  <c r="AN112" i="7"/>
  <c r="Q147" i="7"/>
  <c r="AN182" i="7"/>
  <c r="V116" i="7"/>
  <c r="H162" i="7"/>
  <c r="S182" i="7"/>
  <c r="AM124" i="7"/>
  <c r="O161" i="7"/>
  <c r="Z178" i="7"/>
  <c r="V104" i="7"/>
  <c r="V144" i="7"/>
  <c r="AN175" i="7"/>
  <c r="AB142" i="7"/>
  <c r="AB141" i="7"/>
  <c r="G187" i="7"/>
  <c r="T183" i="7"/>
  <c r="O176" i="7"/>
  <c r="AL166" i="7"/>
  <c r="C184" i="7"/>
  <c r="AI149" i="7"/>
  <c r="D199" i="33" s="1"/>
  <c r="L149" i="7"/>
  <c r="S140" i="7"/>
  <c r="AA174" i="7"/>
  <c r="E139" i="7"/>
  <c r="AH139" i="7"/>
  <c r="Z186" i="7"/>
  <c r="AM163" i="7"/>
  <c r="C181" i="7"/>
  <c r="AH128" i="7"/>
  <c r="X164" i="10"/>
  <c r="AI179" i="7"/>
  <c r="D229" i="33" s="1"/>
  <c r="M181" i="7"/>
  <c r="AH174" i="7"/>
  <c r="Y117" i="7"/>
  <c r="R155" i="7"/>
  <c r="AM170" i="7"/>
  <c r="AH181" i="7"/>
  <c r="AB120" i="7"/>
  <c r="AL146" i="7"/>
  <c r="L182" i="7"/>
  <c r="X136" i="10"/>
  <c r="T179" i="7"/>
  <c r="R196" i="31" s="1"/>
  <c r="O186" i="7"/>
  <c r="G145" i="7"/>
  <c r="J185" i="7"/>
  <c r="D108" i="7"/>
  <c r="Y141" i="7"/>
  <c r="AB176" i="7"/>
  <c r="P182" i="7"/>
  <c r="AJ138" i="7"/>
  <c r="J182" i="7"/>
  <c r="W101" i="7"/>
  <c r="AG137" i="7"/>
  <c r="F116" i="7"/>
  <c r="I162" i="7"/>
  <c r="C98" i="7"/>
  <c r="AA148" i="7"/>
  <c r="R181" i="7"/>
  <c r="C121" i="7"/>
  <c r="I167" i="7"/>
  <c r="H186" i="7"/>
  <c r="AE130" i="10"/>
  <c r="T165" i="7"/>
  <c r="Z181" i="7"/>
  <c r="AC180" i="7"/>
  <c r="S155" i="7"/>
  <c r="AI171" i="7"/>
  <c r="D221" i="33" s="1"/>
  <c r="AM118" i="7"/>
  <c r="T152" i="7"/>
  <c r="R169" i="31" s="1"/>
  <c r="Z170" i="7"/>
  <c r="T127" i="7"/>
  <c r="R144" i="31" s="1"/>
  <c r="AC133" i="7"/>
  <c r="E187" i="7"/>
  <c r="AB133" i="7"/>
  <c r="AJ133" i="7"/>
  <c r="AF187" i="7"/>
  <c r="J164" i="7"/>
  <c r="M138" i="7"/>
  <c r="P168" i="7"/>
  <c r="AJ108" i="7"/>
  <c r="AN132" i="7"/>
  <c r="AD136" i="7"/>
  <c r="AB137" i="7"/>
  <c r="AB187" i="7"/>
  <c r="AK137" i="7"/>
  <c r="Q178" i="7"/>
  <c r="W123" i="7"/>
  <c r="W158" i="7"/>
  <c r="N175" i="7"/>
  <c r="AI158" i="7"/>
  <c r="E113" i="7"/>
  <c r="AG149" i="7"/>
  <c r="Q183" i="7"/>
  <c r="Z150" i="7"/>
  <c r="Q150" i="7"/>
  <c r="AG185" i="7"/>
  <c r="L114" i="7"/>
  <c r="AM153" i="7"/>
  <c r="AE174" i="10"/>
  <c r="T157" i="7"/>
  <c r="O157" i="7"/>
  <c r="L174" i="31" s="1"/>
  <c r="F148" i="7"/>
  <c r="P179" i="7"/>
  <c r="V147" i="7"/>
  <c r="D124" i="7"/>
  <c r="AL161" i="7"/>
  <c r="P177" i="7"/>
  <c r="S161" i="7"/>
  <c r="AB161" i="7"/>
  <c r="AE115" i="10"/>
  <c r="I154" i="7"/>
  <c r="M163" i="7"/>
  <c r="AB151" i="7"/>
  <c r="O154" i="7"/>
  <c r="AM146" i="7"/>
  <c r="C175" i="7"/>
  <c r="P97" i="7"/>
  <c r="J134" i="7"/>
  <c r="AH184" i="7"/>
  <c r="O171" i="7"/>
  <c r="V151" i="7"/>
  <c r="F170" i="7"/>
  <c r="G150" i="7"/>
  <c r="F162" i="7"/>
  <c r="V125" i="7"/>
  <c r="AK162" i="7"/>
  <c r="E179" i="7"/>
  <c r="AJ163" i="7"/>
  <c r="T181" i="7"/>
  <c r="AG170" i="7"/>
  <c r="AC106" i="7"/>
  <c r="AD166" i="7"/>
  <c r="Z184" i="7"/>
  <c r="AD164" i="7"/>
  <c r="X146" i="10"/>
  <c r="AJ109" i="7"/>
  <c r="Z126" i="31" s="1"/>
  <c r="M178" i="7"/>
  <c r="AJ134" i="7"/>
  <c r="AG173" i="7"/>
  <c r="J95" i="7"/>
  <c r="V132" i="7"/>
  <c r="X151" i="10"/>
  <c r="AH159" i="7"/>
  <c r="AN158" i="7"/>
  <c r="AM122" i="7"/>
  <c r="C160" i="7"/>
  <c r="Z179" i="7"/>
  <c r="G168" i="7"/>
  <c r="AA142" i="7"/>
  <c r="AB116" i="7"/>
  <c r="AG154" i="7"/>
  <c r="R172" i="7"/>
  <c r="AB159" i="7"/>
  <c r="AL144" i="7"/>
  <c r="F143" i="7"/>
  <c r="Z105" i="7"/>
  <c r="P141" i="7"/>
  <c r="O184" i="7"/>
  <c r="X134" i="10"/>
  <c r="AN168" i="7"/>
  <c r="Q181" i="7"/>
  <c r="Q165" i="7"/>
  <c r="E172" i="7"/>
  <c r="I140" i="7"/>
  <c r="AI147" i="7"/>
  <c r="D197" i="33" s="1"/>
  <c r="AK147" i="7"/>
  <c r="W110" i="7"/>
  <c r="G148" i="7"/>
  <c r="R184" i="7"/>
  <c r="P173" i="7"/>
  <c r="Z107" i="7"/>
  <c r="W165" i="7"/>
  <c r="AK182" i="7"/>
  <c r="P163" i="7"/>
  <c r="R169" i="7"/>
  <c r="N117" i="7"/>
  <c r="M134" i="31" s="1"/>
  <c r="L152" i="7"/>
  <c r="J169" i="7"/>
  <c r="J152" i="7"/>
  <c r="Q152" i="7"/>
  <c r="O169" i="31" s="1"/>
  <c r="T132" i="7"/>
  <c r="R149" i="31" s="1"/>
  <c r="F168" i="7"/>
  <c r="Y184" i="7"/>
  <c r="C168" i="7"/>
  <c r="AB173" i="7"/>
  <c r="AM187" i="7"/>
  <c r="V139" i="7"/>
  <c r="Y181" i="7"/>
  <c r="P104" i="7"/>
  <c r="G139" i="7"/>
  <c r="AM172" i="7"/>
  <c r="Q137" i="7"/>
  <c r="O154" i="31" s="1"/>
  <c r="H185" i="7"/>
  <c r="H130" i="7"/>
  <c r="S167" i="7"/>
  <c r="AN184" i="7"/>
  <c r="D110" i="7"/>
  <c r="Y158" i="7"/>
  <c r="AD176" i="7"/>
  <c r="J121" i="7"/>
  <c r="AK158" i="7"/>
  <c r="AH173" i="7"/>
  <c r="AD103" i="7"/>
  <c r="AM141" i="7"/>
  <c r="AI175" i="7"/>
  <c r="AN141" i="7"/>
  <c r="AG141" i="7"/>
  <c r="P51" i="7"/>
  <c r="N68" i="31" s="1"/>
  <c r="AJ162" i="7"/>
  <c r="AK126" i="7"/>
  <c r="D82" i="7"/>
  <c r="Z177" i="7"/>
  <c r="AC81" i="7"/>
  <c r="O123" i="7"/>
  <c r="O125" i="7"/>
  <c r="AA165" i="7"/>
  <c r="AM138" i="7"/>
  <c r="Z125" i="7"/>
  <c r="AN135" i="7"/>
  <c r="L181" i="7"/>
  <c r="AL141" i="7"/>
  <c r="AM168" i="7"/>
  <c r="L160" i="7"/>
  <c r="AG169" i="7"/>
  <c r="P140" i="7"/>
  <c r="N157" i="31" s="1"/>
  <c r="S170" i="7"/>
  <c r="AI167" i="7"/>
  <c r="E154" i="7"/>
  <c r="AK132" i="7"/>
  <c r="AN176" i="7"/>
  <c r="AC177" i="7"/>
  <c r="J166" i="7"/>
  <c r="W177" i="7"/>
  <c r="AM120" i="7"/>
  <c r="F174" i="7"/>
  <c r="J129" i="7"/>
  <c r="AD165" i="7"/>
  <c r="H182" i="7"/>
  <c r="D165" i="7"/>
  <c r="AL170" i="7"/>
  <c r="AE163" i="10"/>
  <c r="F183" i="7"/>
  <c r="AL186" i="7"/>
  <c r="AK112" i="7"/>
  <c r="AB147" i="7"/>
  <c r="AM180" i="7"/>
  <c r="X120" i="10"/>
  <c r="R168" i="7"/>
  <c r="T184" i="7"/>
  <c r="AE128" i="10"/>
  <c r="AL163" i="7"/>
  <c r="K182" i="7"/>
  <c r="AD112" i="7"/>
  <c r="AC160" i="7"/>
  <c r="F179" i="7"/>
  <c r="H121" i="7"/>
  <c r="J158" i="7"/>
  <c r="AL135" i="7"/>
  <c r="M162" i="7"/>
  <c r="J125" i="7"/>
  <c r="AD132" i="7"/>
  <c r="R185" i="7"/>
  <c r="O113" i="7"/>
  <c r="P159" i="7"/>
  <c r="N178" i="7"/>
  <c r="I123" i="7"/>
  <c r="H158" i="7"/>
  <c r="J177" i="7"/>
  <c r="O167" i="7"/>
  <c r="AG147" i="7"/>
  <c r="AJ110" i="7"/>
  <c r="Y150" i="7"/>
  <c r="AE178" i="10"/>
  <c r="H175" i="7"/>
  <c r="G136" i="7"/>
  <c r="Y178" i="7"/>
  <c r="S102" i="7"/>
  <c r="Q119" i="31" s="1"/>
  <c r="P136" i="7"/>
  <c r="N153" i="31" s="1"/>
  <c r="AN164" i="7"/>
  <c r="R158" i="7"/>
  <c r="Y182" i="7"/>
  <c r="AM148" i="7"/>
  <c r="AJ148" i="7"/>
  <c r="AB98" i="7"/>
  <c r="E138" i="7"/>
  <c r="AE171" i="10"/>
  <c r="AE142" i="10"/>
  <c r="Z140" i="7"/>
  <c r="I116" i="7"/>
  <c r="E151" i="7"/>
  <c r="AH168" i="7"/>
  <c r="AE153" i="10"/>
  <c r="R153" i="7"/>
  <c r="P170" i="31" s="1"/>
  <c r="Q134" i="7"/>
  <c r="AE134" i="10"/>
  <c r="AF185" i="7"/>
  <c r="E135" i="7"/>
  <c r="AA175" i="7"/>
  <c r="AC159" i="7"/>
  <c r="AE157" i="10"/>
  <c r="AG104" i="7"/>
  <c r="O143" i="7"/>
  <c r="D183" i="7"/>
  <c r="AN130" i="7"/>
  <c r="S168" i="7"/>
  <c r="Q185" i="31" s="1"/>
  <c r="X186" i="10"/>
  <c r="W174" i="7"/>
  <c r="R117" i="7"/>
  <c r="AA152" i="7"/>
  <c r="AJ169" i="7"/>
  <c r="AM155" i="7"/>
  <c r="AB152" i="7"/>
  <c r="Q107" i="7"/>
  <c r="J143" i="7"/>
  <c r="AE176" i="10"/>
  <c r="AN145" i="7"/>
  <c r="AA143" i="7"/>
  <c r="M102" i="7"/>
  <c r="J148" i="7"/>
  <c r="AI172" i="7"/>
  <c r="D222" i="33" s="1"/>
  <c r="W125" i="7"/>
  <c r="O164" i="7"/>
  <c r="AK181" i="7"/>
  <c r="AM129" i="7"/>
  <c r="Z133" i="7"/>
  <c r="AC164" i="7"/>
  <c r="I135" i="7"/>
  <c r="O134" i="7"/>
  <c r="AE188" i="10"/>
  <c r="W122" i="7"/>
  <c r="AC165" i="7"/>
  <c r="N184" i="7"/>
  <c r="AA129" i="7"/>
  <c r="AG165" i="7"/>
  <c r="AI164" i="7"/>
  <c r="Y179" i="7"/>
  <c r="N139" i="7"/>
  <c r="M156" i="31" s="1"/>
  <c r="Y138" i="7"/>
  <c r="AH187" i="7"/>
  <c r="C122" i="7"/>
  <c r="R157" i="7"/>
  <c r="P174" i="31" s="1"/>
  <c r="F173" i="7"/>
  <c r="AD157" i="7"/>
  <c r="AG157" i="7"/>
  <c r="AJ105" i="7"/>
  <c r="Z122" i="31" s="1"/>
  <c r="AH141" i="7"/>
  <c r="AG176" i="7"/>
  <c r="N143" i="7"/>
  <c r="J144" i="7"/>
  <c r="AN124" i="7"/>
  <c r="AI161" i="7"/>
  <c r="R177" i="7"/>
  <c r="P194" i="31" s="1"/>
  <c r="H166" i="7"/>
  <c r="J161" i="7"/>
  <c r="L138" i="7"/>
  <c r="AB178" i="7"/>
  <c r="AH100" i="7"/>
  <c r="D136" i="7"/>
  <c r="AJ170" i="7"/>
  <c r="Z187" i="31" s="1"/>
  <c r="W172" i="7"/>
  <c r="X163" i="10"/>
  <c r="P169" i="7"/>
  <c r="AM126" i="7"/>
  <c r="G163" i="7"/>
  <c r="AD182" i="7"/>
  <c r="AE152" i="10"/>
  <c r="AC153" i="7"/>
  <c r="I149" i="7"/>
  <c r="AG113" i="7"/>
  <c r="AK154" i="7"/>
  <c r="AI170" i="7"/>
  <c r="AI150" i="7"/>
  <c r="D200" i="33" s="1"/>
  <c r="T139" i="7"/>
  <c r="E142" i="7"/>
  <c r="AB104" i="7"/>
  <c r="S143" i="7"/>
  <c r="Q160" i="31" s="1"/>
  <c r="AC181" i="7"/>
  <c r="AH145" i="7"/>
  <c r="L151" i="7"/>
  <c r="O133" i="7"/>
  <c r="L150" i="31" s="1"/>
  <c r="AA111" i="7"/>
  <c r="AH186" i="7"/>
  <c r="G138" i="7"/>
  <c r="N140" i="7"/>
  <c r="H136" i="7"/>
  <c r="D102" i="7"/>
  <c r="R142" i="7"/>
  <c r="P159" i="31" s="1"/>
  <c r="M180" i="7"/>
  <c r="F159" i="7"/>
  <c r="AD153" i="7"/>
  <c r="C151" i="7"/>
  <c r="AD115" i="7"/>
  <c r="AH153" i="7"/>
  <c r="AK171" i="7"/>
  <c r="AA156" i="7"/>
  <c r="G141" i="7"/>
  <c r="M141" i="7"/>
  <c r="AA107" i="7"/>
  <c r="S141" i="7"/>
  <c r="Q158" i="31" s="1"/>
  <c r="K184" i="7"/>
  <c r="AL106" i="7"/>
  <c r="D146" i="7"/>
  <c r="AM182" i="7"/>
  <c r="AH124" i="7"/>
  <c r="X161" i="10"/>
  <c r="N176" i="7"/>
  <c r="M193" i="31" s="1"/>
  <c r="L102" i="7"/>
  <c r="AK140" i="7"/>
  <c r="AK175" i="7"/>
  <c r="P142" i="7"/>
  <c r="W142" i="7"/>
  <c r="J165" i="7"/>
  <c r="Z153" i="7"/>
  <c r="C155" i="7"/>
  <c r="F152" i="7"/>
  <c r="AN152" i="7"/>
  <c r="AJ113" i="7"/>
  <c r="Z130" i="31" s="1"/>
  <c r="N156" i="7"/>
  <c r="AK172" i="7"/>
  <c r="H132" i="7"/>
  <c r="L136" i="7"/>
  <c r="C170" i="7"/>
  <c r="AI136" i="7"/>
  <c r="D186" i="33" s="1"/>
  <c r="AE137" i="10"/>
  <c r="Q187" i="7"/>
  <c r="P114" i="7"/>
  <c r="AK161" i="7"/>
  <c r="J178" i="7"/>
  <c r="AD126" i="7"/>
  <c r="N159" i="7"/>
  <c r="I164" i="7"/>
  <c r="C150" i="7"/>
  <c r="T170" i="7"/>
  <c r="N114" i="7"/>
  <c r="S149" i="7"/>
  <c r="L184" i="7"/>
  <c r="AI123" i="7"/>
  <c r="AI178" i="7"/>
  <c r="AC185" i="7"/>
  <c r="M106" i="7"/>
  <c r="G177" i="7"/>
  <c r="R134" i="7"/>
  <c r="AA176" i="7"/>
  <c r="G97" i="7"/>
  <c r="V133" i="7"/>
  <c r="AH185" i="7"/>
  <c r="AI141" i="7"/>
  <c r="D191" i="33" s="1"/>
  <c r="Q157" i="7"/>
  <c r="AA157" i="7"/>
  <c r="R119" i="7"/>
  <c r="AH177" i="7"/>
  <c r="V181" i="7"/>
  <c r="AH142" i="7"/>
  <c r="V180" i="7"/>
  <c r="AI101" i="7"/>
  <c r="AC139" i="7"/>
  <c r="I170" i="7"/>
  <c r="W179" i="7"/>
  <c r="AC140" i="7"/>
  <c r="Y147" i="7"/>
  <c r="I117" i="7"/>
  <c r="M155" i="7"/>
  <c r="H173" i="7"/>
  <c r="S165" i="7"/>
  <c r="Q182" i="31" s="1"/>
  <c r="J145" i="7"/>
  <c r="Q145" i="7"/>
  <c r="O162" i="31" s="1"/>
  <c r="P106" i="7"/>
  <c r="D144" i="7"/>
  <c r="L185" i="7"/>
  <c r="W150" i="7"/>
  <c r="N158" i="7"/>
  <c r="R160" i="7"/>
  <c r="AD121" i="7"/>
  <c r="X159" i="10"/>
  <c r="AK178" i="7"/>
  <c r="M123" i="7"/>
  <c r="AC167" i="7"/>
  <c r="N186" i="7"/>
  <c r="P167" i="7"/>
  <c r="M183" i="7"/>
  <c r="L174" i="7"/>
  <c r="W100" i="7"/>
  <c r="AB156" i="7"/>
  <c r="W175" i="7"/>
  <c r="D158" i="7"/>
  <c r="O160" i="7"/>
  <c r="E112" i="7"/>
  <c r="P181" i="7"/>
  <c r="C148" i="7"/>
  <c r="T148" i="7"/>
  <c r="X198" i="10"/>
  <c r="AN134" i="7"/>
  <c r="L134" i="7"/>
  <c r="AD186" i="7"/>
  <c r="N133" i="7"/>
  <c r="AJ182" i="7"/>
  <c r="AD106" i="7"/>
  <c r="AE198" i="10"/>
  <c r="N114" i="31" l="1"/>
  <c r="Q152" i="31"/>
  <c r="Q117" i="31"/>
  <c r="R81" i="31"/>
  <c r="R140" i="31"/>
  <c r="N65" i="31"/>
  <c r="M73" i="31"/>
  <c r="O102" i="31"/>
  <c r="Q132" i="31"/>
  <c r="M113" i="31"/>
  <c r="P192" i="31"/>
  <c r="M124" i="31"/>
  <c r="M131" i="31"/>
  <c r="M173" i="31"/>
  <c r="L140" i="31"/>
  <c r="N190" i="31"/>
  <c r="L171" i="31"/>
  <c r="R186" i="31"/>
  <c r="P161" i="31"/>
  <c r="N99" i="31"/>
  <c r="Q156" i="31"/>
  <c r="R163" i="31"/>
  <c r="P135" i="31"/>
  <c r="O128" i="31"/>
  <c r="P116" i="31"/>
  <c r="Q107" i="31"/>
  <c r="O88" i="31"/>
  <c r="R171" i="31"/>
  <c r="P165" i="31"/>
  <c r="P63" i="31"/>
  <c r="Q118" i="31"/>
  <c r="P134" i="31"/>
  <c r="Q178" i="31"/>
  <c r="N69" i="31"/>
  <c r="N144" i="31"/>
  <c r="O50" i="31"/>
  <c r="Q155" i="31"/>
  <c r="L79" i="31"/>
  <c r="N127" i="31"/>
  <c r="L103" i="31"/>
  <c r="Q99" i="31"/>
  <c r="O57" i="31"/>
  <c r="P189" i="31"/>
  <c r="M75" i="31"/>
  <c r="N123" i="31"/>
  <c r="N194" i="31"/>
  <c r="R151" i="31"/>
  <c r="R118" i="31"/>
  <c r="M64" i="31"/>
  <c r="O106" i="31"/>
  <c r="Q89" i="31"/>
  <c r="P76" i="31"/>
  <c r="R74" i="31"/>
  <c r="M114" i="31"/>
  <c r="Q100" i="31"/>
  <c r="D135" i="33"/>
  <c r="D201" i="33"/>
  <c r="D220" i="33"/>
  <c r="G220" i="33" s="1"/>
  <c r="Z150" i="31"/>
  <c r="D91" i="33"/>
  <c r="Z186" i="31"/>
  <c r="D154" i="33"/>
  <c r="G154" i="33" s="1"/>
  <c r="Z76" i="31"/>
  <c r="D195" i="33"/>
  <c r="H195" i="33" s="1"/>
  <c r="Z128" i="31"/>
  <c r="Z55" i="31"/>
  <c r="Z145" i="31"/>
  <c r="D158" i="33"/>
  <c r="G158" i="33" s="1"/>
  <c r="Z139" i="31"/>
  <c r="Z180" i="31"/>
  <c r="Z125" i="31"/>
  <c r="Z188" i="31"/>
  <c r="Z165" i="31"/>
  <c r="Z54" i="31"/>
  <c r="R165" i="31"/>
  <c r="N184" i="31"/>
  <c r="N186" i="31"/>
  <c r="M160" i="31"/>
  <c r="P172" i="31"/>
  <c r="P130" i="31"/>
  <c r="N46" i="31"/>
  <c r="R88" i="31"/>
  <c r="Q166" i="31"/>
  <c r="R156" i="31"/>
  <c r="L184" i="31"/>
  <c r="O182" i="31"/>
  <c r="L188" i="31"/>
  <c r="Q172" i="31"/>
  <c r="O153" i="31"/>
  <c r="L149" i="31"/>
  <c r="R116" i="31"/>
  <c r="R189" i="31"/>
  <c r="Q191" i="31"/>
  <c r="R93" i="31"/>
  <c r="M152" i="31"/>
  <c r="L124" i="31"/>
  <c r="O108" i="31"/>
  <c r="O148" i="31"/>
  <c r="O74" i="31"/>
  <c r="L109" i="31"/>
  <c r="L137" i="31"/>
  <c r="P64" i="31"/>
  <c r="L132" i="31"/>
  <c r="O89" i="31"/>
  <c r="P160" i="31"/>
  <c r="L115" i="31"/>
  <c r="O143" i="31"/>
  <c r="Q169" i="31"/>
  <c r="N145" i="31"/>
  <c r="R117" i="31"/>
  <c r="N159" i="31"/>
  <c r="Q143" i="31"/>
  <c r="L69" i="31"/>
  <c r="M163" i="31"/>
  <c r="R130" i="31"/>
  <c r="O48" i="31"/>
  <c r="N86" i="31"/>
  <c r="R49" i="31"/>
  <c r="O141" i="31"/>
  <c r="M141" i="31"/>
  <c r="Q167" i="31"/>
  <c r="R159" i="31"/>
  <c r="O174" i="31"/>
  <c r="N160" i="31"/>
  <c r="R145" i="31"/>
  <c r="M137" i="31"/>
  <c r="M182" i="31"/>
  <c r="Q79" i="31"/>
  <c r="Q136" i="31"/>
  <c r="P54" i="31"/>
  <c r="M128" i="31"/>
  <c r="R82" i="31"/>
  <c r="N113" i="31"/>
  <c r="N79" i="31"/>
  <c r="O59" i="31"/>
  <c r="P171" i="31"/>
  <c r="L111" i="31"/>
  <c r="Q98" i="31"/>
  <c r="L177" i="31"/>
  <c r="M175" i="31"/>
  <c r="L151" i="31"/>
  <c r="Q184" i="31"/>
  <c r="O164" i="31"/>
  <c r="O150" i="31"/>
  <c r="P169" i="31"/>
  <c r="O161" i="31"/>
  <c r="Q138" i="31"/>
  <c r="L72" i="31"/>
  <c r="Q123" i="31"/>
  <c r="N107" i="31"/>
  <c r="N131" i="31"/>
  <c r="M185" i="31"/>
  <c r="P168" i="31"/>
  <c r="D209" i="33"/>
  <c r="H209" i="33" s="1"/>
  <c r="O64" i="31"/>
  <c r="D124" i="33"/>
  <c r="N62" i="31"/>
  <c r="L57" i="31"/>
  <c r="R60" i="31"/>
  <c r="N135" i="31"/>
  <c r="O100" i="31"/>
  <c r="P154" i="31"/>
  <c r="D120" i="33"/>
  <c r="Z197" i="31"/>
  <c r="M184" i="31"/>
  <c r="Z83" i="31"/>
  <c r="Z104" i="31"/>
  <c r="N61" i="31"/>
  <c r="O124" i="31"/>
  <c r="L130" i="31"/>
  <c r="P147" i="31"/>
  <c r="L143" i="31"/>
  <c r="N171" i="31"/>
  <c r="O130" i="31"/>
  <c r="N120" i="31"/>
  <c r="L61" i="31"/>
  <c r="L92" i="31"/>
  <c r="P103" i="31"/>
  <c r="Q125" i="31"/>
  <c r="M122" i="31"/>
  <c r="M186" i="31"/>
  <c r="Q65" i="31"/>
  <c r="N87" i="31"/>
  <c r="P66" i="31"/>
  <c r="N66" i="31"/>
  <c r="L52" i="31"/>
  <c r="Z151" i="31"/>
  <c r="D114" i="33"/>
  <c r="D157" i="33"/>
  <c r="G157" i="33" s="1"/>
  <c r="D151" i="33"/>
  <c r="H151" i="33" s="1"/>
  <c r="D228" i="33"/>
  <c r="D173" i="33"/>
  <c r="G173" i="33" s="1"/>
  <c r="D214" i="33"/>
  <c r="H214" i="33" s="1"/>
  <c r="D217" i="33"/>
  <c r="Z154" i="31"/>
  <c r="Z182" i="31"/>
  <c r="D182" i="33"/>
  <c r="G182" i="33" s="1"/>
  <c r="Z153" i="31"/>
  <c r="Z109" i="31"/>
  <c r="Z95" i="31"/>
  <c r="D93" i="33"/>
  <c r="G93" i="33" s="1"/>
  <c r="Z91" i="31"/>
  <c r="Z46" i="31"/>
  <c r="D183" i="33"/>
  <c r="H183" i="33" s="1"/>
  <c r="Z121" i="31"/>
  <c r="Z64" i="31"/>
  <c r="D147" i="33"/>
  <c r="G147" i="33" s="1"/>
  <c r="Z120" i="31"/>
  <c r="Z61" i="31"/>
  <c r="Z75" i="31"/>
  <c r="D82" i="33"/>
  <c r="G82" i="33" s="1"/>
  <c r="D99" i="33"/>
  <c r="H99" i="33" s="1"/>
  <c r="D211" i="33"/>
  <c r="G211" i="33" s="1"/>
  <c r="Z179" i="31"/>
  <c r="D208" i="33"/>
  <c r="Z149" i="31"/>
  <c r="Z178" i="31"/>
  <c r="Z164" i="31"/>
  <c r="D106" i="33"/>
  <c r="D137" i="33"/>
  <c r="D118" i="33"/>
  <c r="G118" i="33" s="1"/>
  <c r="Z129" i="31"/>
  <c r="D148" i="33"/>
  <c r="G148" i="33" s="1"/>
  <c r="P136" i="31"/>
  <c r="O189" i="31"/>
  <c r="R175" i="31"/>
  <c r="Q122" i="31"/>
  <c r="M104" i="31"/>
  <c r="L56" i="31"/>
  <c r="P148" i="31"/>
  <c r="N93" i="31"/>
  <c r="N48" i="31"/>
  <c r="P48" i="31"/>
  <c r="P177" i="31"/>
  <c r="N176" i="31"/>
  <c r="P185" i="31"/>
  <c r="R182" i="31"/>
  <c r="Q154" i="31"/>
  <c r="N168" i="31"/>
  <c r="L180" i="31"/>
  <c r="P181" i="31"/>
  <c r="M164" i="31"/>
  <c r="L161" i="31"/>
  <c r="P127" i="31"/>
  <c r="L175" i="31"/>
  <c r="L120" i="31"/>
  <c r="L78" i="31"/>
  <c r="O56" i="31"/>
  <c r="P51" i="31"/>
  <c r="N60" i="31"/>
  <c r="L76" i="31"/>
  <c r="N83" i="31"/>
  <c r="Q73" i="31"/>
  <c r="L98" i="31"/>
  <c r="N116" i="31"/>
  <c r="R77" i="31"/>
  <c r="M60" i="31"/>
  <c r="P88" i="31"/>
  <c r="M167" i="31"/>
  <c r="M117" i="31"/>
  <c r="M176" i="31"/>
  <c r="M157" i="31"/>
  <c r="L160" i="31"/>
  <c r="L142" i="31"/>
  <c r="N180" i="31"/>
  <c r="R174" i="31"/>
  <c r="O192" i="31"/>
  <c r="N187" i="31"/>
  <c r="L192" i="31"/>
  <c r="O147" i="31"/>
  <c r="P124" i="31"/>
  <c r="P95" i="31"/>
  <c r="N92" i="31"/>
  <c r="M88" i="31"/>
  <c r="M107" i="31"/>
  <c r="R56" i="31"/>
  <c r="L122" i="31"/>
  <c r="N102" i="31"/>
  <c r="R86" i="31"/>
  <c r="N150" i="31"/>
  <c r="N85" i="31"/>
  <c r="N59" i="31"/>
  <c r="P115" i="31"/>
  <c r="Q91" i="31"/>
  <c r="R87" i="31"/>
  <c r="Q106" i="31"/>
  <c r="Q48" i="31"/>
  <c r="R80" i="31"/>
  <c r="R128" i="31"/>
  <c r="L70" i="31"/>
  <c r="P114" i="31"/>
  <c r="R89" i="31"/>
  <c r="O65" i="31"/>
  <c r="R66" i="31"/>
  <c r="L51" i="31"/>
  <c r="M52" i="31"/>
  <c r="N77" i="31"/>
  <c r="N52" i="31"/>
  <c r="R57" i="31"/>
  <c r="Q83" i="31"/>
  <c r="Q108" i="31"/>
  <c r="P50" i="31"/>
  <c r="O46" i="31"/>
  <c r="R187" i="31"/>
  <c r="M150" i="31"/>
  <c r="P151" i="31"/>
  <c r="L181" i="31"/>
  <c r="O151" i="31"/>
  <c r="M195" i="31"/>
  <c r="N121" i="31"/>
  <c r="Q157" i="31"/>
  <c r="L178" i="31"/>
  <c r="N161" i="31"/>
  <c r="R177" i="31"/>
  <c r="M143" i="31"/>
  <c r="P153" i="31"/>
  <c r="O145" i="31"/>
  <c r="R138" i="31"/>
  <c r="P122" i="31"/>
  <c r="Q87" i="31"/>
  <c r="Q134" i="31"/>
  <c r="Q115" i="31"/>
  <c r="R119" i="31"/>
  <c r="R115" i="31"/>
  <c r="P86" i="31"/>
  <c r="P89" i="31"/>
  <c r="R183" i="31"/>
  <c r="Q62" i="31"/>
  <c r="P123" i="31"/>
  <c r="Q86" i="31"/>
  <c r="O70" i="31"/>
  <c r="L128" i="31"/>
  <c r="O112" i="31"/>
  <c r="M46" i="31"/>
  <c r="M45" i="31"/>
  <c r="P101" i="31"/>
  <c r="L121" i="31"/>
  <c r="R100" i="31"/>
  <c r="R51" i="31"/>
  <c r="Q66" i="31"/>
  <c r="L139" i="31"/>
  <c r="P186" i="31"/>
  <c r="D189" i="33"/>
  <c r="G189" i="33" s="1"/>
  <c r="Q188" i="31"/>
  <c r="M191" i="31"/>
  <c r="O122" i="31"/>
  <c r="O63" i="31"/>
  <c r="O177" i="31"/>
  <c r="O94" i="31"/>
  <c r="Z143" i="31"/>
  <c r="L108" i="31"/>
  <c r="P131" i="31"/>
  <c r="L118" i="31"/>
  <c r="Q121" i="31"/>
  <c r="P92" i="31"/>
  <c r="Q75" i="31"/>
  <c r="P110" i="31"/>
  <c r="M92" i="31"/>
  <c r="Z166" i="31"/>
  <c r="D112" i="33"/>
  <c r="Q170" i="31"/>
  <c r="Q90" i="31"/>
  <c r="D179" i="33"/>
  <c r="G179" i="33" s="1"/>
  <c r="Z111" i="31"/>
  <c r="O58" i="31"/>
  <c r="M172" i="31"/>
  <c r="Q60" i="31"/>
  <c r="O86" i="31"/>
  <c r="M144" i="31"/>
  <c r="M118" i="31"/>
  <c r="Z79" i="31"/>
  <c r="L158" i="31"/>
  <c r="R76" i="31"/>
  <c r="M61" i="31"/>
  <c r="D128" i="33"/>
  <c r="G128" i="33" s="1"/>
  <c r="O80" i="31"/>
  <c r="N80" i="31"/>
  <c r="P58" i="31"/>
  <c r="L73" i="31"/>
  <c r="D132" i="33"/>
  <c r="H132" i="33" s="1"/>
  <c r="M77" i="31"/>
  <c r="D174" i="33"/>
  <c r="H174" i="33" s="1"/>
  <c r="N146" i="31"/>
  <c r="N89" i="31"/>
  <c r="O121" i="31"/>
  <c r="O60" i="31"/>
  <c r="Z89" i="31"/>
  <c r="R110" i="31"/>
  <c r="M132" i="31"/>
  <c r="M90" i="31"/>
  <c r="M99" i="31"/>
  <c r="L64" i="31"/>
  <c r="Z123" i="31"/>
  <c r="D130" i="33"/>
  <c r="H130" i="33" s="1"/>
  <c r="O119" i="31"/>
  <c r="Q179" i="31"/>
  <c r="R69" i="31"/>
  <c r="O137" i="31"/>
  <c r="L110" i="31"/>
  <c r="N75" i="31"/>
  <c r="N196" i="31"/>
  <c r="O190" i="31"/>
  <c r="L146" i="31"/>
  <c r="R152" i="31"/>
  <c r="O170" i="31"/>
  <c r="R190" i="31"/>
  <c r="Z167" i="31"/>
  <c r="R160" i="31"/>
  <c r="M147" i="31"/>
  <c r="Z52" i="31"/>
  <c r="N147" i="31"/>
  <c r="M120" i="31"/>
  <c r="L191" i="31"/>
  <c r="Q137" i="31"/>
  <c r="R166" i="31"/>
  <c r="M58" i="31"/>
  <c r="Z82" i="31"/>
  <c r="D79" i="33"/>
  <c r="O77" i="31"/>
  <c r="D155" i="33"/>
  <c r="G155" i="33" s="1"/>
  <c r="N71" i="31"/>
  <c r="M105" i="31"/>
  <c r="D102" i="33"/>
  <c r="G102" i="33" s="1"/>
  <c r="L159" i="31"/>
  <c r="N109" i="31"/>
  <c r="N122" i="31"/>
  <c r="R96" i="31"/>
  <c r="R158" i="31"/>
  <c r="L82" i="31"/>
  <c r="O176" i="31"/>
  <c r="M98" i="31"/>
  <c r="D85" i="33"/>
  <c r="O105" i="31"/>
  <c r="L67" i="31"/>
  <c r="R185" i="31"/>
  <c r="N81" i="31"/>
  <c r="M91" i="31"/>
  <c r="O168" i="31"/>
  <c r="L54" i="31"/>
  <c r="Z99" i="31"/>
  <c r="O185" i="31"/>
  <c r="M151" i="31"/>
  <c r="L106" i="31"/>
  <c r="L47" i="31"/>
  <c r="P74" i="31"/>
  <c r="Q81" i="31"/>
  <c r="Z45" i="31"/>
  <c r="P70" i="31"/>
  <c r="M179" i="31"/>
  <c r="P83" i="31"/>
  <c r="D223" i="33"/>
  <c r="H223" i="33" s="1"/>
  <c r="D167" i="33"/>
  <c r="O67" i="31"/>
  <c r="M192" i="31"/>
  <c r="Z195" i="31"/>
  <c r="Q176" i="31"/>
  <c r="D207" i="33"/>
  <c r="Q194" i="31"/>
  <c r="D232" i="33"/>
  <c r="G232" i="33" s="1"/>
  <c r="D235" i="33"/>
  <c r="N188" i="31"/>
  <c r="P195" i="31"/>
  <c r="D105" i="33"/>
  <c r="G105" i="33" s="1"/>
  <c r="M189" i="31"/>
  <c r="R63" i="31"/>
  <c r="D109" i="33"/>
  <c r="Z62" i="31"/>
  <c r="L102" i="31"/>
  <c r="Z157" i="31"/>
  <c r="Q133" i="31"/>
  <c r="Q45" i="31"/>
  <c r="Q140" i="31"/>
  <c r="O87" i="31"/>
  <c r="M171" i="31"/>
  <c r="L119" i="31"/>
  <c r="R172" i="31"/>
  <c r="P133" i="31"/>
  <c r="M82" i="31"/>
  <c r="Q58" i="31"/>
  <c r="D126" i="33"/>
  <c r="Q135" i="31"/>
  <c r="M158" i="31"/>
  <c r="R153" i="31"/>
  <c r="N138" i="31"/>
  <c r="D171" i="33"/>
  <c r="D136" i="33"/>
  <c r="R193" i="31"/>
  <c r="D152" i="33"/>
  <c r="H152" i="33" s="1"/>
  <c r="O72" i="31"/>
  <c r="P150" i="31"/>
  <c r="D145" i="33"/>
  <c r="H145" i="33" s="1"/>
  <c r="Z112" i="31"/>
  <c r="R131" i="31"/>
  <c r="M106" i="31"/>
  <c r="R83" i="31"/>
  <c r="P55" i="31"/>
  <c r="N50" i="31"/>
  <c r="D215" i="33"/>
  <c r="G215" i="33" s="1"/>
  <c r="R45" i="31"/>
  <c r="P90" i="31"/>
  <c r="O114" i="31"/>
  <c r="P52" i="31"/>
  <c r="P126" i="31"/>
  <c r="L187" i="31"/>
  <c r="Z171" i="31"/>
  <c r="Z141" i="31"/>
  <c r="N172" i="31"/>
  <c r="P163" i="31"/>
  <c r="L162" i="31"/>
  <c r="M149" i="31"/>
  <c r="O183" i="31"/>
  <c r="Z69" i="31"/>
  <c r="Z68" i="31"/>
  <c r="N106" i="31"/>
  <c r="Q105" i="31"/>
  <c r="P146" i="31"/>
  <c r="M59" i="31"/>
  <c r="L45" i="31"/>
  <c r="M89" i="31"/>
  <c r="R134" i="31"/>
  <c r="Q149" i="31"/>
  <c r="R104" i="31"/>
  <c r="D153" i="33"/>
  <c r="H153" i="33" s="1"/>
  <c r="P119" i="31"/>
  <c r="N49" i="31"/>
  <c r="Z142" i="31"/>
  <c r="O90" i="31"/>
  <c r="P60" i="31"/>
  <c r="O51" i="31"/>
  <c r="P105" i="31"/>
  <c r="N101" i="31"/>
  <c r="D92" i="33"/>
  <c r="G92" i="33" s="1"/>
  <c r="Q69" i="31"/>
  <c r="R58" i="31"/>
  <c r="R95" i="31"/>
  <c r="Q85" i="31"/>
  <c r="R102" i="31"/>
  <c r="Z77" i="31"/>
  <c r="R108" i="31"/>
  <c r="R90" i="31"/>
  <c r="M100" i="31"/>
  <c r="Q144" i="31"/>
  <c r="Q55" i="31"/>
  <c r="O163" i="31"/>
  <c r="L152" i="31"/>
  <c r="O149" i="31"/>
  <c r="N108" i="31"/>
  <c r="R126" i="31"/>
  <c r="L100" i="31"/>
  <c r="P143" i="31"/>
  <c r="L195" i="31"/>
  <c r="R59" i="31"/>
  <c r="P87" i="33"/>
  <c r="Q87" i="33" s="1"/>
  <c r="P175" i="33"/>
  <c r="Q175" i="33" s="1"/>
  <c r="P229" i="33"/>
  <c r="Q229" i="33" s="1"/>
  <c r="P173" i="33"/>
  <c r="Q173" i="33" s="1"/>
  <c r="P148" i="33"/>
  <c r="Q148" i="33" s="1"/>
  <c r="P140" i="33"/>
  <c r="Q140" i="33" s="1"/>
  <c r="P132" i="33"/>
  <c r="Q132" i="33" s="1"/>
  <c r="P101" i="33"/>
  <c r="Q101" i="33" s="1"/>
  <c r="P114" i="33"/>
  <c r="Q114" i="33" s="1"/>
  <c r="P192" i="33"/>
  <c r="Q192" i="33" s="1"/>
  <c r="P182" i="33"/>
  <c r="Q182" i="33" s="1"/>
  <c r="P174" i="33"/>
  <c r="Q174" i="33" s="1"/>
  <c r="P143" i="33"/>
  <c r="Q143" i="33" s="1"/>
  <c r="P80" i="33"/>
  <c r="Q80" i="33" s="1"/>
  <c r="P233" i="33"/>
  <c r="Q233" i="33" s="1"/>
  <c r="P225" i="33"/>
  <c r="Q225" i="33" s="1"/>
  <c r="P217" i="33"/>
  <c r="Q217" i="33" s="1"/>
  <c r="P188" i="33"/>
  <c r="Q188" i="33" s="1"/>
  <c r="P201" i="33"/>
  <c r="Q201" i="33" s="1"/>
  <c r="P108" i="33"/>
  <c r="Q108" i="33" s="1"/>
  <c r="P164" i="33"/>
  <c r="Q164" i="33" s="1"/>
  <c r="P92" i="33"/>
  <c r="Q92" i="33" s="1"/>
  <c r="P184" i="33"/>
  <c r="Q184" i="33" s="1"/>
  <c r="P160" i="33"/>
  <c r="Q160" i="33" s="1"/>
  <c r="P232" i="33"/>
  <c r="Q232" i="33" s="1"/>
  <c r="P209" i="33"/>
  <c r="Q209" i="33" s="1"/>
  <c r="P137" i="33"/>
  <c r="P215" i="33"/>
  <c r="Q215" i="33" s="1"/>
  <c r="P100" i="33"/>
  <c r="Q100" i="33" s="1"/>
  <c r="P113" i="33"/>
  <c r="Q113" i="33" s="1"/>
  <c r="P191" i="33"/>
  <c r="W191" i="33" s="1"/>
  <c r="P183" i="33"/>
  <c r="Q183" i="33" s="1"/>
  <c r="P171" i="33"/>
  <c r="Q171" i="33" s="1"/>
  <c r="P79" i="33"/>
  <c r="Q79" i="33" s="1"/>
  <c r="P155" i="33"/>
  <c r="P210" i="33"/>
  <c r="Q210" i="33" s="1"/>
  <c r="P138" i="33"/>
  <c r="Q138" i="33" s="1"/>
  <c r="P214" i="33"/>
  <c r="Q214" i="33" s="1"/>
  <c r="P115" i="33"/>
  <c r="Q115" i="33" s="1"/>
  <c r="P112" i="33"/>
  <c r="Q112" i="33" s="1"/>
  <c r="P190" i="33"/>
  <c r="Q190" i="33" s="1"/>
  <c r="P180" i="33"/>
  <c r="Q180" i="33" s="1"/>
  <c r="P85" i="33"/>
  <c r="P157" i="33"/>
  <c r="Q157" i="33" s="1"/>
  <c r="P82" i="33"/>
  <c r="Q82" i="33" s="1"/>
  <c r="P124" i="33"/>
  <c r="Q124" i="33" s="1"/>
  <c r="P223" i="33"/>
  <c r="P130" i="33"/>
  <c r="Q130" i="33" s="1"/>
  <c r="P186" i="33"/>
  <c r="W186" i="33" s="1"/>
  <c r="P199" i="33"/>
  <c r="Q199" i="33" s="1"/>
  <c r="P106" i="33"/>
  <c r="P98" i="33"/>
  <c r="P90" i="33"/>
  <c r="Q90" i="33" s="1"/>
  <c r="P230" i="33"/>
  <c r="Q230" i="33" s="1"/>
  <c r="P158" i="33"/>
  <c r="P151" i="33"/>
  <c r="Q151" i="33" s="1"/>
  <c r="P207" i="33"/>
  <c r="Q207" i="33" s="1"/>
  <c r="P135" i="33"/>
  <c r="Q135" i="33" s="1"/>
  <c r="P213" i="33"/>
  <c r="Q213" i="33" s="1"/>
  <c r="P119" i="33"/>
  <c r="Q119" i="33" s="1"/>
  <c r="P111" i="33"/>
  <c r="Q111" i="33" s="1"/>
  <c r="P205" i="33"/>
  <c r="Q205" i="33" s="1"/>
  <c r="P181" i="33"/>
  <c r="Q181" i="33" s="1"/>
  <c r="P169" i="33"/>
  <c r="Q169" i="33" s="1"/>
  <c r="P161" i="33"/>
  <c r="Q161" i="33" s="1"/>
  <c r="P153" i="33"/>
  <c r="Q153" i="33" s="1"/>
  <c r="P208" i="33"/>
  <c r="Q208" i="33" s="1"/>
  <c r="P152" i="33"/>
  <c r="Q152" i="33" s="1"/>
  <c r="P212" i="33"/>
  <c r="Q212" i="33" s="1"/>
  <c r="P118" i="33"/>
  <c r="Q118" i="33" s="1"/>
  <c r="P110" i="33"/>
  <c r="Q110" i="33" s="1"/>
  <c r="W72" i="33"/>
  <c r="P178" i="33"/>
  <c r="Q178" i="33" s="1"/>
  <c r="P99" i="33"/>
  <c r="P147" i="33"/>
  <c r="Q147" i="33" s="1"/>
  <c r="P122" i="33"/>
  <c r="Q122" i="33" s="1"/>
  <c r="P237" i="33"/>
  <c r="Q237" i="33" s="1"/>
  <c r="P128" i="33"/>
  <c r="P200" i="33"/>
  <c r="Q200" i="33" s="1"/>
  <c r="P197" i="33"/>
  <c r="Q197" i="33" s="1"/>
  <c r="P120" i="33"/>
  <c r="P96" i="33"/>
  <c r="Q96" i="33" s="1"/>
  <c r="P168" i="33"/>
  <c r="Q168" i="33" s="1"/>
  <c r="P228" i="33"/>
  <c r="Q228" i="33" s="1"/>
  <c r="P156" i="33"/>
  <c r="Q156" i="33" s="1"/>
  <c r="P149" i="33"/>
  <c r="Q149" i="33" s="1"/>
  <c r="P221" i="33"/>
  <c r="Q221" i="33" s="1"/>
  <c r="P133" i="33"/>
  <c r="Q133" i="33" s="1"/>
  <c r="P227" i="33"/>
  <c r="Q227" i="33" s="1"/>
  <c r="P117" i="33"/>
  <c r="Q117" i="33" s="1"/>
  <c r="P189" i="33"/>
  <c r="Q189" i="33" s="1"/>
  <c r="W71" i="33"/>
  <c r="P195" i="33"/>
  <c r="Q195" i="33" s="1"/>
  <c r="P231" i="33"/>
  <c r="Q231" i="33" s="1"/>
  <c r="P159" i="33"/>
  <c r="Q159" i="33" s="1"/>
  <c r="P150" i="33"/>
  <c r="Q150" i="33" s="1"/>
  <c r="P206" i="33"/>
  <c r="Q206" i="33" s="1"/>
  <c r="P134" i="33"/>
  <c r="Q134" i="33" s="1"/>
  <c r="P103" i="33"/>
  <c r="Q103" i="33" s="1"/>
  <c r="P116" i="33"/>
  <c r="Q116" i="33" s="1"/>
  <c r="P194" i="33"/>
  <c r="Q194" i="33" s="1"/>
  <c r="P93" i="33"/>
  <c r="Q93" i="33" s="1"/>
  <c r="P176" i="33"/>
  <c r="Q176" i="33" s="1"/>
  <c r="P145" i="33"/>
  <c r="Q145" i="33" s="1"/>
  <c r="P78" i="33"/>
  <c r="Q78" i="33" s="1"/>
  <c r="P235" i="33"/>
  <c r="Q235" i="33" s="1"/>
  <c r="P136" i="33"/>
  <c r="Q136" i="33" s="1"/>
  <c r="P219" i="33"/>
  <c r="Q219" i="33" s="1"/>
  <c r="P126" i="33"/>
  <c r="Q126" i="33" s="1"/>
  <c r="P203" i="33"/>
  <c r="W203" i="33" s="1"/>
  <c r="P104" i="33"/>
  <c r="Q104" i="33" s="1"/>
  <c r="P166" i="33"/>
  <c r="Q166" i="33" s="1"/>
  <c r="P94" i="33"/>
  <c r="Q94" i="33" s="1"/>
  <c r="P170" i="33"/>
  <c r="Q170" i="33" s="1"/>
  <c r="P162" i="33"/>
  <c r="Q162" i="33" s="1"/>
  <c r="P154" i="33"/>
  <c r="P163" i="33"/>
  <c r="Q163" i="33" s="1"/>
  <c r="P139" i="33"/>
  <c r="Q139" i="33" s="1"/>
  <c r="P211" i="33"/>
  <c r="Q211" i="33" s="1"/>
  <c r="P102" i="33"/>
  <c r="Q102" i="33" s="1"/>
  <c r="P131" i="33"/>
  <c r="Q131" i="33" s="1"/>
  <c r="P193" i="33"/>
  <c r="Q193" i="33" s="1"/>
  <c r="P177" i="33"/>
  <c r="Q177" i="33" s="1"/>
  <c r="P121" i="33"/>
  <c r="Q121" i="33" s="1"/>
  <c r="P91" i="33"/>
  <c r="Q91" i="33" s="1"/>
  <c r="P185" i="33"/>
  <c r="Q185" i="33" s="1"/>
  <c r="P123" i="33"/>
  <c r="Q123" i="33" s="1"/>
  <c r="P95" i="33"/>
  <c r="Q95" i="33" s="1"/>
  <c r="P141" i="33"/>
  <c r="Q141" i="33" s="1"/>
  <c r="P236" i="33"/>
  <c r="Q236" i="33" s="1"/>
  <c r="P109" i="33"/>
  <c r="Q109" i="33" s="1"/>
  <c r="P196" i="33"/>
  <c r="Q196" i="33" s="1"/>
  <c r="P220" i="33"/>
  <c r="Q220" i="33" s="1"/>
  <c r="P88" i="33"/>
  <c r="Q88" i="33" s="1"/>
  <c r="P165" i="33"/>
  <c r="Q165" i="33" s="1"/>
  <c r="P127" i="33"/>
  <c r="Q127" i="33" s="1"/>
  <c r="P81" i="33"/>
  <c r="W81" i="33" s="1"/>
  <c r="P167" i="33"/>
  <c r="Q167" i="33" s="1"/>
  <c r="P125" i="33"/>
  <c r="Q125" i="33" s="1"/>
  <c r="P97" i="33"/>
  <c r="Q97" i="33" s="1"/>
  <c r="P202" i="33"/>
  <c r="Q202" i="33" s="1"/>
  <c r="P226" i="33"/>
  <c r="Q226" i="33" s="1"/>
  <c r="P84" i="33"/>
  <c r="Q84" i="33" s="1"/>
  <c r="P146" i="33"/>
  <c r="Q146" i="33" s="1"/>
  <c r="P107" i="33"/>
  <c r="Q107" i="33" s="1"/>
  <c r="P218" i="33"/>
  <c r="Q218" i="33" s="1"/>
  <c r="P142" i="33"/>
  <c r="Q142" i="33" s="1"/>
  <c r="P198" i="33"/>
  <c r="Q198" i="33" s="1"/>
  <c r="P222" i="33"/>
  <c r="Q222" i="33" s="1"/>
  <c r="P144" i="33"/>
  <c r="Q144" i="33" s="1"/>
  <c r="P179" i="33"/>
  <c r="Q179" i="33" s="1"/>
  <c r="P187" i="33"/>
  <c r="Q187" i="33" s="1"/>
  <c r="P234" i="33"/>
  <c r="Q234" i="33" s="1"/>
  <c r="P172" i="33"/>
  <c r="Q172" i="33" s="1"/>
  <c r="P216" i="33"/>
  <c r="Q216" i="33" s="1"/>
  <c r="P224" i="33"/>
  <c r="Q224" i="33" s="1"/>
  <c r="P86" i="33"/>
  <c r="Q86" i="33" s="1"/>
  <c r="P204" i="33"/>
  <c r="Q204" i="33" s="1"/>
  <c r="P89" i="33"/>
  <c r="Q89" i="33" s="1"/>
  <c r="P105" i="33"/>
  <c r="Q105" i="33" s="1"/>
  <c r="P129" i="33"/>
  <c r="Q129" i="33" s="1"/>
  <c r="P83" i="33"/>
  <c r="Q83" i="33" s="1"/>
  <c r="P175" i="31"/>
  <c r="O186" i="31"/>
  <c r="D141" i="33"/>
  <c r="G141" i="33" s="1"/>
  <c r="Z72" i="31"/>
  <c r="L172" i="31"/>
  <c r="N143" i="31"/>
  <c r="P176" i="31"/>
  <c r="Z155" i="31"/>
  <c r="D234" i="33"/>
  <c r="G234" i="33" s="1"/>
  <c r="O155" i="31"/>
  <c r="P173" i="31"/>
  <c r="L182" i="31"/>
  <c r="M165" i="31"/>
  <c r="N125" i="31"/>
  <c r="N136" i="31"/>
  <c r="R147" i="31"/>
  <c r="M155" i="31"/>
  <c r="N197" i="31"/>
  <c r="Z158" i="31"/>
  <c r="Z169" i="31"/>
  <c r="O61" i="31"/>
  <c r="R150" i="31"/>
  <c r="D236" i="33"/>
  <c r="M69" i="31"/>
  <c r="P187" i="31"/>
  <c r="L193" i="31"/>
  <c r="P182" i="31"/>
  <c r="Z170" i="31"/>
  <c r="N181" i="31"/>
  <c r="M190" i="31"/>
  <c r="N192" i="31"/>
  <c r="N132" i="31"/>
  <c r="N173" i="31"/>
  <c r="N178" i="31"/>
  <c r="D224" i="33"/>
  <c r="Z103" i="31"/>
  <c r="L156" i="31"/>
  <c r="Z81" i="31"/>
  <c r="O118" i="31"/>
  <c r="Z96" i="31"/>
  <c r="M148" i="31"/>
  <c r="M145" i="31"/>
  <c r="P108" i="31"/>
  <c r="M48" i="31"/>
  <c r="Q187" i="31"/>
  <c r="D225" i="33"/>
  <c r="G225" i="33" s="1"/>
  <c r="O195" i="31"/>
  <c r="O179" i="31"/>
  <c r="N162" i="31"/>
  <c r="M169" i="31"/>
  <c r="Z176" i="31"/>
  <c r="M178" i="31"/>
  <c r="P152" i="31"/>
  <c r="P157" i="31"/>
  <c r="O152" i="31"/>
  <c r="P179" i="31"/>
  <c r="O197" i="31"/>
  <c r="Z175" i="31"/>
  <c r="P164" i="31"/>
  <c r="Q124" i="31"/>
  <c r="R127" i="31"/>
  <c r="Z194" i="31"/>
  <c r="Q148" i="31"/>
  <c r="L86" i="31"/>
  <c r="P190" i="31"/>
  <c r="Z108" i="31"/>
  <c r="O184" i="31"/>
  <c r="D86" i="33"/>
  <c r="G86" i="33" s="1"/>
  <c r="D237" i="33"/>
  <c r="H237" i="33" s="1"/>
  <c r="D230" i="33"/>
  <c r="Z101" i="31"/>
  <c r="N191" i="31"/>
  <c r="Z127" i="31"/>
  <c r="N158" i="31"/>
  <c r="O167" i="31"/>
  <c r="N185" i="31"/>
  <c r="O187" i="31"/>
  <c r="N189" i="31"/>
  <c r="D219" i="33"/>
  <c r="G219" i="33" s="1"/>
  <c r="N164" i="31"/>
  <c r="Z132" i="31"/>
  <c r="D216" i="33"/>
  <c r="H216" i="33" s="1"/>
  <c r="D202" i="33"/>
  <c r="N156" i="31"/>
  <c r="M197" i="31"/>
  <c r="Q171" i="31"/>
  <c r="D212" i="33"/>
  <c r="O175" i="31"/>
  <c r="M183" i="31"/>
  <c r="Z193" i="31"/>
  <c r="P188" i="31"/>
  <c r="O156" i="31"/>
  <c r="Z185" i="31"/>
  <c r="Q181" i="31"/>
  <c r="N195" i="31"/>
  <c r="Q163" i="31"/>
  <c r="P158" i="31"/>
  <c r="D159" i="33"/>
  <c r="H159" i="33" s="1"/>
  <c r="D96" i="33"/>
  <c r="H96" i="33" s="1"/>
  <c r="Q189" i="31"/>
  <c r="R132" i="31"/>
  <c r="N169" i="31"/>
  <c r="R154" i="31"/>
  <c r="L85" i="31"/>
  <c r="N183" i="31"/>
  <c r="N165" i="31"/>
  <c r="Z73" i="31"/>
  <c r="N155" i="31"/>
  <c r="N112" i="31"/>
  <c r="P56" i="31"/>
  <c r="L84" i="31"/>
  <c r="Z191" i="31"/>
  <c r="M136" i="31"/>
  <c r="M170" i="31"/>
  <c r="M130" i="31"/>
  <c r="D190" i="33"/>
  <c r="G190" i="33" s="1"/>
  <c r="P140" i="31"/>
  <c r="M121" i="31"/>
  <c r="R98" i="31"/>
  <c r="L186" i="31"/>
  <c r="L53" i="31"/>
  <c r="R161" i="31"/>
  <c r="D117" i="33"/>
  <c r="G117" i="33" s="1"/>
  <c r="Z58" i="31"/>
  <c r="D194" i="33"/>
  <c r="G194" i="33" s="1"/>
  <c r="P120" i="31"/>
  <c r="P156" i="31"/>
  <c r="R92" i="31"/>
  <c r="P125" i="31"/>
  <c r="D188" i="33"/>
  <c r="G188" i="33" s="1"/>
  <c r="M50" i="31"/>
  <c r="M196" i="31"/>
  <c r="Q196" i="31"/>
  <c r="O160" i="31"/>
  <c r="N137" i="31"/>
  <c r="Q53" i="31"/>
  <c r="O111" i="31"/>
  <c r="Q47" i="31"/>
  <c r="N53" i="31"/>
  <c r="D226" i="33"/>
  <c r="H226" i="33" s="1"/>
  <c r="O136" i="31"/>
  <c r="N64" i="31"/>
  <c r="L167" i="31"/>
  <c r="L91" i="31"/>
  <c r="D101" i="33"/>
  <c r="M57" i="31"/>
  <c r="D134" i="33"/>
  <c r="H134" i="33" s="1"/>
  <c r="Z138" i="31"/>
  <c r="R99" i="31"/>
  <c r="Q112" i="31"/>
  <c r="M55" i="31"/>
  <c r="D160" i="33"/>
  <c r="G160" i="33" s="1"/>
  <c r="P97" i="31"/>
  <c r="O82" i="31"/>
  <c r="N73" i="31"/>
  <c r="P99" i="31"/>
  <c r="R70" i="31"/>
  <c r="P178" i="31"/>
  <c r="R62" i="31"/>
  <c r="Z146" i="31"/>
  <c r="M135" i="31"/>
  <c r="Z135" i="31"/>
  <c r="Z184" i="31"/>
  <c r="D168" i="33"/>
  <c r="G168" i="33" s="1"/>
  <c r="D95" i="33"/>
  <c r="G95" i="33" s="1"/>
  <c r="D156" i="33"/>
  <c r="N167" i="31"/>
  <c r="O104" i="31"/>
  <c r="R125" i="31"/>
  <c r="W68" i="33"/>
  <c r="D206" i="33"/>
  <c r="Q130" i="31"/>
  <c r="O133" i="31"/>
  <c r="D113" i="33"/>
  <c r="H113" i="33" s="1"/>
  <c r="N57" i="31"/>
  <c r="R148" i="31"/>
  <c r="Q151" i="31"/>
  <c r="Z107" i="31"/>
  <c r="R85" i="31"/>
  <c r="P191" i="31"/>
  <c r="Z174" i="31"/>
  <c r="M78" i="31"/>
  <c r="M142" i="31"/>
  <c r="Q141" i="31"/>
  <c r="L131" i="31"/>
  <c r="N170" i="31"/>
  <c r="D163" i="33"/>
  <c r="N126" i="31"/>
  <c r="L89" i="31"/>
  <c r="Q168" i="31"/>
  <c r="Z133" i="31"/>
  <c r="P73" i="31"/>
  <c r="L138" i="31"/>
  <c r="Q46" i="31"/>
  <c r="Z160" i="31"/>
  <c r="Z63" i="31"/>
  <c r="L145" i="31"/>
  <c r="O69" i="31"/>
  <c r="L185" i="31"/>
  <c r="M159" i="31"/>
  <c r="D205" i="33"/>
  <c r="P197" i="31"/>
  <c r="Z163" i="31"/>
  <c r="L66" i="31"/>
  <c r="P111" i="31"/>
  <c r="D115" i="33"/>
  <c r="H115" i="33" s="1"/>
  <c r="N51" i="31"/>
  <c r="Q111" i="31"/>
  <c r="R139" i="31"/>
  <c r="O49" i="31"/>
  <c r="L165" i="31"/>
  <c r="O68" i="31"/>
  <c r="L148" i="31"/>
  <c r="L71" i="31"/>
  <c r="Z196" i="31"/>
  <c r="R71" i="31"/>
  <c r="Q146" i="31"/>
  <c r="N139" i="31"/>
  <c r="O96" i="31"/>
  <c r="L176" i="31"/>
  <c r="N67" i="31"/>
  <c r="P193" i="31"/>
  <c r="L135" i="31"/>
  <c r="O159" i="31"/>
  <c r="R176" i="31"/>
  <c r="O93" i="31"/>
  <c r="L60" i="31"/>
  <c r="O172" i="31"/>
  <c r="O135" i="31"/>
  <c r="L136" i="31"/>
  <c r="D233" i="33"/>
  <c r="G233" i="33" s="1"/>
  <c r="Q102" i="31"/>
  <c r="P71" i="31"/>
  <c r="P49" i="31"/>
  <c r="D166" i="33"/>
  <c r="N76" i="31"/>
  <c r="L112" i="31"/>
  <c r="M188" i="31"/>
  <c r="L179" i="31"/>
  <c r="R84" i="31"/>
  <c r="D176" i="33"/>
  <c r="G176" i="33" s="1"/>
  <c r="Q113" i="31"/>
  <c r="L164" i="31"/>
  <c r="N84" i="31"/>
  <c r="R73" i="31"/>
  <c r="N140" i="31"/>
  <c r="Q71" i="31"/>
  <c r="R61" i="31"/>
  <c r="N163" i="31"/>
  <c r="P72" i="31"/>
  <c r="Z124" i="31"/>
  <c r="Q64" i="31"/>
  <c r="Z100" i="31"/>
  <c r="D110" i="33"/>
  <c r="G110" i="33" s="1"/>
  <c r="Z156" i="31"/>
  <c r="P132" i="31"/>
  <c r="Z172" i="31"/>
  <c r="P129" i="31"/>
  <c r="Q131" i="31"/>
  <c r="P162" i="31"/>
  <c r="R191" i="31"/>
  <c r="Q159" i="31"/>
  <c r="Z66" i="31"/>
  <c r="M74" i="31"/>
  <c r="D129" i="33"/>
  <c r="H129" i="33" s="1"/>
  <c r="D204" i="33"/>
  <c r="L74" i="31"/>
  <c r="Z60" i="31"/>
  <c r="L129" i="31"/>
  <c r="L196" i="31"/>
  <c r="M187" i="31"/>
  <c r="Q173" i="31"/>
  <c r="M161" i="31"/>
  <c r="R123" i="31"/>
  <c r="O146" i="31"/>
  <c r="O92" i="31"/>
  <c r="L97" i="31"/>
  <c r="R65" i="31"/>
  <c r="Q190" i="31"/>
  <c r="P67" i="31"/>
  <c r="Q186" i="31"/>
  <c r="R68" i="31"/>
  <c r="Z173" i="31"/>
  <c r="Z92" i="31"/>
  <c r="L155" i="31"/>
  <c r="D122" i="33"/>
  <c r="D94" i="33"/>
  <c r="H94" i="33" s="1"/>
  <c r="Q110" i="31"/>
  <c r="P167" i="31"/>
  <c r="Q129" i="31"/>
  <c r="M70" i="31"/>
  <c r="M103" i="31"/>
  <c r="L75" i="31"/>
  <c r="D177" i="33"/>
  <c r="H177" i="33" s="1"/>
  <c r="M180" i="31"/>
  <c r="R143" i="31"/>
  <c r="M79" i="31"/>
  <c r="Q63" i="31"/>
  <c r="Q128" i="31"/>
  <c r="D175" i="33"/>
  <c r="H175" i="33" s="1"/>
  <c r="P144" i="31"/>
  <c r="M68" i="31"/>
  <c r="Z70" i="31"/>
  <c r="P53" i="31"/>
  <c r="L166" i="31"/>
  <c r="O166" i="31"/>
  <c r="Z134" i="31"/>
  <c r="N47" i="31"/>
  <c r="P87" i="31"/>
  <c r="R197" i="31"/>
  <c r="D198" i="33"/>
  <c r="G198" i="33" s="1"/>
  <c r="Z102" i="31"/>
  <c r="Z67" i="31"/>
  <c r="L127" i="31"/>
  <c r="P81" i="31"/>
  <c r="N91" i="31"/>
  <c r="R46" i="31"/>
  <c r="Z88" i="31"/>
  <c r="M168" i="31"/>
  <c r="L141" i="31"/>
  <c r="Z84" i="31"/>
  <c r="N149" i="31"/>
  <c r="O194" i="31"/>
  <c r="D181" i="33"/>
  <c r="G181" i="33" s="1"/>
  <c r="N58" i="31"/>
  <c r="R107" i="31"/>
  <c r="D164" i="33"/>
  <c r="G164" i="33" s="1"/>
  <c r="O103" i="31"/>
  <c r="O188" i="31"/>
  <c r="Q49" i="31"/>
  <c r="R168" i="31"/>
  <c r="L107" i="31"/>
  <c r="Z131" i="31"/>
  <c r="R137" i="31"/>
  <c r="Z136" i="31"/>
  <c r="M81" i="31"/>
  <c r="D98" i="33"/>
  <c r="Z162" i="31"/>
  <c r="L189" i="31"/>
  <c r="L168" i="31"/>
  <c r="R192" i="31"/>
  <c r="M67" i="31"/>
  <c r="Q54" i="31"/>
  <c r="L197" i="31"/>
  <c r="D107" i="33"/>
  <c r="Z51" i="31"/>
  <c r="O53" i="31"/>
  <c r="O91" i="31"/>
  <c r="R155" i="31"/>
  <c r="Z159" i="31"/>
  <c r="L94" i="31"/>
  <c r="Q120" i="31"/>
  <c r="M119" i="31"/>
  <c r="R135" i="31"/>
  <c r="P113" i="31"/>
  <c r="M166" i="31"/>
  <c r="D133" i="33"/>
  <c r="H133" i="33" s="1"/>
  <c r="R94" i="31"/>
  <c r="Q51" i="31"/>
  <c r="D213" i="33"/>
  <c r="G213" i="33" s="1"/>
  <c r="N148" i="31"/>
  <c r="O193" i="31"/>
  <c r="Q177" i="31"/>
  <c r="P139" i="31"/>
  <c r="O45" i="31"/>
  <c r="N130" i="31"/>
  <c r="P112" i="31"/>
  <c r="M210" i="31"/>
  <c r="N118" i="31"/>
  <c r="D138" i="33"/>
  <c r="G138" i="33" s="1"/>
  <c r="D84" i="33"/>
  <c r="L55" i="31"/>
  <c r="D170" i="33"/>
  <c r="H170" i="33" s="1"/>
  <c r="Z78" i="31"/>
  <c r="P46" i="31"/>
  <c r="D227" i="33"/>
  <c r="R179" i="31"/>
  <c r="Z183" i="31"/>
  <c r="R141" i="31"/>
  <c r="L183" i="31"/>
  <c r="D123" i="33"/>
  <c r="H123" i="33" s="1"/>
  <c r="R188" i="31"/>
  <c r="R91" i="31"/>
  <c r="Q116" i="31"/>
  <c r="M181" i="31"/>
  <c r="N72" i="31"/>
  <c r="Q165" i="31"/>
  <c r="M71" i="31"/>
  <c r="O99" i="31"/>
  <c r="L153" i="31"/>
  <c r="N129" i="31"/>
  <c r="L83" i="31"/>
  <c r="P128" i="31"/>
  <c r="R164" i="31"/>
  <c r="O165" i="31"/>
  <c r="Q127" i="31"/>
  <c r="M84" i="31"/>
  <c r="N128" i="31"/>
  <c r="N166" i="31"/>
  <c r="Q84" i="31"/>
  <c r="Q104" i="31"/>
  <c r="P180" i="31"/>
  <c r="R170" i="31"/>
  <c r="Q164" i="31"/>
  <c r="Q68" i="31"/>
  <c r="P118" i="31"/>
  <c r="R113" i="31"/>
  <c r="R124" i="31"/>
  <c r="Z147" i="31"/>
  <c r="O127" i="31"/>
  <c r="M83" i="31"/>
  <c r="Z74" i="31"/>
  <c r="M138" i="31"/>
  <c r="P166" i="31"/>
  <c r="D187" i="33"/>
  <c r="G187" i="33" s="1"/>
  <c r="O75" i="31"/>
  <c r="Z152" i="31"/>
  <c r="P184" i="31"/>
  <c r="R109" i="31"/>
  <c r="O54" i="31"/>
  <c r="Q67" i="31"/>
  <c r="P155" i="31"/>
  <c r="O116" i="31"/>
  <c r="R114" i="31"/>
  <c r="R112" i="31"/>
  <c r="M94" i="31"/>
  <c r="O110" i="31"/>
  <c r="P145" i="31"/>
  <c r="O107" i="31"/>
  <c r="N111" i="31"/>
  <c r="O115" i="31"/>
  <c r="N74" i="31"/>
  <c r="M54" i="31"/>
  <c r="O126" i="31"/>
  <c r="P100" i="31"/>
  <c r="M194" i="31"/>
  <c r="Q142" i="31"/>
  <c r="N56" i="31"/>
  <c r="N174" i="31"/>
  <c r="D88" i="33"/>
  <c r="N103" i="31"/>
  <c r="L88" i="31"/>
  <c r="Z161" i="31"/>
  <c r="P98" i="31"/>
  <c r="Q93" i="31"/>
  <c r="Z115" i="31"/>
  <c r="D149" i="33"/>
  <c r="D125" i="33"/>
  <c r="H125" i="33" s="1"/>
  <c r="Q76" i="31"/>
  <c r="Q192" i="31"/>
  <c r="P210" i="31"/>
  <c r="L87" i="31"/>
  <c r="N142" i="31"/>
  <c r="R194" i="31"/>
  <c r="N141" i="31"/>
  <c r="P47" i="31"/>
  <c r="Q96" i="31"/>
  <c r="L173" i="31"/>
  <c r="N70" i="31"/>
  <c r="D80" i="33"/>
  <c r="P121" i="31"/>
  <c r="Z85" i="31"/>
  <c r="R64" i="31"/>
  <c r="L65" i="31"/>
  <c r="L123" i="31"/>
  <c r="R72" i="31"/>
  <c r="O52" i="31"/>
  <c r="R157" i="31"/>
  <c r="L117" i="31"/>
  <c r="P57" i="31"/>
  <c r="L125" i="31"/>
  <c r="P85" i="31"/>
  <c r="N78" i="31"/>
  <c r="Q193" i="31"/>
  <c r="D143" i="33"/>
  <c r="O129" i="31"/>
  <c r="D83" i="33"/>
  <c r="D144" i="33"/>
  <c r="L62" i="31"/>
  <c r="N96" i="31"/>
  <c r="D196" i="33"/>
  <c r="O191" i="31"/>
  <c r="Z210" i="31"/>
  <c r="N117" i="31"/>
  <c r="M127" i="31"/>
  <c r="R167" i="31"/>
  <c r="Q57" i="31"/>
  <c r="L144" i="31"/>
  <c r="O210" i="31"/>
  <c r="Q50" i="31"/>
  <c r="D87" i="33"/>
  <c r="Z105" i="31"/>
  <c r="Z116" i="31"/>
  <c r="N110" i="31"/>
  <c r="P149" i="31"/>
  <c r="L63" i="31"/>
  <c r="Z59" i="31"/>
  <c r="M109" i="31"/>
  <c r="R103" i="31"/>
  <c r="O178" i="31"/>
  <c r="N100" i="31"/>
  <c r="O66" i="31"/>
  <c r="P77" i="31"/>
  <c r="R180" i="31"/>
  <c r="N175" i="31"/>
  <c r="P141" i="31"/>
  <c r="D97" i="33"/>
  <c r="M162" i="31"/>
  <c r="L68" i="31"/>
  <c r="M174" i="31"/>
  <c r="P137" i="31"/>
  <c r="Z192" i="31"/>
  <c r="M93" i="31"/>
  <c r="M53" i="31"/>
  <c r="O144" i="31"/>
  <c r="M101" i="31"/>
  <c r="L113" i="31"/>
  <c r="O117" i="31"/>
  <c r="Q174" i="31"/>
  <c r="Q92" i="31"/>
  <c r="P91" i="31"/>
  <c r="D140" i="33"/>
  <c r="R121" i="31"/>
  <c r="R50" i="31"/>
  <c r="Z50" i="31"/>
  <c r="R105" i="31"/>
  <c r="M72" i="31"/>
  <c r="D218" i="33"/>
  <c r="H218" i="33" s="1"/>
  <c r="L105" i="31"/>
  <c r="O109" i="31"/>
  <c r="R181" i="31"/>
  <c r="Q161" i="31"/>
  <c r="M85" i="31"/>
  <c r="R52" i="31"/>
  <c r="Z48" i="31"/>
  <c r="Z86" i="31"/>
  <c r="Q70" i="31"/>
  <c r="Z148" i="31"/>
  <c r="L59" i="31"/>
  <c r="D192" i="33"/>
  <c r="G192" i="33" s="1"/>
  <c r="L49" i="31"/>
  <c r="Q175" i="31"/>
  <c r="O79" i="31"/>
  <c r="R184" i="31"/>
  <c r="O134" i="31"/>
  <c r="P84" i="31"/>
  <c r="Z181" i="31"/>
  <c r="N119" i="31"/>
  <c r="L194" i="31"/>
  <c r="L114" i="31"/>
  <c r="Z106" i="31"/>
  <c r="L90" i="31"/>
  <c r="Q109" i="31"/>
  <c r="N104" i="31"/>
  <c r="D121" i="33"/>
  <c r="H121" i="33" s="1"/>
  <c r="L99" i="31"/>
  <c r="M146" i="31"/>
  <c r="Q183" i="31"/>
  <c r="P102" i="31"/>
  <c r="Z71" i="31"/>
  <c r="Z110" i="31"/>
  <c r="D180" i="33"/>
  <c r="G180" i="33" s="1"/>
  <c r="M129" i="31"/>
  <c r="P69" i="31"/>
  <c r="L170" i="31"/>
  <c r="N115" i="31"/>
  <c r="M153" i="31"/>
  <c r="Z114" i="31"/>
  <c r="N45" i="31"/>
  <c r="D104" i="33"/>
  <c r="G104" i="33" s="1"/>
  <c r="R48" i="31"/>
  <c r="M123" i="31"/>
  <c r="L101" i="31"/>
  <c r="O84" i="31"/>
  <c r="P61" i="31"/>
  <c r="O120" i="31"/>
  <c r="Q162" i="31"/>
  <c r="P138" i="31"/>
  <c r="R97" i="31"/>
  <c r="O138" i="31"/>
  <c r="N94" i="31"/>
  <c r="N133" i="31"/>
  <c r="M115" i="31"/>
  <c r="Q210" i="31"/>
  <c r="Z94" i="31"/>
  <c r="O171" i="31"/>
  <c r="Z137" i="31"/>
  <c r="P59" i="31"/>
  <c r="R178" i="31"/>
  <c r="O140" i="31"/>
  <c r="Q197" i="31"/>
  <c r="N97" i="31"/>
  <c r="D150" i="33"/>
  <c r="G150" i="33" s="1"/>
  <c r="Z113" i="31"/>
  <c r="M86" i="31"/>
  <c r="P45" i="31"/>
  <c r="D111" i="33"/>
  <c r="H111" i="33" s="1"/>
  <c r="Z118" i="31"/>
  <c r="Q80" i="31"/>
  <c r="L190" i="31"/>
  <c r="L134" i="31"/>
  <c r="O55" i="31"/>
  <c r="O123" i="31"/>
  <c r="M56" i="31"/>
  <c r="M177" i="31"/>
  <c r="P80" i="31"/>
  <c r="Q78" i="31"/>
  <c r="O62" i="31"/>
  <c r="D131" i="33"/>
  <c r="Q147" i="31"/>
  <c r="R106" i="31"/>
  <c r="P65" i="31"/>
  <c r="R54" i="31"/>
  <c r="L96" i="31"/>
  <c r="R133" i="31"/>
  <c r="Q94" i="31"/>
  <c r="Q61" i="31"/>
  <c r="L46" i="31"/>
  <c r="Z117" i="31"/>
  <c r="M49" i="31"/>
  <c r="P109" i="31"/>
  <c r="R146" i="31"/>
  <c r="N82" i="31"/>
  <c r="O139" i="31"/>
  <c r="D119" i="33"/>
  <c r="G119" i="33" s="1"/>
  <c r="D103" i="33"/>
  <c r="Z47" i="31"/>
  <c r="O158" i="31"/>
  <c r="Z144" i="31"/>
  <c r="O180" i="31"/>
  <c r="Q103" i="31"/>
  <c r="Q153" i="31"/>
  <c r="N63" i="31"/>
  <c r="Q150" i="31"/>
  <c r="L116" i="31"/>
  <c r="L77" i="31"/>
  <c r="Q82" i="31"/>
  <c r="M112" i="31"/>
  <c r="D142" i="33"/>
  <c r="G142" i="33" s="1"/>
  <c r="M80" i="31"/>
  <c r="D178" i="33"/>
  <c r="H178" i="33" s="1"/>
  <c r="N54" i="31"/>
  <c r="O97" i="31"/>
  <c r="P196" i="31"/>
  <c r="L147" i="31"/>
  <c r="O101" i="31"/>
  <c r="N177" i="31"/>
  <c r="L95" i="31"/>
  <c r="D210" i="33"/>
  <c r="P93" i="31"/>
  <c r="Q72" i="31"/>
  <c r="R53" i="31"/>
  <c r="R195" i="31"/>
  <c r="Z57" i="31"/>
  <c r="Z140" i="31"/>
  <c r="Q139" i="31"/>
  <c r="D169" i="33"/>
  <c r="Q95" i="31"/>
  <c r="P78" i="31"/>
  <c r="M97" i="31"/>
  <c r="O76" i="31"/>
  <c r="L154" i="31"/>
  <c r="M95" i="31"/>
  <c r="R78" i="31"/>
  <c r="M139" i="31"/>
  <c r="Z49" i="31"/>
  <c r="O132" i="31"/>
  <c r="L93" i="31"/>
  <c r="M108" i="31"/>
  <c r="O85" i="31"/>
  <c r="O83" i="31"/>
  <c r="O81" i="31"/>
  <c r="M126" i="31"/>
  <c r="D162" i="33"/>
  <c r="M47" i="31"/>
  <c r="O157" i="31"/>
  <c r="O95" i="31"/>
  <c r="D127" i="33"/>
  <c r="H228" i="33"/>
  <c r="K193" i="31"/>
  <c r="K176" i="7"/>
  <c r="K164" i="31"/>
  <c r="K147" i="7"/>
  <c r="H188" i="31"/>
  <c r="AF171" i="7"/>
  <c r="K116" i="31"/>
  <c r="K99" i="7"/>
  <c r="H181" i="31"/>
  <c r="AF164" i="7"/>
  <c r="K178" i="31"/>
  <c r="K161" i="7"/>
  <c r="K118" i="31"/>
  <c r="K101" i="7"/>
  <c r="K160" i="31"/>
  <c r="K143" i="7"/>
  <c r="H195" i="31"/>
  <c r="AF178" i="7"/>
  <c r="H141" i="31"/>
  <c r="AF124" i="7"/>
  <c r="G108" i="33"/>
  <c r="H108" i="33"/>
  <c r="G193" i="33"/>
  <c r="H193" i="33"/>
  <c r="H45" i="31"/>
  <c r="AF28" i="7"/>
  <c r="K68" i="31"/>
  <c r="K51" i="7"/>
  <c r="K151" i="31"/>
  <c r="K134" i="7"/>
  <c r="K107" i="31"/>
  <c r="K90" i="7"/>
  <c r="K146" i="31"/>
  <c r="K129" i="7"/>
  <c r="H83" i="31"/>
  <c r="AF66" i="7"/>
  <c r="G81" i="33"/>
  <c r="H81" i="33"/>
  <c r="K143" i="31"/>
  <c r="K126" i="7"/>
  <c r="K104" i="31"/>
  <c r="K87" i="7"/>
  <c r="R63" i="33"/>
  <c r="V62" i="33"/>
  <c r="H109" i="31"/>
  <c r="AF92" i="7"/>
  <c r="W62" i="33"/>
  <c r="Y62" i="33" s="1"/>
  <c r="H62" i="33"/>
  <c r="K183" i="31"/>
  <c r="K166" i="7"/>
  <c r="K73" i="31"/>
  <c r="K56" i="7"/>
  <c r="H90" i="31"/>
  <c r="AF73" i="7"/>
  <c r="K70" i="31"/>
  <c r="K53" i="7"/>
  <c r="K134" i="31"/>
  <c r="K117" i="7"/>
  <c r="AF17" i="7"/>
  <c r="H100" i="31"/>
  <c r="AF83" i="7"/>
  <c r="H172" i="31"/>
  <c r="AF155" i="7"/>
  <c r="H61" i="31"/>
  <c r="AF44" i="7"/>
  <c r="K16" i="7"/>
  <c r="H74" i="31"/>
  <c r="AF57" i="7"/>
  <c r="H116" i="33"/>
  <c r="G116" i="33"/>
  <c r="K62" i="31"/>
  <c r="K45" i="7"/>
  <c r="H203" i="33"/>
  <c r="G203" i="33"/>
  <c r="K86" i="31"/>
  <c r="K69" i="7"/>
  <c r="H105" i="31"/>
  <c r="AF88" i="7"/>
  <c r="K135" i="31"/>
  <c r="K118" i="7"/>
  <c r="K61" i="31"/>
  <c r="K44" i="7"/>
  <c r="K22" i="7"/>
  <c r="H121" i="31"/>
  <c r="AF104" i="7"/>
  <c r="K102" i="31"/>
  <c r="K85" i="7"/>
  <c r="H76" i="33"/>
  <c r="K96" i="31"/>
  <c r="K79" i="7"/>
  <c r="K53" i="31"/>
  <c r="K36" i="7"/>
  <c r="K45" i="31"/>
  <c r="K28" i="7"/>
  <c r="K124" i="31"/>
  <c r="K107" i="7"/>
  <c r="K15" i="7"/>
  <c r="H88" i="31"/>
  <c r="AF71" i="7"/>
  <c r="K23" i="7"/>
  <c r="K180" i="31"/>
  <c r="K163" i="7"/>
  <c r="K142" i="31"/>
  <c r="K125" i="7"/>
  <c r="K60" i="31"/>
  <c r="K43" i="7"/>
  <c r="K101" i="31"/>
  <c r="K84" i="7"/>
  <c r="K137" i="31"/>
  <c r="K120" i="7"/>
  <c r="AF13" i="7"/>
  <c r="H56" i="31"/>
  <c r="AF39" i="7"/>
  <c r="AF16" i="7"/>
  <c r="K119" i="31"/>
  <c r="K102" i="7"/>
  <c r="H128" i="31"/>
  <c r="AF111" i="7"/>
  <c r="H110" i="31"/>
  <c r="AF93" i="7"/>
  <c r="K50" i="31"/>
  <c r="K33" i="7"/>
  <c r="H145" i="31"/>
  <c r="AF128" i="7"/>
  <c r="H62" i="31"/>
  <c r="AF45" i="7"/>
  <c r="AF27" i="7"/>
  <c r="K141" i="31"/>
  <c r="K124" i="7"/>
  <c r="H78" i="31"/>
  <c r="AF61" i="7"/>
  <c r="H72" i="31"/>
  <c r="AF55" i="7"/>
  <c r="H75" i="31"/>
  <c r="AF58" i="7"/>
  <c r="K167" i="31"/>
  <c r="K150" i="7"/>
  <c r="K51" i="31"/>
  <c r="K34" i="7"/>
  <c r="K13" i="7"/>
  <c r="H64" i="33"/>
  <c r="W64" i="33"/>
  <c r="H120" i="31"/>
  <c r="AF103" i="7"/>
  <c r="H139" i="31"/>
  <c r="AF122" i="7"/>
  <c r="AF24" i="7"/>
  <c r="K20" i="7"/>
  <c r="K84" i="31"/>
  <c r="K67" i="7"/>
  <c r="H79" i="31"/>
  <c r="AF62" i="7"/>
  <c r="K136" i="31"/>
  <c r="K119" i="7"/>
  <c r="K71" i="31"/>
  <c r="K54" i="7"/>
  <c r="K109" i="31"/>
  <c r="K92" i="7"/>
  <c r="H116" i="31"/>
  <c r="AF99" i="7"/>
  <c r="H160" i="31"/>
  <c r="AF143" i="7"/>
  <c r="K58" i="31"/>
  <c r="K41" i="7"/>
  <c r="H81" i="31"/>
  <c r="AF64" i="7"/>
  <c r="K159" i="31"/>
  <c r="K142" i="7"/>
  <c r="K190" i="31"/>
  <c r="K173" i="7"/>
  <c r="K153" i="31"/>
  <c r="K136" i="7"/>
  <c r="K176" i="31"/>
  <c r="K159" i="7"/>
  <c r="K163" i="31"/>
  <c r="K146" i="7"/>
  <c r="H134" i="31"/>
  <c r="AF117" i="7"/>
  <c r="K195" i="31"/>
  <c r="K178" i="7"/>
  <c r="K155" i="31"/>
  <c r="K138" i="7"/>
  <c r="H173" i="31"/>
  <c r="AF156" i="7"/>
  <c r="K150" i="31"/>
  <c r="K133" i="7"/>
  <c r="H115" i="31"/>
  <c r="AF98" i="7"/>
  <c r="K194" i="31"/>
  <c r="K177" i="7"/>
  <c r="H166" i="31"/>
  <c r="AF149" i="7"/>
  <c r="H113" i="31"/>
  <c r="AF96" i="7"/>
  <c r="H159" i="31"/>
  <c r="AF142" i="7"/>
  <c r="H153" i="31"/>
  <c r="AF136" i="7"/>
  <c r="H185" i="33"/>
  <c r="G185" i="33"/>
  <c r="G146" i="33"/>
  <c r="H146" i="33"/>
  <c r="H69" i="33"/>
  <c r="AF21" i="7"/>
  <c r="H122" i="31"/>
  <c r="AF105" i="7"/>
  <c r="K105" i="31"/>
  <c r="K88" i="7"/>
  <c r="K131" i="31"/>
  <c r="K114" i="7"/>
  <c r="K47" i="31"/>
  <c r="K30" i="7"/>
  <c r="K87" i="31"/>
  <c r="K70" i="7"/>
  <c r="K75" i="31"/>
  <c r="K58" i="7"/>
  <c r="H75" i="33"/>
  <c r="H63" i="33"/>
  <c r="W63" i="33"/>
  <c r="K72" i="31"/>
  <c r="K55" i="7"/>
  <c r="K85" i="31"/>
  <c r="K68" i="7"/>
  <c r="K59" i="31"/>
  <c r="K42" i="7"/>
  <c r="H73" i="33"/>
  <c r="K196" i="31"/>
  <c r="K179" i="7"/>
  <c r="H136" i="31"/>
  <c r="AF119" i="7"/>
  <c r="H186" i="31"/>
  <c r="AF169" i="7"/>
  <c r="H84" i="31"/>
  <c r="AF67" i="7"/>
  <c r="K57" i="31"/>
  <c r="K40" i="7"/>
  <c r="H126" i="31"/>
  <c r="AF109" i="7"/>
  <c r="H99" i="31"/>
  <c r="AF82" i="7"/>
  <c r="H57" i="31"/>
  <c r="AF40" i="7"/>
  <c r="K63" i="31"/>
  <c r="K46" i="7"/>
  <c r="N210" i="31"/>
  <c r="K181" i="31"/>
  <c r="K164" i="7"/>
  <c r="H64" i="31"/>
  <c r="AF47" i="7"/>
  <c r="H96" i="31"/>
  <c r="AF79" i="7"/>
  <c r="H77" i="33"/>
  <c r="K55" i="31"/>
  <c r="K38" i="7"/>
  <c r="H52" i="31"/>
  <c r="AF35" i="7"/>
  <c r="K133" i="31"/>
  <c r="K116" i="7"/>
  <c r="H161" i="33"/>
  <c r="G161" i="33"/>
  <c r="K97" i="31"/>
  <c r="K80" i="7"/>
  <c r="H72" i="33"/>
  <c r="W65" i="33"/>
  <c r="H65" i="33"/>
  <c r="K144" i="31"/>
  <c r="K127" i="7"/>
  <c r="H95" i="31"/>
  <c r="AF78" i="7"/>
  <c r="H101" i="31"/>
  <c r="AF84" i="7"/>
  <c r="K161" i="31"/>
  <c r="K144" i="7"/>
  <c r="H196" i="31"/>
  <c r="AF179" i="7"/>
  <c r="H163" i="31"/>
  <c r="AF146" i="7"/>
  <c r="K123" i="31"/>
  <c r="K106" i="7"/>
  <c r="I123" i="31" s="1"/>
  <c r="K149" i="31"/>
  <c r="K132" i="7"/>
  <c r="AF26" i="7"/>
  <c r="K127" i="31"/>
  <c r="K110" i="7"/>
  <c r="K112" i="31"/>
  <c r="K95" i="7"/>
  <c r="H114" i="31"/>
  <c r="AF97" i="7"/>
  <c r="H140" i="31"/>
  <c r="AF123" i="7"/>
  <c r="K77" i="31"/>
  <c r="K60" i="7"/>
  <c r="K18" i="7"/>
  <c r="W66" i="33"/>
  <c r="H66" i="33"/>
  <c r="K95" i="31"/>
  <c r="K78" i="7"/>
  <c r="K79" i="31"/>
  <c r="K62" i="7"/>
  <c r="H190" i="31"/>
  <c r="AF173" i="7"/>
  <c r="H60" i="31"/>
  <c r="AF43" i="7"/>
  <c r="H147" i="31"/>
  <c r="AF130" i="7"/>
  <c r="H142" i="31"/>
  <c r="AF125" i="7"/>
  <c r="K172" i="31"/>
  <c r="K155" i="7"/>
  <c r="H229" i="33"/>
  <c r="G229" i="33"/>
  <c r="K156" i="31"/>
  <c r="K139" i="7"/>
  <c r="H167" i="31"/>
  <c r="AF150" i="7"/>
  <c r="G191" i="33"/>
  <c r="H191" i="33"/>
  <c r="K158" i="31"/>
  <c r="K141" i="7"/>
  <c r="K173" i="31"/>
  <c r="K156" i="7"/>
  <c r="H165" i="31"/>
  <c r="AF148" i="7"/>
  <c r="H200" i="33"/>
  <c r="G200" i="33"/>
  <c r="H179" i="31"/>
  <c r="AF162" i="7"/>
  <c r="H197" i="33"/>
  <c r="G197" i="33"/>
  <c r="K162" i="31"/>
  <c r="K145" i="7"/>
  <c r="H132" i="31"/>
  <c r="AF115" i="7"/>
  <c r="K169" i="31"/>
  <c r="K152" i="7"/>
  <c r="G199" i="33"/>
  <c r="H199" i="33"/>
  <c r="K174" i="31"/>
  <c r="K157" i="7"/>
  <c r="H177" i="31"/>
  <c r="AF160" i="7"/>
  <c r="H168" i="31"/>
  <c r="AF151" i="7"/>
  <c r="K152" i="31"/>
  <c r="K135" i="7"/>
  <c r="H162" i="31"/>
  <c r="AF145" i="7"/>
  <c r="H194" i="31"/>
  <c r="AF177" i="7"/>
  <c r="H175" i="31"/>
  <c r="AF158" i="7"/>
  <c r="K157" i="31"/>
  <c r="K140" i="7"/>
  <c r="I157" i="31" s="1"/>
  <c r="K192" i="31"/>
  <c r="K175" i="7"/>
  <c r="H187" i="31"/>
  <c r="AF170" i="7"/>
  <c r="H191" i="31"/>
  <c r="AF174" i="7"/>
  <c r="H192" i="31"/>
  <c r="AF175" i="7"/>
  <c r="K197" i="31"/>
  <c r="K180" i="7"/>
  <c r="H150" i="31"/>
  <c r="AF133" i="7"/>
  <c r="H47" i="31"/>
  <c r="AF30" i="7"/>
  <c r="H89" i="33"/>
  <c r="G89" i="33"/>
  <c r="K27" i="7"/>
  <c r="H112" i="31"/>
  <c r="AF95" i="7"/>
  <c r="H71" i="31"/>
  <c r="AF54" i="7"/>
  <c r="H127" i="31"/>
  <c r="AF110" i="7"/>
  <c r="K24" i="7"/>
  <c r="H106" i="31"/>
  <c r="AF89" i="7"/>
  <c r="H154" i="31"/>
  <c r="AF137" i="7"/>
  <c r="H77" i="31"/>
  <c r="AF60" i="7"/>
  <c r="H73" i="31"/>
  <c r="AF56" i="7"/>
  <c r="H148" i="31"/>
  <c r="AF131" i="7"/>
  <c r="K48" i="31"/>
  <c r="K31" i="7"/>
  <c r="K12" i="7"/>
  <c r="H54" i="31"/>
  <c r="AF37" i="7"/>
  <c r="AF19" i="7"/>
  <c r="K94" i="31"/>
  <c r="K77" i="7"/>
  <c r="K26" i="7"/>
  <c r="H180" i="31"/>
  <c r="AF163" i="7"/>
  <c r="H144" i="31"/>
  <c r="AF127" i="7"/>
  <c r="K76" i="31"/>
  <c r="K59" i="7"/>
  <c r="I76" i="31" s="1"/>
  <c r="K182" i="31"/>
  <c r="K165" i="7"/>
  <c r="AF25" i="7"/>
  <c r="H137" i="31"/>
  <c r="AF120" i="7"/>
  <c r="K111" i="31"/>
  <c r="K94" i="7"/>
  <c r="H51" i="31"/>
  <c r="AF34" i="7"/>
  <c r="K21" i="7"/>
  <c r="H133" i="31"/>
  <c r="AF116" i="7"/>
  <c r="K90" i="31"/>
  <c r="K73" i="7"/>
  <c r="AF18" i="7"/>
  <c r="K113" i="31"/>
  <c r="K96" i="7"/>
  <c r="H85" i="31"/>
  <c r="AF68" i="7"/>
  <c r="H91" i="31"/>
  <c r="AF74" i="7"/>
  <c r="K129" i="31"/>
  <c r="K112" i="7"/>
  <c r="K171" i="31"/>
  <c r="K154" i="7"/>
  <c r="H70" i="31"/>
  <c r="AF53" i="7"/>
  <c r="K80" i="31"/>
  <c r="K63" i="7"/>
  <c r="K120" i="31"/>
  <c r="K103" i="7"/>
  <c r="K103" i="31"/>
  <c r="K86" i="7"/>
  <c r="H50" i="31"/>
  <c r="AF33" i="7"/>
  <c r="K188" i="31"/>
  <c r="K171" i="7"/>
  <c r="R210" i="31"/>
  <c r="H155" i="31"/>
  <c r="AF138" i="7"/>
  <c r="H100" i="33"/>
  <c r="G100" i="33"/>
  <c r="K14" i="7"/>
  <c r="H46" i="31"/>
  <c r="AF29" i="7"/>
  <c r="K106" i="31"/>
  <c r="K89" i="7"/>
  <c r="H103" i="31"/>
  <c r="AF86" i="7"/>
  <c r="K19" i="7"/>
  <c r="K145" i="31"/>
  <c r="K128" i="7"/>
  <c r="H148" i="33"/>
  <c r="H197" i="31"/>
  <c r="AF180" i="7"/>
  <c r="H176" i="31"/>
  <c r="AF159" i="7"/>
  <c r="K187" i="31"/>
  <c r="K170" i="7"/>
  <c r="H102" i="31"/>
  <c r="AF85" i="7"/>
  <c r="K147" i="31"/>
  <c r="K130" i="7"/>
  <c r="K17" i="7"/>
  <c r="H76" i="31"/>
  <c r="AF59" i="7"/>
  <c r="H129" i="31"/>
  <c r="AF112" i="7"/>
  <c r="K99" i="31"/>
  <c r="K82" i="7"/>
  <c r="K74" i="31"/>
  <c r="K57" i="7"/>
  <c r="H86" i="31"/>
  <c r="AF69" i="7"/>
  <c r="K114" i="31"/>
  <c r="K97" i="7"/>
  <c r="K49" i="31"/>
  <c r="K32" i="7"/>
  <c r="H149" i="31"/>
  <c r="AF132" i="7"/>
  <c r="K78" i="31"/>
  <c r="K61" i="7"/>
  <c r="I78" i="31" s="1"/>
  <c r="H71" i="33"/>
  <c r="K154" i="31"/>
  <c r="K137" i="7"/>
  <c r="AF23" i="7"/>
  <c r="H182" i="31"/>
  <c r="AF165" i="7"/>
  <c r="H98" i="31"/>
  <c r="AF81" i="7"/>
  <c r="H146" i="31"/>
  <c r="AF129" i="7"/>
  <c r="H138" i="31"/>
  <c r="AF121" i="7"/>
  <c r="K122" i="31"/>
  <c r="K105" i="7"/>
  <c r="H55" i="31"/>
  <c r="AF38" i="7"/>
  <c r="K121" i="31"/>
  <c r="K104" i="7"/>
  <c r="H97" i="31"/>
  <c r="AF80" i="7"/>
  <c r="K186" i="31"/>
  <c r="K169" i="7"/>
  <c r="H143" i="31"/>
  <c r="AF126" i="7"/>
  <c r="H174" i="31"/>
  <c r="AF157" i="7"/>
  <c r="K81" i="31"/>
  <c r="K64" i="7"/>
  <c r="H111" i="31"/>
  <c r="AF94" i="7"/>
  <c r="K69" i="31"/>
  <c r="K52" i="7"/>
  <c r="K54" i="31"/>
  <c r="K37" i="7"/>
  <c r="AF22" i="7"/>
  <c r="H118" i="31"/>
  <c r="AF101" i="7"/>
  <c r="G186" i="33"/>
  <c r="H186" i="33"/>
  <c r="K170" i="31"/>
  <c r="K153" i="7"/>
  <c r="G222" i="33"/>
  <c r="H222" i="33"/>
  <c r="H171" i="31"/>
  <c r="AF154" i="7"/>
  <c r="G165" i="33"/>
  <c r="H165" i="33"/>
  <c r="K175" i="31"/>
  <c r="K158" i="7"/>
  <c r="H135" i="31"/>
  <c r="AF118" i="7"/>
  <c r="K177" i="31"/>
  <c r="K160" i="7"/>
  <c r="I177" i="31" s="1"/>
  <c r="H184" i="31"/>
  <c r="AF167" i="7"/>
  <c r="H189" i="31"/>
  <c r="AF172" i="7"/>
  <c r="K126" i="31"/>
  <c r="K109" i="7"/>
  <c r="G221" i="33"/>
  <c r="H221" i="33"/>
  <c r="K117" i="31"/>
  <c r="K100" i="7"/>
  <c r="I117" i="31" s="1"/>
  <c r="K165" i="31"/>
  <c r="K148" i="7"/>
  <c r="I165" i="31" s="1"/>
  <c r="K139" i="31"/>
  <c r="K122" i="7"/>
  <c r="I139" i="31" s="1"/>
  <c r="G231" i="33"/>
  <c r="H231" i="33"/>
  <c r="H161" i="31"/>
  <c r="AF144" i="7"/>
  <c r="H131" i="31"/>
  <c r="AF114" i="7"/>
  <c r="H164" i="31"/>
  <c r="AF147" i="7"/>
  <c r="H183" i="31"/>
  <c r="AF166" i="7"/>
  <c r="H178" i="31"/>
  <c r="AF161" i="7"/>
  <c r="H151" i="31"/>
  <c r="AF134" i="7"/>
  <c r="G201" i="33"/>
  <c r="H201" i="33"/>
  <c r="H152" i="31"/>
  <c r="AF135" i="7"/>
  <c r="H157" i="31"/>
  <c r="AF140" i="7"/>
  <c r="K166" i="31"/>
  <c r="K149" i="7"/>
  <c r="H170" i="31"/>
  <c r="AF153" i="7"/>
  <c r="H125" i="31"/>
  <c r="AF108" i="7"/>
  <c r="H68" i="31"/>
  <c r="AF51" i="7"/>
  <c r="K46" i="31"/>
  <c r="K29" i="7"/>
  <c r="I46" i="31" s="1"/>
  <c r="K93" i="31"/>
  <c r="K76" i="7"/>
  <c r="H65" i="31"/>
  <c r="AF48" i="7"/>
  <c r="H80" i="31"/>
  <c r="AF63" i="7"/>
  <c r="K148" i="31"/>
  <c r="K131" i="7"/>
  <c r="K115" i="31"/>
  <c r="K98" i="7"/>
  <c r="H108" i="31"/>
  <c r="AF91" i="7"/>
  <c r="K92" i="31"/>
  <c r="K75" i="7"/>
  <c r="H93" i="31"/>
  <c r="AF76" i="7"/>
  <c r="AF20" i="7"/>
  <c r="H123" i="31"/>
  <c r="AF106" i="7"/>
  <c r="H184" i="33"/>
  <c r="G184" i="33"/>
  <c r="G139" i="33"/>
  <c r="H139" i="33"/>
  <c r="K56" i="31"/>
  <c r="K39" i="7"/>
  <c r="K83" i="31"/>
  <c r="K66" i="7"/>
  <c r="H90" i="33"/>
  <c r="G90" i="33"/>
  <c r="H82" i="31"/>
  <c r="AF65" i="7"/>
  <c r="K91" i="31"/>
  <c r="K74" i="7"/>
  <c r="I91" i="31" s="1"/>
  <c r="K65" i="31"/>
  <c r="K48" i="7"/>
  <c r="H66" i="31"/>
  <c r="AF49" i="7"/>
  <c r="K89" i="31"/>
  <c r="K72" i="7"/>
  <c r="G172" i="33"/>
  <c r="H172" i="33"/>
  <c r="K25" i="7"/>
  <c r="H89" i="31"/>
  <c r="AF72" i="7"/>
  <c r="K100" i="31"/>
  <c r="K83" i="7"/>
  <c r="I100" i="31" s="1"/>
  <c r="H49" i="31"/>
  <c r="AF32" i="7"/>
  <c r="AF12" i="7"/>
  <c r="K168" i="31"/>
  <c r="K151" i="7"/>
  <c r="K132" i="31"/>
  <c r="K115" i="7"/>
  <c r="I132" i="31" s="1"/>
  <c r="H158" i="31"/>
  <c r="AF141" i="7"/>
  <c r="K67" i="31"/>
  <c r="K50" i="7"/>
  <c r="H59" i="31"/>
  <c r="AF42" i="7"/>
  <c r="H119" i="31"/>
  <c r="AF102" i="7"/>
  <c r="K189" i="31"/>
  <c r="K172" i="7"/>
  <c r="K138" i="31"/>
  <c r="K121" i="7"/>
  <c r="K64" i="31"/>
  <c r="K47" i="7"/>
  <c r="H92" i="31"/>
  <c r="AF75" i="7"/>
  <c r="K66" i="31"/>
  <c r="K49" i="7"/>
  <c r="H156" i="31"/>
  <c r="AF139" i="7"/>
  <c r="K98" i="31"/>
  <c r="K81" i="7"/>
  <c r="K82" i="31"/>
  <c r="K65" i="7"/>
  <c r="H169" i="31"/>
  <c r="AF152" i="7"/>
  <c r="H130" i="31"/>
  <c r="AF113" i="7"/>
  <c r="H104" i="31"/>
  <c r="AF87" i="7"/>
  <c r="K88" i="31"/>
  <c r="K71" i="7"/>
  <c r="H185" i="31"/>
  <c r="AF168" i="7"/>
  <c r="H53" i="31"/>
  <c r="AF36" i="7"/>
  <c r="H117" i="31"/>
  <c r="AF100" i="7"/>
  <c r="K140" i="31"/>
  <c r="K123" i="7"/>
  <c r="H87" i="31"/>
  <c r="AF70" i="7"/>
  <c r="K110" i="31"/>
  <c r="K93" i="7"/>
  <c r="AF15" i="7"/>
  <c r="H94" i="31"/>
  <c r="AF77" i="7"/>
  <c r="K130" i="31"/>
  <c r="K113" i="7"/>
  <c r="K108" i="31"/>
  <c r="K91" i="7"/>
  <c r="H69" i="31"/>
  <c r="AF52" i="7"/>
  <c r="H58" i="31"/>
  <c r="AF41" i="7"/>
  <c r="H48" i="31"/>
  <c r="AF31" i="7"/>
  <c r="K185" i="31"/>
  <c r="K168" i="7"/>
  <c r="I185" i="31" s="1"/>
  <c r="K179" i="31"/>
  <c r="K162" i="7"/>
  <c r="I179" i="31" s="1"/>
  <c r="K125" i="31"/>
  <c r="K108" i="7"/>
  <c r="I125" i="31" s="1"/>
  <c r="H67" i="31"/>
  <c r="AF50" i="7"/>
  <c r="H193" i="31"/>
  <c r="AF176" i="7"/>
  <c r="K191" i="31"/>
  <c r="K174" i="7"/>
  <c r="H124" i="31"/>
  <c r="AF107" i="7"/>
  <c r="K52" i="31"/>
  <c r="K35" i="7"/>
  <c r="K184" i="31"/>
  <c r="K167" i="7"/>
  <c r="K128" i="31"/>
  <c r="K111" i="7"/>
  <c r="I128" i="31" s="1"/>
  <c r="H63" i="31"/>
  <c r="AF46" i="7"/>
  <c r="AF14" i="7"/>
  <c r="H107" i="31"/>
  <c r="AF90" i="7"/>
  <c r="J81" i="33" l="1"/>
  <c r="K81" i="33" s="1"/>
  <c r="W154" i="33"/>
  <c r="H158" i="33"/>
  <c r="R66" i="33"/>
  <c r="R69" i="33" s="1"/>
  <c r="R72" i="33" s="1"/>
  <c r="R75" i="33" s="1"/>
  <c r="G195" i="33"/>
  <c r="I195" i="33" s="1"/>
  <c r="H135" i="33"/>
  <c r="W158" i="33"/>
  <c r="W85" i="33"/>
  <c r="W155" i="33"/>
  <c r="W137" i="33"/>
  <c r="H181" i="33"/>
  <c r="I181" i="33" s="1"/>
  <c r="G183" i="33"/>
  <c r="I183" i="33" s="1"/>
  <c r="G99" i="33"/>
  <c r="I99" i="33" s="1"/>
  <c r="W120" i="33"/>
  <c r="H128" i="33"/>
  <c r="I128" i="33" s="1"/>
  <c r="G106" i="33"/>
  <c r="H179" i="33"/>
  <c r="I179" i="33" s="1"/>
  <c r="G135" i="33"/>
  <c r="Z135" i="33" s="1"/>
  <c r="S102" i="31" s="1"/>
  <c r="G140" i="33"/>
  <c r="Z140" i="33" s="1"/>
  <c r="S107" i="31" s="1"/>
  <c r="H137" i="33"/>
  <c r="G91" i="33"/>
  <c r="H114" i="33"/>
  <c r="G132" i="33"/>
  <c r="I132" i="33" s="1"/>
  <c r="H91" i="33"/>
  <c r="G114" i="33"/>
  <c r="Z114" i="33" s="1"/>
  <c r="S81" i="31" s="1"/>
  <c r="H173" i="33"/>
  <c r="I173" i="33" s="1"/>
  <c r="H85" i="33"/>
  <c r="W75" i="33"/>
  <c r="H124" i="33"/>
  <c r="W99" i="33"/>
  <c r="G216" i="33"/>
  <c r="I216" i="33" s="1"/>
  <c r="G137" i="33"/>
  <c r="I137" i="33" s="1"/>
  <c r="G124" i="33"/>
  <c r="H120" i="33"/>
  <c r="I120" i="33" s="1"/>
  <c r="H67" i="33"/>
  <c r="I67" i="33" s="1"/>
  <c r="G88" i="33"/>
  <c r="Z88" i="33" s="1"/>
  <c r="S55" i="31" s="1"/>
  <c r="W76" i="33"/>
  <c r="I52" i="31"/>
  <c r="I191" i="31"/>
  <c r="I89" i="31"/>
  <c r="F89" i="31" s="1"/>
  <c r="G120" i="33"/>
  <c r="I121" i="31"/>
  <c r="H208" i="33"/>
  <c r="H106" i="33"/>
  <c r="G228" i="33"/>
  <c r="I228" i="33" s="1"/>
  <c r="W106" i="33"/>
  <c r="G208" i="33"/>
  <c r="Z208" i="33" s="1"/>
  <c r="S175" i="31" s="1"/>
  <c r="H147" i="33"/>
  <c r="I147" i="33" s="1"/>
  <c r="H82" i="33"/>
  <c r="I82" i="33" s="1"/>
  <c r="G97" i="33"/>
  <c r="Z97" i="33" s="1"/>
  <c r="S64" i="31" s="1"/>
  <c r="W77" i="33"/>
  <c r="H102" i="33"/>
  <c r="I102" i="33" s="1"/>
  <c r="H154" i="33"/>
  <c r="I154" i="33" s="1"/>
  <c r="H220" i="33"/>
  <c r="I220" i="33" s="1"/>
  <c r="G94" i="33"/>
  <c r="I94" i="33" s="1"/>
  <c r="G209" i="33"/>
  <c r="Z209" i="33" s="1"/>
  <c r="S176" i="31" s="1"/>
  <c r="G217" i="33"/>
  <c r="Z217" i="33" s="1"/>
  <c r="S184" i="31" s="1"/>
  <c r="H157" i="33"/>
  <c r="I157" i="33" s="1"/>
  <c r="H219" i="33"/>
  <c r="I219" i="33" s="1"/>
  <c r="H70" i="33"/>
  <c r="I70" i="33" s="1"/>
  <c r="G151" i="33"/>
  <c r="Z151" i="33" s="1"/>
  <c r="S118" i="31" s="1"/>
  <c r="G103" i="33"/>
  <c r="Z103" i="33" s="1"/>
  <c r="S70" i="31" s="1"/>
  <c r="W173" i="33"/>
  <c r="H118" i="33"/>
  <c r="I118" i="33" s="1"/>
  <c r="H93" i="33"/>
  <c r="I93" i="33" s="1"/>
  <c r="H224" i="33"/>
  <c r="G214" i="33"/>
  <c r="I214" i="33" s="1"/>
  <c r="G224" i="33"/>
  <c r="W215" i="33"/>
  <c r="G171" i="33"/>
  <c r="G163" i="33"/>
  <c r="Z163" i="33" s="1"/>
  <c r="S130" i="31" s="1"/>
  <c r="H182" i="33"/>
  <c r="I182" i="33" s="1"/>
  <c r="H217" i="33"/>
  <c r="H211" i="33"/>
  <c r="I211" i="33" s="1"/>
  <c r="H187" i="33"/>
  <c r="I187" i="33" s="1"/>
  <c r="G206" i="33"/>
  <c r="H74" i="33"/>
  <c r="I74" i="33" s="1"/>
  <c r="W162" i="33"/>
  <c r="W101" i="33"/>
  <c r="W151" i="33"/>
  <c r="G109" i="33"/>
  <c r="Z109" i="33" s="1"/>
  <c r="S76" i="31" s="1"/>
  <c r="H79" i="33"/>
  <c r="H163" i="33"/>
  <c r="W185" i="33"/>
  <c r="H136" i="33"/>
  <c r="G122" i="33"/>
  <c r="Z122" i="33" s="1"/>
  <c r="S89" i="31" s="1"/>
  <c r="G170" i="33"/>
  <c r="Z170" i="33" s="1"/>
  <c r="S137" i="31" s="1"/>
  <c r="H180" i="33"/>
  <c r="I180" i="33" s="1"/>
  <c r="G83" i="33"/>
  <c r="Z83" i="33" s="1"/>
  <c r="S50" i="31" s="1"/>
  <c r="H210" i="33"/>
  <c r="W114" i="33"/>
  <c r="H78" i="33"/>
  <c r="I78" i="33" s="1"/>
  <c r="G210" i="33"/>
  <c r="W78" i="33"/>
  <c r="H189" i="33"/>
  <c r="I189" i="33" s="1"/>
  <c r="W124" i="33"/>
  <c r="W206" i="33"/>
  <c r="G153" i="33"/>
  <c r="I153" i="33" s="1"/>
  <c r="G145" i="33"/>
  <c r="Z145" i="33" s="1"/>
  <c r="S112" i="31" s="1"/>
  <c r="W70" i="33"/>
  <c r="W105" i="33"/>
  <c r="W207" i="33"/>
  <c r="W197" i="33"/>
  <c r="W102" i="33"/>
  <c r="W80" i="33"/>
  <c r="G130" i="33"/>
  <c r="I130" i="33" s="1"/>
  <c r="H206" i="33"/>
  <c r="H168" i="33"/>
  <c r="I168" i="33" s="1"/>
  <c r="W174" i="33"/>
  <c r="W74" i="33"/>
  <c r="H105" i="33"/>
  <c r="I105" i="33" s="1"/>
  <c r="H232" i="33"/>
  <c r="I232" i="33" s="1"/>
  <c r="G223" i="33"/>
  <c r="I223" i="33" s="1"/>
  <c r="W145" i="33"/>
  <c r="G131" i="33"/>
  <c r="Z131" i="33" s="1"/>
  <c r="S98" i="31" s="1"/>
  <c r="W100" i="33"/>
  <c r="G134" i="33"/>
  <c r="Z134" i="33" s="1"/>
  <c r="S101" i="31" s="1"/>
  <c r="W128" i="33"/>
  <c r="W223" i="33"/>
  <c r="I140" i="31"/>
  <c r="F140" i="31" s="1"/>
  <c r="I138" i="31"/>
  <c r="F138" i="31" s="1"/>
  <c r="I166" i="31"/>
  <c r="F166" i="31" s="1"/>
  <c r="I108" i="31"/>
  <c r="F108" i="31" s="1"/>
  <c r="I82" i="31"/>
  <c r="F82" i="31" s="1"/>
  <c r="W204" i="33"/>
  <c r="H109" i="33"/>
  <c r="I109" i="33" s="1"/>
  <c r="W83" i="33"/>
  <c r="I168" i="31"/>
  <c r="F168" i="31" s="1"/>
  <c r="W90" i="33"/>
  <c r="H215" i="33"/>
  <c r="I215" i="33" s="1"/>
  <c r="G136" i="33"/>
  <c r="Z136" i="33" s="1"/>
  <c r="S103" i="31" s="1"/>
  <c r="I188" i="31"/>
  <c r="F188" i="31" s="1"/>
  <c r="W109" i="33"/>
  <c r="H83" i="33"/>
  <c r="I55" i="31"/>
  <c r="F55" i="31" s="1"/>
  <c r="G79" i="33"/>
  <c r="Z79" i="33" s="1"/>
  <c r="S46" i="31" s="1"/>
  <c r="I75" i="31"/>
  <c r="F75" i="31" s="1"/>
  <c r="G174" i="33"/>
  <c r="I174" i="33" s="1"/>
  <c r="W82" i="33"/>
  <c r="W87" i="33"/>
  <c r="W144" i="33"/>
  <c r="Q154" i="33"/>
  <c r="Z154" i="33" s="1"/>
  <c r="S121" i="31" s="1"/>
  <c r="W166" i="33"/>
  <c r="Q186" i="33"/>
  <c r="Z186" i="33" s="1"/>
  <c r="S153" i="31" s="1"/>
  <c r="I88" i="31"/>
  <c r="F88" i="31" s="1"/>
  <c r="W79" i="33"/>
  <c r="W217" i="33"/>
  <c r="W116" i="33"/>
  <c r="H234" i="33"/>
  <c r="I234" i="33" s="1"/>
  <c r="W218" i="33"/>
  <c r="W226" i="33"/>
  <c r="W212" i="33"/>
  <c r="W172" i="33"/>
  <c r="I67" i="31"/>
  <c r="I65" i="31"/>
  <c r="F65" i="31" s="1"/>
  <c r="W165" i="33"/>
  <c r="W143" i="33"/>
  <c r="W152" i="33"/>
  <c r="W112" i="33"/>
  <c r="I172" i="31"/>
  <c r="F172" i="31" s="1"/>
  <c r="I175" i="31"/>
  <c r="F175" i="31" s="1"/>
  <c r="I66" i="31"/>
  <c r="F66" i="31" s="1"/>
  <c r="I64" i="31"/>
  <c r="F64" i="31" s="1"/>
  <c r="I147" i="31"/>
  <c r="F147" i="31" s="1"/>
  <c r="I184" i="31"/>
  <c r="F184" i="31" s="1"/>
  <c r="I110" i="31"/>
  <c r="F110" i="31" s="1"/>
  <c r="I92" i="31"/>
  <c r="F157" i="31"/>
  <c r="I106" i="31"/>
  <c r="F106" i="31" s="1"/>
  <c r="I169" i="31"/>
  <c r="F169" i="31" s="1"/>
  <c r="W140" i="33"/>
  <c r="G167" i="33"/>
  <c r="Z167" i="33" s="1"/>
  <c r="S134" i="31" s="1"/>
  <c r="I77" i="31"/>
  <c r="F77" i="31" s="1"/>
  <c r="I112" i="31"/>
  <c r="F112" i="31" s="1"/>
  <c r="Z68" i="33"/>
  <c r="W98" i="33"/>
  <c r="W225" i="33"/>
  <c r="G178" i="33"/>
  <c r="I178" i="33" s="1"/>
  <c r="H92" i="33"/>
  <c r="I92" i="33" s="1"/>
  <c r="G152" i="33"/>
  <c r="Z152" i="33" s="1"/>
  <c r="S119" i="31" s="1"/>
  <c r="W129" i="33"/>
  <c r="G235" i="33"/>
  <c r="I158" i="31"/>
  <c r="F158" i="31" s="1"/>
  <c r="H166" i="33"/>
  <c r="G85" i="33"/>
  <c r="H155" i="33"/>
  <c r="I155" i="33" s="1"/>
  <c r="W67" i="33"/>
  <c r="H68" i="33"/>
  <c r="H112" i="33"/>
  <c r="Q203" i="33"/>
  <c r="Z203" i="33" s="1"/>
  <c r="S170" i="31" s="1"/>
  <c r="I56" i="31"/>
  <c r="F56" i="31" s="1"/>
  <c r="I187" i="31"/>
  <c r="F187" i="31" s="1"/>
  <c r="H126" i="33"/>
  <c r="H235" i="33"/>
  <c r="G112" i="33"/>
  <c r="Z112" i="33" s="1"/>
  <c r="S79" i="31" s="1"/>
  <c r="Q81" i="33"/>
  <c r="Z81" i="33" s="1"/>
  <c r="S48" i="31" s="1"/>
  <c r="Q191" i="33"/>
  <c r="Z191" i="33" s="1"/>
  <c r="S158" i="31" s="1"/>
  <c r="G162" i="33"/>
  <c r="Z162" i="33" s="1"/>
  <c r="S129" i="31" s="1"/>
  <c r="W133" i="33"/>
  <c r="W171" i="33"/>
  <c r="W177" i="33"/>
  <c r="H122" i="33"/>
  <c r="H207" i="33"/>
  <c r="W167" i="33"/>
  <c r="G115" i="33"/>
  <c r="I115" i="33" s="1"/>
  <c r="W69" i="33"/>
  <c r="G80" i="33"/>
  <c r="W169" i="33"/>
  <c r="Q98" i="33"/>
  <c r="W157" i="33"/>
  <c r="W222" i="33"/>
  <c r="W150" i="33"/>
  <c r="H171" i="33"/>
  <c r="G177" i="33"/>
  <c r="Z177" i="33" s="1"/>
  <c r="S144" i="31" s="1"/>
  <c r="W122" i="33"/>
  <c r="G126" i="33"/>
  <c r="G207" i="33"/>
  <c r="Z207" i="33" s="1"/>
  <c r="S174" i="31" s="1"/>
  <c r="H167" i="33"/>
  <c r="H80" i="33"/>
  <c r="W168" i="33"/>
  <c r="W236" i="33"/>
  <c r="W107" i="33"/>
  <c r="W159" i="33"/>
  <c r="Z72" i="33"/>
  <c r="G237" i="33"/>
  <c r="Z237" i="33" s="1"/>
  <c r="W189" i="33"/>
  <c r="H143" i="33"/>
  <c r="W73" i="33"/>
  <c r="W211" i="33"/>
  <c r="W130" i="33"/>
  <c r="W147" i="33"/>
  <c r="G169" i="33"/>
  <c r="Z169" i="33" s="1"/>
  <c r="S136" i="31" s="1"/>
  <c r="W103" i="33"/>
  <c r="G123" i="33"/>
  <c r="I123" i="33" s="1"/>
  <c r="F92" i="31"/>
  <c r="F123" i="31"/>
  <c r="G111" i="33"/>
  <c r="Z111" i="33" s="1"/>
  <c r="S78" i="31" s="1"/>
  <c r="G121" i="33"/>
  <c r="Z121" i="33" s="1"/>
  <c r="S88" i="31" s="1"/>
  <c r="W183" i="33"/>
  <c r="W200" i="33"/>
  <c r="H176" i="33"/>
  <c r="I176" i="33" s="1"/>
  <c r="H156" i="33"/>
  <c r="W160" i="33"/>
  <c r="W108" i="33"/>
  <c r="I129" i="31"/>
  <c r="F129" i="31" s="1"/>
  <c r="I156" i="31"/>
  <c r="F156" i="31" s="1"/>
  <c r="I63" i="31"/>
  <c r="F63" i="31" s="1"/>
  <c r="I109" i="31"/>
  <c r="F109" i="31" s="1"/>
  <c r="I81" i="31"/>
  <c r="F81" i="31" s="1"/>
  <c r="I181" i="31"/>
  <c r="F181" i="31" s="1"/>
  <c r="I186" i="31"/>
  <c r="F186" i="31" s="1"/>
  <c r="I114" i="31"/>
  <c r="F114" i="31" s="1"/>
  <c r="I80" i="31"/>
  <c r="F80" i="31" s="1"/>
  <c r="I90" i="31"/>
  <c r="F90" i="31" s="1"/>
  <c r="I58" i="31"/>
  <c r="F58" i="31" s="1"/>
  <c r="I148" i="31"/>
  <c r="F148" i="31" s="1"/>
  <c r="I154" i="31"/>
  <c r="F154" i="31" s="1"/>
  <c r="I99" i="31"/>
  <c r="F99" i="31" s="1"/>
  <c r="I195" i="31"/>
  <c r="F195" i="31" s="1"/>
  <c r="W93" i="33"/>
  <c r="W187" i="33"/>
  <c r="W227" i="33"/>
  <c r="W84" i="33"/>
  <c r="H198" i="33"/>
  <c r="I198" i="33" s="1"/>
  <c r="H204" i="33"/>
  <c r="G129" i="33"/>
  <c r="I129" i="33" s="1"/>
  <c r="G230" i="33"/>
  <c r="Z230" i="33" s="1"/>
  <c r="S197" i="31" s="1"/>
  <c r="W235" i="33"/>
  <c r="H192" i="33"/>
  <c r="I192" i="33" s="1"/>
  <c r="G196" i="33"/>
  <c r="Z196" i="33" s="1"/>
  <c r="S163" i="31" s="1"/>
  <c r="W176" i="33"/>
  <c r="W209" i="33"/>
  <c r="W88" i="33"/>
  <c r="G101" i="33"/>
  <c r="Z101" i="33" s="1"/>
  <c r="S68" i="31" s="1"/>
  <c r="H188" i="33"/>
  <c r="I188" i="33" s="1"/>
  <c r="W179" i="33"/>
  <c r="W190" i="33"/>
  <c r="Q106" i="33"/>
  <c r="W110" i="33"/>
  <c r="W95" i="33"/>
  <c r="Q85" i="33"/>
  <c r="Q120" i="33"/>
  <c r="G98" i="33"/>
  <c r="G204" i="33"/>
  <c r="W196" i="33"/>
  <c r="W224" i="33"/>
  <c r="W117" i="33"/>
  <c r="W141" i="33"/>
  <c r="G84" i="33"/>
  <c r="Z84" i="33" s="1"/>
  <c r="S51" i="31" s="1"/>
  <c r="W184" i="33"/>
  <c r="W96" i="33"/>
  <c r="W202" i="33"/>
  <c r="W231" i="33"/>
  <c r="W220" i="33"/>
  <c r="W175" i="33"/>
  <c r="H149" i="33"/>
  <c r="H141" i="33"/>
  <c r="I141" i="33" s="1"/>
  <c r="H101" i="33"/>
  <c r="Q99" i="33"/>
  <c r="G159" i="33"/>
  <c r="Z159" i="33" s="1"/>
  <c r="S126" i="31" s="1"/>
  <c r="G175" i="33"/>
  <c r="I175" i="33" s="1"/>
  <c r="H86" i="33"/>
  <c r="I86" i="33" s="1"/>
  <c r="H225" i="33"/>
  <c r="I225" i="33" s="1"/>
  <c r="G205" i="33"/>
  <c r="Z205" i="33" s="1"/>
  <c r="S172" i="31" s="1"/>
  <c r="H117" i="33"/>
  <c r="I117" i="33" s="1"/>
  <c r="W193" i="33"/>
  <c r="Q155" i="33"/>
  <c r="Z155" i="33" s="1"/>
  <c r="S122" i="31" s="1"/>
  <c r="Q137" i="33"/>
  <c r="Q223" i="33"/>
  <c r="W86" i="33"/>
  <c r="W135" i="33"/>
  <c r="W199" i="33"/>
  <c r="W229" i="33"/>
  <c r="H140" i="33"/>
  <c r="W97" i="33"/>
  <c r="G143" i="33"/>
  <c r="Z143" i="33" s="1"/>
  <c r="S110" i="31" s="1"/>
  <c r="H233" i="33"/>
  <c r="I233" i="33" s="1"/>
  <c r="W125" i="33"/>
  <c r="H95" i="33"/>
  <c r="I95" i="33" s="1"/>
  <c r="W132" i="33"/>
  <c r="W188" i="33"/>
  <c r="H190" i="33"/>
  <c r="I190" i="33" s="1"/>
  <c r="Q128" i="33"/>
  <c r="Z128" i="33" s="1"/>
  <c r="S95" i="31" s="1"/>
  <c r="Q158" i="33"/>
  <c r="Z158" i="33" s="1"/>
  <c r="S125" i="31" s="1"/>
  <c r="H119" i="33"/>
  <c r="I119" i="33" s="1"/>
  <c r="G227" i="33"/>
  <c r="Z227" i="33" s="1"/>
  <c r="S194" i="31" s="1"/>
  <c r="W213" i="33"/>
  <c r="W164" i="33"/>
  <c r="W139" i="33"/>
  <c r="W131" i="33"/>
  <c r="H104" i="33"/>
  <c r="I104" i="33" s="1"/>
  <c r="H97" i="33"/>
  <c r="G125" i="33"/>
  <c r="Z125" i="33" s="1"/>
  <c r="S92" i="31" s="1"/>
  <c r="W127" i="33"/>
  <c r="W210" i="33"/>
  <c r="H142" i="33"/>
  <c r="I142" i="33" s="1"/>
  <c r="H227" i="33"/>
  <c r="H138" i="33"/>
  <c r="I138" i="33" s="1"/>
  <c r="H213" i="33"/>
  <c r="I213" i="33" s="1"/>
  <c r="H164" i="33"/>
  <c r="I164" i="33" s="1"/>
  <c r="H131" i="33"/>
  <c r="W104" i="33"/>
  <c r="W180" i="33"/>
  <c r="W126" i="33"/>
  <c r="W92" i="33"/>
  <c r="W153" i="33"/>
  <c r="W230" i="33"/>
  <c r="W237" i="33"/>
  <c r="W233" i="33"/>
  <c r="W208" i="33"/>
  <c r="W156" i="33"/>
  <c r="W194" i="33"/>
  <c r="D210" i="31"/>
  <c r="F117" i="31"/>
  <c r="I107" i="31"/>
  <c r="F107" i="31" s="1"/>
  <c r="W94" i="33"/>
  <c r="W205" i="33"/>
  <c r="W216" i="33"/>
  <c r="I98" i="31"/>
  <c r="F98" i="31" s="1"/>
  <c r="I50" i="31"/>
  <c r="F50" i="31" s="1"/>
  <c r="L210" i="31"/>
  <c r="I83" i="31"/>
  <c r="F83" i="31" s="1"/>
  <c r="I126" i="31"/>
  <c r="F126" i="31" s="1"/>
  <c r="I54" i="31"/>
  <c r="F54" i="31" s="1"/>
  <c r="I182" i="31"/>
  <c r="F182" i="31" s="1"/>
  <c r="I197" i="31"/>
  <c r="F197" i="31" s="1"/>
  <c r="I101" i="31"/>
  <c r="F101" i="31" s="1"/>
  <c r="G127" i="33"/>
  <c r="Z127" i="33" s="1"/>
  <c r="S94" i="31" s="1"/>
  <c r="W178" i="33"/>
  <c r="G107" i="33"/>
  <c r="Z107" i="33" s="1"/>
  <c r="S74" i="31" s="1"/>
  <c r="H212" i="33"/>
  <c r="H150" i="33"/>
  <c r="I150" i="33" s="1"/>
  <c r="W136" i="33"/>
  <c r="W232" i="33"/>
  <c r="W192" i="33"/>
  <c r="H87" i="33"/>
  <c r="H144" i="33"/>
  <c r="W161" i="33"/>
  <c r="G149" i="33"/>
  <c r="Z149" i="33" s="1"/>
  <c r="S116" i="31" s="1"/>
  <c r="W113" i="33"/>
  <c r="H127" i="33"/>
  <c r="H169" i="33"/>
  <c r="W142" i="33"/>
  <c r="H103" i="33"/>
  <c r="W123" i="33"/>
  <c r="W170" i="33"/>
  <c r="H84" i="33"/>
  <c r="G133" i="33"/>
  <c r="I133" i="33" s="1"/>
  <c r="H107" i="33"/>
  <c r="H98" i="33"/>
  <c r="G96" i="33"/>
  <c r="I96" i="33" s="1"/>
  <c r="W195" i="33"/>
  <c r="G212" i="33"/>
  <c r="Z212" i="33" s="1"/>
  <c r="S179" i="31" s="1"/>
  <c r="W201" i="33"/>
  <c r="G202" i="33"/>
  <c r="Z202" i="33" s="1"/>
  <c r="S169" i="31" s="1"/>
  <c r="W219" i="33"/>
  <c r="W221" i="33"/>
  <c r="W111" i="33"/>
  <c r="W121" i="33"/>
  <c r="W181" i="33"/>
  <c r="H110" i="33"/>
  <c r="I110" i="33" s="1"/>
  <c r="H230" i="33"/>
  <c r="G218" i="33"/>
  <c r="Z218" i="33" s="1"/>
  <c r="S185" i="31" s="1"/>
  <c r="G87" i="33"/>
  <c r="I87" i="33" s="1"/>
  <c r="H196" i="33"/>
  <c r="G144" i="33"/>
  <c r="Z144" i="33" s="1"/>
  <c r="S111" i="31" s="1"/>
  <c r="G166" i="33"/>
  <c r="W115" i="33"/>
  <c r="H205" i="33"/>
  <c r="W182" i="33"/>
  <c r="W149" i="33"/>
  <c r="H88" i="33"/>
  <c r="I88" i="33" s="1"/>
  <c r="G113" i="33"/>
  <c r="Z113" i="33" s="1"/>
  <c r="S80" i="31" s="1"/>
  <c r="G156" i="33"/>
  <c r="Z156" i="33" s="1"/>
  <c r="S123" i="31" s="1"/>
  <c r="H160" i="33"/>
  <c r="I160" i="33" s="1"/>
  <c r="W134" i="33"/>
  <c r="G226" i="33"/>
  <c r="I226" i="33" s="1"/>
  <c r="H194" i="33"/>
  <c r="I194" i="33" s="1"/>
  <c r="H236" i="33"/>
  <c r="W234" i="33"/>
  <c r="W228" i="33"/>
  <c r="H162" i="33"/>
  <c r="H202" i="33"/>
  <c r="W198" i="33"/>
  <c r="W146" i="33"/>
  <c r="G236" i="33"/>
  <c r="Z236" i="33" s="1"/>
  <c r="W119" i="33"/>
  <c r="W138" i="33"/>
  <c r="W148" i="33"/>
  <c r="W118" i="33"/>
  <c r="W89" i="33"/>
  <c r="W214" i="33"/>
  <c r="W163" i="33"/>
  <c r="W91" i="33"/>
  <c r="I174" i="31"/>
  <c r="F174" i="31" s="1"/>
  <c r="I130" i="31"/>
  <c r="F130" i="31" s="1"/>
  <c r="I120" i="31"/>
  <c r="F120" i="31" s="1"/>
  <c r="I113" i="31"/>
  <c r="F113" i="31" s="1"/>
  <c r="I111" i="31"/>
  <c r="F111" i="31" s="1"/>
  <c r="I94" i="31"/>
  <c r="F94" i="31" s="1"/>
  <c r="I48" i="31"/>
  <c r="I152" i="31"/>
  <c r="F152" i="31" s="1"/>
  <c r="I162" i="31"/>
  <c r="F162" i="31" s="1"/>
  <c r="I79" i="31"/>
  <c r="F79" i="31" s="1"/>
  <c r="I163" i="31"/>
  <c r="F163" i="31" s="1"/>
  <c r="I153" i="31"/>
  <c r="F153" i="31" s="1"/>
  <c r="I159" i="31"/>
  <c r="I61" i="31"/>
  <c r="F61" i="31" s="1"/>
  <c r="I62" i="31"/>
  <c r="F62" i="31" s="1"/>
  <c r="I143" i="31"/>
  <c r="F143" i="31" s="1"/>
  <c r="I146" i="31"/>
  <c r="F146" i="31" s="1"/>
  <c r="I151" i="31"/>
  <c r="F151" i="31" s="1"/>
  <c r="I118" i="31"/>
  <c r="F118" i="31" s="1"/>
  <c r="I193" i="31"/>
  <c r="F193" i="31" s="1"/>
  <c r="I189" i="31"/>
  <c r="F189" i="31" s="1"/>
  <c r="I115" i="31"/>
  <c r="F115" i="31" s="1"/>
  <c r="I93" i="31"/>
  <c r="F93" i="31" s="1"/>
  <c r="I170" i="31"/>
  <c r="F170" i="31" s="1"/>
  <c r="I122" i="31"/>
  <c r="F122" i="31" s="1"/>
  <c r="I74" i="31"/>
  <c r="F74" i="31" s="1"/>
  <c r="I144" i="31"/>
  <c r="F144" i="31" s="1"/>
  <c r="I133" i="31"/>
  <c r="F133" i="31" s="1"/>
  <c r="I59" i="31"/>
  <c r="F59" i="31" s="1"/>
  <c r="I72" i="31"/>
  <c r="F72" i="31" s="1"/>
  <c r="I87" i="31"/>
  <c r="F87" i="31" s="1"/>
  <c r="I131" i="31"/>
  <c r="F131" i="31" s="1"/>
  <c r="F159" i="31"/>
  <c r="I71" i="31"/>
  <c r="F71" i="31" s="1"/>
  <c r="I51" i="31"/>
  <c r="I119" i="31"/>
  <c r="F119" i="31" s="1"/>
  <c r="I137" i="31"/>
  <c r="F137" i="31" s="1"/>
  <c r="I60" i="31"/>
  <c r="F60" i="31" s="1"/>
  <c r="I180" i="31"/>
  <c r="F180" i="31" s="1"/>
  <c r="I124" i="31"/>
  <c r="F124" i="31" s="1"/>
  <c r="I53" i="31"/>
  <c r="F53" i="31" s="1"/>
  <c r="I102" i="31"/>
  <c r="F102" i="31" s="1"/>
  <c r="I70" i="31"/>
  <c r="F70" i="31" s="1"/>
  <c r="I73" i="31"/>
  <c r="F73" i="31" s="1"/>
  <c r="I69" i="31"/>
  <c r="F69" i="31" s="1"/>
  <c r="I145" i="31"/>
  <c r="F145" i="31" s="1"/>
  <c r="I103" i="31"/>
  <c r="F103" i="31" s="1"/>
  <c r="I192" i="31"/>
  <c r="F192" i="31" s="1"/>
  <c r="I173" i="31"/>
  <c r="F173" i="31" s="1"/>
  <c r="I95" i="31"/>
  <c r="F95" i="31" s="1"/>
  <c r="I127" i="31"/>
  <c r="F127" i="31" s="1"/>
  <c r="I149" i="31"/>
  <c r="F149" i="31" s="1"/>
  <c r="I161" i="31"/>
  <c r="F161" i="31" s="1"/>
  <c r="I194" i="31"/>
  <c r="F194" i="31" s="1"/>
  <c r="I150" i="31"/>
  <c r="F150" i="31" s="1"/>
  <c r="I155" i="31"/>
  <c r="F155" i="31" s="1"/>
  <c r="I176" i="31"/>
  <c r="F176" i="31" s="1"/>
  <c r="I190" i="31"/>
  <c r="F190" i="31" s="1"/>
  <c r="I135" i="31"/>
  <c r="F135" i="31" s="1"/>
  <c r="I86" i="31"/>
  <c r="F86" i="31" s="1"/>
  <c r="I104" i="31"/>
  <c r="F104" i="31" s="1"/>
  <c r="I68" i="31"/>
  <c r="F68" i="31" s="1"/>
  <c r="I160" i="31"/>
  <c r="F160" i="31" s="1"/>
  <c r="I178" i="31"/>
  <c r="F178" i="31" s="1"/>
  <c r="I116" i="31"/>
  <c r="F116" i="31" s="1"/>
  <c r="I164" i="31"/>
  <c r="F164" i="31" s="1"/>
  <c r="I49" i="31"/>
  <c r="I171" i="31"/>
  <c r="F171" i="31" s="1"/>
  <c r="F51" i="31"/>
  <c r="I97" i="31"/>
  <c r="F97" i="31" s="1"/>
  <c r="I57" i="31"/>
  <c r="F57" i="31" s="1"/>
  <c r="I196" i="31"/>
  <c r="F196" i="31" s="1"/>
  <c r="I85" i="31"/>
  <c r="F85" i="31" s="1"/>
  <c r="I47" i="31"/>
  <c r="I105" i="31"/>
  <c r="F105" i="31" s="1"/>
  <c r="I136" i="31"/>
  <c r="F136" i="31" s="1"/>
  <c r="I84" i="31"/>
  <c r="F84" i="31" s="1"/>
  <c r="I167" i="31"/>
  <c r="F167" i="31" s="1"/>
  <c r="I141" i="31"/>
  <c r="F141" i="31" s="1"/>
  <c r="I142" i="31"/>
  <c r="F142" i="31" s="1"/>
  <c r="I45" i="31"/>
  <c r="I96" i="31"/>
  <c r="F96" i="31" s="1"/>
  <c r="I134" i="31"/>
  <c r="F134" i="31" s="1"/>
  <c r="I183" i="31"/>
  <c r="F183" i="31" s="1"/>
  <c r="Z119" i="33"/>
  <c r="S86" i="31" s="1"/>
  <c r="Z92" i="33"/>
  <c r="S59" i="31" s="1"/>
  <c r="Z219" i="33"/>
  <c r="S186" i="31" s="1"/>
  <c r="I221" i="33"/>
  <c r="Z221" i="33"/>
  <c r="S188" i="31" s="1"/>
  <c r="I71" i="33"/>
  <c r="Z71" i="33"/>
  <c r="Z78" i="33"/>
  <c r="S45" i="31" s="1"/>
  <c r="F76" i="31"/>
  <c r="Z148" i="33"/>
  <c r="S115" i="31" s="1"/>
  <c r="I148" i="33"/>
  <c r="F91" i="31"/>
  <c r="Z110" i="33"/>
  <c r="S77" i="31" s="1"/>
  <c r="Z232" i="33"/>
  <c r="F177" i="31"/>
  <c r="F165" i="31"/>
  <c r="I191" i="33"/>
  <c r="Z66" i="33"/>
  <c r="I66" i="33"/>
  <c r="F52" i="31"/>
  <c r="I63" i="33"/>
  <c r="Z63" i="33"/>
  <c r="Z146" i="33"/>
  <c r="S113" i="31" s="1"/>
  <c r="I146" i="33"/>
  <c r="Z182" i="33"/>
  <c r="S149" i="31" s="1"/>
  <c r="Z147" i="33"/>
  <c r="S114" i="31" s="1"/>
  <c r="Z160" i="33"/>
  <c r="S127" i="31" s="1"/>
  <c r="Z141" i="33"/>
  <c r="S108" i="31" s="1"/>
  <c r="Z76" i="33"/>
  <c r="I76" i="33"/>
  <c r="Z190" i="33"/>
  <c r="S157" i="31" s="1"/>
  <c r="X63" i="33"/>
  <c r="Y63" i="33" s="1"/>
  <c r="Y64" i="33" s="1"/>
  <c r="Y65" i="33" s="1"/>
  <c r="Z138" i="33"/>
  <c r="S105" i="31" s="1"/>
  <c r="Z142" i="33"/>
  <c r="S109" i="31" s="1"/>
  <c r="Z213" i="33"/>
  <c r="S180" i="31" s="1"/>
  <c r="I139" i="33"/>
  <c r="Z139" i="33"/>
  <c r="S106" i="31" s="1"/>
  <c r="I231" i="33"/>
  <c r="Z231" i="33"/>
  <c r="Z220" i="33"/>
  <c r="S187" i="31" s="1"/>
  <c r="Z173" i="33"/>
  <c r="S140" i="31" s="1"/>
  <c r="I165" i="33"/>
  <c r="Z165" i="33"/>
  <c r="S132" i="31" s="1"/>
  <c r="I186" i="33"/>
  <c r="Z150" i="33"/>
  <c r="S117" i="31" s="1"/>
  <c r="Z104" i="33"/>
  <c r="S71" i="31" s="1"/>
  <c r="Z180" i="33"/>
  <c r="S147" i="31" s="1"/>
  <c r="Z181" i="33"/>
  <c r="S148" i="31" s="1"/>
  <c r="Z198" i="33"/>
  <c r="S165" i="31" s="1"/>
  <c r="Z118" i="33"/>
  <c r="S85" i="31" s="1"/>
  <c r="Z89" i="33"/>
  <c r="S56" i="31" s="1"/>
  <c r="I89" i="33"/>
  <c r="Z197" i="33"/>
  <c r="S164" i="31" s="1"/>
  <c r="I197" i="33"/>
  <c r="Z229" i="33"/>
  <c r="S196" i="31" s="1"/>
  <c r="I229" i="33"/>
  <c r="Z65" i="33"/>
  <c r="I65" i="33"/>
  <c r="I72" i="33"/>
  <c r="Z161" i="33"/>
  <c r="S128" i="31" s="1"/>
  <c r="I161" i="33"/>
  <c r="I158" i="33"/>
  <c r="Z93" i="33"/>
  <c r="S60" i="31" s="1"/>
  <c r="Z64" i="33"/>
  <c r="I64" i="33"/>
  <c r="F78" i="31"/>
  <c r="Z194" i="33"/>
  <c r="S161" i="31" s="1"/>
  <c r="Z179" i="33"/>
  <c r="S146" i="31" s="1"/>
  <c r="Z184" i="33"/>
  <c r="S151" i="31" s="1"/>
  <c r="I184" i="33"/>
  <c r="Z157" i="33"/>
  <c r="S124" i="31" s="1"/>
  <c r="Z215" i="33"/>
  <c r="S182" i="31" s="1"/>
  <c r="F46" i="31"/>
  <c r="Z100" i="33"/>
  <c r="S67" i="31" s="1"/>
  <c r="I100" i="33"/>
  <c r="Z183" i="33"/>
  <c r="S150" i="31" s="1"/>
  <c r="K210" i="31"/>
  <c r="Z105" i="33"/>
  <c r="S72" i="31" s="1"/>
  <c r="F191" i="31"/>
  <c r="Z199" i="33"/>
  <c r="S166" i="31" s="1"/>
  <c r="I199" i="33"/>
  <c r="F132" i="31"/>
  <c r="Z225" i="33"/>
  <c r="S192" i="31" s="1"/>
  <c r="F179" i="31"/>
  <c r="Z176" i="33"/>
  <c r="S143" i="31" s="1"/>
  <c r="I73" i="33"/>
  <c r="Z73" i="33"/>
  <c r="Z67" i="33"/>
  <c r="Z187" i="33"/>
  <c r="S154" i="31" s="1"/>
  <c r="Z74" i="33"/>
  <c r="Z117" i="33"/>
  <c r="S84" i="31" s="1"/>
  <c r="Z116" i="33"/>
  <c r="S83" i="31" s="1"/>
  <c r="I116" i="33"/>
  <c r="Z82" i="33"/>
  <c r="S49" i="31" s="1"/>
  <c r="O62" i="33"/>
  <c r="Z62" i="33"/>
  <c r="I62" i="33"/>
  <c r="I81" i="33"/>
  <c r="Z234" i="33"/>
  <c r="Z172" i="33"/>
  <c r="S139" i="31" s="1"/>
  <c r="I172" i="33"/>
  <c r="Z164" i="33"/>
  <c r="S131" i="31" s="1"/>
  <c r="I90" i="33"/>
  <c r="Z90" i="33"/>
  <c r="S57" i="31" s="1"/>
  <c r="F67" i="31"/>
  <c r="F185" i="31"/>
  <c r="H210" i="31"/>
  <c r="F125" i="31"/>
  <c r="I201" i="33"/>
  <c r="Z201" i="33"/>
  <c r="S168" i="31" s="1"/>
  <c r="Z222" i="33"/>
  <c r="S189" i="31" s="1"/>
  <c r="I222" i="33"/>
  <c r="Z70" i="33"/>
  <c r="Z86" i="33"/>
  <c r="S53" i="31" s="1"/>
  <c r="Z200" i="33"/>
  <c r="S167" i="31" s="1"/>
  <c r="I200" i="33"/>
  <c r="Z189" i="33"/>
  <c r="S156" i="31" s="1"/>
  <c r="Z192" i="33"/>
  <c r="S159" i="31" s="1"/>
  <c r="Z233" i="33"/>
  <c r="I77" i="33"/>
  <c r="Z77" i="33"/>
  <c r="Z102" i="33"/>
  <c r="S69" i="31" s="1"/>
  <c r="I75" i="33"/>
  <c r="Z75" i="33"/>
  <c r="I69" i="33"/>
  <c r="Z69" i="33"/>
  <c r="Z185" i="33"/>
  <c r="S152" i="31" s="1"/>
  <c r="I185" i="33"/>
  <c r="Z211" i="33"/>
  <c r="S178" i="31" s="1"/>
  <c r="F139" i="31"/>
  <c r="F128" i="31"/>
  <c r="Z95" i="33"/>
  <c r="S62" i="31" s="1"/>
  <c r="Z168" i="33"/>
  <c r="S135" i="31" s="1"/>
  <c r="Z188" i="33"/>
  <c r="S155" i="31" s="1"/>
  <c r="F121" i="31"/>
  <c r="I203" i="33"/>
  <c r="F100" i="31"/>
  <c r="V63" i="33"/>
  <c r="V64" i="33" s="1"/>
  <c r="V65" i="33" s="1"/>
  <c r="V66" i="33" s="1"/>
  <c r="V67" i="33" s="1"/>
  <c r="V68" i="33" s="1"/>
  <c r="I193" i="33"/>
  <c r="Z193" i="33"/>
  <c r="S160" i="31" s="1"/>
  <c r="I108" i="33"/>
  <c r="Z108" i="33"/>
  <c r="S75" i="31" s="1"/>
  <c r="Z195" i="33" l="1"/>
  <c r="S162" i="31" s="1"/>
  <c r="I126" i="33"/>
  <c r="Z99" i="33"/>
  <c r="S66" i="31" s="1"/>
  <c r="I205" i="33"/>
  <c r="I210" i="33"/>
  <c r="Z106" i="33"/>
  <c r="S73" i="31" s="1"/>
  <c r="I106" i="33"/>
  <c r="Z228" i="33"/>
  <c r="S195" i="31" s="1"/>
  <c r="I91" i="33"/>
  <c r="Z132" i="33"/>
  <c r="S99" i="31" s="1"/>
  <c r="I85" i="33"/>
  <c r="I140" i="33"/>
  <c r="I135" i="33"/>
  <c r="I209" i="33"/>
  <c r="I124" i="33"/>
  <c r="Z124" i="33"/>
  <c r="S91" i="31" s="1"/>
  <c r="Z216" i="33"/>
  <c r="S183" i="31" s="1"/>
  <c r="Z91" i="33"/>
  <c r="S58" i="31" s="1"/>
  <c r="I208" i="33"/>
  <c r="I114" i="33"/>
  <c r="Z120" i="33"/>
  <c r="S87" i="31" s="1"/>
  <c r="I224" i="33"/>
  <c r="Z137" i="33"/>
  <c r="S104" i="31" s="1"/>
  <c r="I151" i="33"/>
  <c r="Z153" i="33"/>
  <c r="S120" i="31" s="1"/>
  <c r="I97" i="33"/>
  <c r="Z94" i="33"/>
  <c r="S61" i="31" s="1"/>
  <c r="Z210" i="33"/>
  <c r="S177" i="31" s="1"/>
  <c r="Z224" i="33"/>
  <c r="S191" i="31" s="1"/>
  <c r="I103" i="33"/>
  <c r="I171" i="33"/>
  <c r="I217" i="33"/>
  <c r="I125" i="33"/>
  <c r="Z87" i="33"/>
  <c r="S54" i="31" s="1"/>
  <c r="Z129" i="33"/>
  <c r="S96" i="31" s="1"/>
  <c r="I121" i="33"/>
  <c r="Z174" i="33"/>
  <c r="S141" i="31" s="1"/>
  <c r="I177" i="33"/>
  <c r="Z130" i="33"/>
  <c r="S97" i="31" s="1"/>
  <c r="I131" i="33"/>
  <c r="Z171" i="33"/>
  <c r="S138" i="31" s="1"/>
  <c r="Z214" i="33"/>
  <c r="S181" i="31" s="1"/>
  <c r="I152" i="33"/>
  <c r="Z223" i="33"/>
  <c r="S190" i="31" s="1"/>
  <c r="I83" i="33"/>
  <c r="I80" i="33"/>
  <c r="I235" i="33"/>
  <c r="I206" i="33"/>
  <c r="I136" i="33"/>
  <c r="I163" i="33"/>
  <c r="I79" i="33"/>
  <c r="I134" i="33"/>
  <c r="Z206" i="33"/>
  <c r="S173" i="31" s="1"/>
  <c r="Z80" i="33"/>
  <c r="S47" i="31" s="1"/>
  <c r="Z235" i="33"/>
  <c r="I207" i="33"/>
  <c r="I122" i="33"/>
  <c r="Z123" i="33"/>
  <c r="S90" i="31" s="1"/>
  <c r="I170" i="33"/>
  <c r="I167" i="33"/>
  <c r="I68" i="33"/>
  <c r="I145" i="33"/>
  <c r="Z178" i="33"/>
  <c r="S145" i="31" s="1"/>
  <c r="I112" i="33"/>
  <c r="Z85" i="33"/>
  <c r="S52" i="31" s="1"/>
  <c r="I166" i="33"/>
  <c r="I156" i="33"/>
  <c r="I84" i="33"/>
  <c r="I212" i="33"/>
  <c r="I101" i="33"/>
  <c r="I162" i="33"/>
  <c r="I237" i="33"/>
  <c r="I111" i="33"/>
  <c r="Z175" i="33"/>
  <c r="S142" i="31" s="1"/>
  <c r="I204" i="33"/>
  <c r="I169" i="33"/>
  <c r="Z115" i="33"/>
  <c r="S82" i="31" s="1"/>
  <c r="I159" i="33"/>
  <c r="Z204" i="33"/>
  <c r="S171" i="31" s="1"/>
  <c r="Z126" i="33"/>
  <c r="S93" i="31" s="1"/>
  <c r="Z98" i="33"/>
  <c r="S65" i="31" s="1"/>
  <c r="I227" i="33"/>
  <c r="I127" i="33"/>
  <c r="I143" i="33"/>
  <c r="I196" i="33"/>
  <c r="I230" i="33"/>
  <c r="I98" i="33"/>
  <c r="I218" i="33"/>
  <c r="I113" i="33"/>
  <c r="Z133" i="33"/>
  <c r="S100" i="31" s="1"/>
  <c r="I149" i="33"/>
  <c r="F45" i="31"/>
  <c r="Z226" i="33"/>
  <c r="Z166" i="33"/>
  <c r="S133" i="31" s="1"/>
  <c r="F49" i="31"/>
  <c r="Z96" i="33"/>
  <c r="S63" i="31" s="1"/>
  <c r="F47" i="31"/>
  <c r="F48" i="31"/>
  <c r="I202" i="33"/>
  <c r="I236" i="33"/>
  <c r="I144" i="33"/>
  <c r="I107" i="33"/>
  <c r="I210" i="31"/>
  <c r="U63" i="33"/>
  <c r="AD62" i="33"/>
  <c r="AA63" i="33"/>
  <c r="V69" i="33"/>
  <c r="V70" i="33" s="1"/>
  <c r="V71" i="33" s="1"/>
  <c r="U66" i="33"/>
  <c r="X66" i="33"/>
  <c r="Y66" i="33" s="1"/>
  <c r="Y67" i="33" s="1"/>
  <c r="Y68" i="33" s="1"/>
  <c r="S193" i="31" l="1"/>
  <c r="F210" i="31"/>
  <c r="AB63" i="33"/>
  <c r="AC63" i="33" s="1"/>
  <c r="O63" i="33"/>
  <c r="O64" i="33" s="1"/>
  <c r="O65" i="33" s="1"/>
  <c r="N63" i="33"/>
  <c r="X69" i="33"/>
  <c r="Y69" i="33" s="1"/>
  <c r="Y70" i="33" s="1"/>
  <c r="Y71" i="33" s="1"/>
  <c r="U69" i="33"/>
  <c r="AD63" i="33"/>
  <c r="V72" i="33"/>
  <c r="V73" i="33" s="1"/>
  <c r="V74" i="33" s="1"/>
  <c r="R78" i="33"/>
  <c r="T78" i="33" s="1"/>
  <c r="S210" i="31" l="1"/>
  <c r="AB69" i="33"/>
  <c r="AD64" i="33"/>
  <c r="X75" i="33"/>
  <c r="R81" i="33"/>
  <c r="T81" i="33" s="1"/>
  <c r="O66" i="33"/>
  <c r="O67" i="33" s="1"/>
  <c r="O68" i="33" s="1"/>
  <c r="AA66" i="33"/>
  <c r="V75" i="33"/>
  <c r="V76" i="33" s="1"/>
  <c r="V77" i="33" s="1"/>
  <c r="S78" i="33" s="1"/>
  <c r="R84" i="33"/>
  <c r="X72" i="33"/>
  <c r="Y72" i="33" s="1"/>
  <c r="Y73" i="33" s="1"/>
  <c r="Y74" i="33" s="1"/>
  <c r="U72" i="33"/>
  <c r="AB66" i="33"/>
  <c r="N66" i="33"/>
  <c r="R87" i="33" l="1"/>
  <c r="R90" i="33" s="1"/>
  <c r="J84" i="33"/>
  <c r="K84" i="33" s="1"/>
  <c r="T84" i="33" s="1"/>
  <c r="X78" i="33"/>
  <c r="U75" i="33"/>
  <c r="AB75" i="33"/>
  <c r="V78" i="33"/>
  <c r="V79" i="33" s="1"/>
  <c r="V80" i="33" s="1"/>
  <c r="AC66" i="33"/>
  <c r="Y75" i="33"/>
  <c r="Y76" i="33" s="1"/>
  <c r="Y77" i="33" s="1"/>
  <c r="AD65" i="33"/>
  <c r="S81" i="33"/>
  <c r="R93" i="33" l="1"/>
  <c r="U78" i="33"/>
  <c r="J87" i="33"/>
  <c r="X84" i="33"/>
  <c r="U81" i="33"/>
  <c r="Y78" i="33"/>
  <c r="Y79" i="33" s="1"/>
  <c r="Y80" i="33" s="1"/>
  <c r="X81" i="33"/>
  <c r="AA69" i="33"/>
  <c r="AC69" i="33" s="1"/>
  <c r="N69" i="33"/>
  <c r="AB72" i="33"/>
  <c r="AD66" i="33"/>
  <c r="O69" i="33"/>
  <c r="O70" i="33" s="1"/>
  <c r="O71" i="33" s="1"/>
  <c r="L81" i="33"/>
  <c r="R96" i="33"/>
  <c r="V81" i="33"/>
  <c r="V82" i="33" s="1"/>
  <c r="V83" i="33" s="1"/>
  <c r="J90" i="33" l="1"/>
  <c r="K90" i="33" s="1"/>
  <c r="T90" i="33" s="1"/>
  <c r="K87" i="33"/>
  <c r="T87" i="33" s="1"/>
  <c r="X87" i="33"/>
  <c r="AB81" i="33"/>
  <c r="T48" i="31" s="1"/>
  <c r="Y81" i="33"/>
  <c r="Y82" i="33" s="1"/>
  <c r="Y83" i="33" s="1"/>
  <c r="Y84" i="33" s="1"/>
  <c r="Y85" i="33" s="1"/>
  <c r="Y86" i="33" s="1"/>
  <c r="L84" i="33"/>
  <c r="AB84" i="33" s="1"/>
  <c r="T51" i="31" s="1"/>
  <c r="AB78" i="33"/>
  <c r="T45" i="31" s="1"/>
  <c r="R99" i="33"/>
  <c r="O72" i="33"/>
  <c r="O73" i="33" s="1"/>
  <c r="O74" i="33" s="1"/>
  <c r="AD67" i="33"/>
  <c r="S84" i="33"/>
  <c r="U84" i="33" s="1"/>
  <c r="J93" i="33" l="1"/>
  <c r="X93" i="33" s="1"/>
  <c r="L90" i="33"/>
  <c r="AB90" i="33" s="1"/>
  <c r="T57" i="31" s="1"/>
  <c r="L87" i="33"/>
  <c r="AB87" i="33" s="1"/>
  <c r="T54" i="31" s="1"/>
  <c r="X90" i="33"/>
  <c r="Y87" i="33"/>
  <c r="Y88" i="33" s="1"/>
  <c r="Y89" i="33" s="1"/>
  <c r="R102" i="33"/>
  <c r="AA72" i="33"/>
  <c r="AC72" i="33" s="1"/>
  <c r="N72" i="33"/>
  <c r="AD68" i="33"/>
  <c r="V84" i="33"/>
  <c r="V85" i="33" s="1"/>
  <c r="V86" i="33" s="1"/>
  <c r="J96" i="33" l="1"/>
  <c r="J99" i="33" s="1"/>
  <c r="K93" i="33"/>
  <c r="T93" i="33" s="1"/>
  <c r="Y90" i="33"/>
  <c r="Y91" i="33" s="1"/>
  <c r="Y92" i="33" s="1"/>
  <c r="Y93" i="33" s="1"/>
  <c r="Y94" i="33" s="1"/>
  <c r="Y95" i="33" s="1"/>
  <c r="R105" i="33"/>
  <c r="K96" i="33"/>
  <c r="T96" i="33" s="1"/>
  <c r="L93" i="33"/>
  <c r="AB93" i="33" s="1"/>
  <c r="T60" i="31" s="1"/>
  <c r="AK34" i="31"/>
  <c r="R108" i="33"/>
  <c r="N75" i="33"/>
  <c r="AA75" i="33"/>
  <c r="AC75" i="33" s="1"/>
  <c r="AD69" i="33"/>
  <c r="O75" i="33"/>
  <c r="O76" i="33" s="1"/>
  <c r="O77" i="33" s="1"/>
  <c r="S87" i="33"/>
  <c r="U87" i="33" s="1"/>
  <c r="X96" i="33" l="1"/>
  <c r="Y96" i="33" s="1"/>
  <c r="Y97" i="33" s="1"/>
  <c r="Y98" i="33" s="1"/>
  <c r="L96" i="33"/>
  <c r="AB96" i="33" s="1"/>
  <c r="T63" i="31" s="1"/>
  <c r="K99" i="33"/>
  <c r="T99" i="33" s="1"/>
  <c r="X99" i="33"/>
  <c r="J102" i="33"/>
  <c r="AK35" i="31"/>
  <c r="R111" i="33"/>
  <c r="O78" i="33"/>
  <c r="O79" i="33" s="1"/>
  <c r="O80" i="33" s="1"/>
  <c r="M81" i="33" s="1"/>
  <c r="AA81" i="33" s="1"/>
  <c r="AC81" i="33" s="1"/>
  <c r="U48" i="31" s="1"/>
  <c r="AD70" i="33"/>
  <c r="V87" i="33"/>
  <c r="V88" i="33" s="1"/>
  <c r="V89" i="33" s="1"/>
  <c r="Y99" i="33" l="1"/>
  <c r="Y100" i="33" s="1"/>
  <c r="Y101" i="33" s="1"/>
  <c r="L99" i="33"/>
  <c r="AB99" i="33" s="1"/>
  <c r="T66" i="31" s="1"/>
  <c r="X102" i="33"/>
  <c r="K102" i="33"/>
  <c r="T102" i="33" s="1"/>
  <c r="J105" i="33"/>
  <c r="J108" i="33" s="1"/>
  <c r="AK36" i="31"/>
  <c r="R114" i="33"/>
  <c r="O81" i="33"/>
  <c r="O82" i="33" s="1"/>
  <c r="O83" i="33" s="1"/>
  <c r="M84" i="33" s="1"/>
  <c r="N81" i="33"/>
  <c r="AD71" i="33"/>
  <c r="AA78" i="33"/>
  <c r="AC78" i="33" s="1"/>
  <c r="U45" i="31" s="1"/>
  <c r="N78" i="33"/>
  <c r="S90" i="33"/>
  <c r="U90" i="33" s="1"/>
  <c r="Y102" i="33" l="1"/>
  <c r="Y103" i="33" s="1"/>
  <c r="Y104" i="33" s="1"/>
  <c r="X108" i="33"/>
  <c r="K108" i="33"/>
  <c r="T108" i="33" s="1"/>
  <c r="X105" i="33"/>
  <c r="K105" i="33"/>
  <c r="T105" i="33" s="1"/>
  <c r="J111" i="33"/>
  <c r="L102" i="33"/>
  <c r="AB102" i="33" s="1"/>
  <c r="T69" i="31" s="1"/>
  <c r="AK37" i="31"/>
  <c r="R117" i="33"/>
  <c r="AD72" i="33"/>
  <c r="AA84" i="33"/>
  <c r="AC84" i="33" s="1"/>
  <c r="U51" i="31" s="1"/>
  <c r="N84" i="33"/>
  <c r="O84" i="33"/>
  <c r="O85" i="33" s="1"/>
  <c r="O86" i="33" s="1"/>
  <c r="V90" i="33"/>
  <c r="V91" i="33" s="1"/>
  <c r="V92" i="33" s="1"/>
  <c r="Y105" i="33" l="1"/>
  <c r="Y106" i="33" s="1"/>
  <c r="Y107" i="33" s="1"/>
  <c r="Y108" i="33"/>
  <c r="Y109" i="33" s="1"/>
  <c r="Y110" i="33" s="1"/>
  <c r="L105" i="33"/>
  <c r="AB105" i="33" s="1"/>
  <c r="T72" i="31" s="1"/>
  <c r="X111" i="33"/>
  <c r="K111" i="33"/>
  <c r="T111" i="33" s="1"/>
  <c r="J114" i="33"/>
  <c r="J117" i="33" s="1"/>
  <c r="K117" i="33" s="1"/>
  <c r="T117" i="33" s="1"/>
  <c r="L108" i="33"/>
  <c r="AB108" i="33" s="1"/>
  <c r="T75" i="31" s="1"/>
  <c r="AK38" i="31"/>
  <c r="R120" i="33"/>
  <c r="AD73" i="33"/>
  <c r="S93" i="33"/>
  <c r="U93" i="33" s="1"/>
  <c r="M87" i="33"/>
  <c r="Y111" i="33" l="1"/>
  <c r="Y112" i="33" s="1"/>
  <c r="Y113" i="33" s="1"/>
  <c r="X114" i="33"/>
  <c r="Y114" i="33" s="1"/>
  <c r="Y115" i="33" s="1"/>
  <c r="Y116" i="33" s="1"/>
  <c r="K114" i="33"/>
  <c r="T114" i="33" s="1"/>
  <c r="L111" i="33"/>
  <c r="AB111" i="33" s="1"/>
  <c r="T78" i="31" s="1"/>
  <c r="AK39" i="31"/>
  <c r="R123" i="33"/>
  <c r="V93" i="33"/>
  <c r="V94" i="33" s="1"/>
  <c r="V95" i="33" s="1"/>
  <c r="S96" i="33" s="1"/>
  <c r="U96" i="33" s="1"/>
  <c r="AD74" i="33"/>
  <c r="AA87" i="33"/>
  <c r="AC87" i="33" s="1"/>
  <c r="U54" i="31" s="1"/>
  <c r="N87" i="33"/>
  <c r="O87" i="33"/>
  <c r="O88" i="33" s="1"/>
  <c r="O89" i="33" s="1"/>
  <c r="X117" i="33"/>
  <c r="J120" i="33"/>
  <c r="K120" i="33" s="1"/>
  <c r="T120" i="33" s="1"/>
  <c r="Y117" i="33" l="1"/>
  <c r="Y118" i="33" s="1"/>
  <c r="Y119" i="33" s="1"/>
  <c r="L114" i="33"/>
  <c r="AB114" i="33" s="1"/>
  <c r="T81" i="31" s="1"/>
  <c r="AK40" i="31"/>
  <c r="R126" i="33"/>
  <c r="AD75" i="33"/>
  <c r="X120" i="33"/>
  <c r="J123" i="33"/>
  <c r="K123" i="33" s="1"/>
  <c r="T123" i="33" s="1"/>
  <c r="L117" i="33"/>
  <c r="M90" i="33"/>
  <c r="O90" i="33" s="1"/>
  <c r="O91" i="33" s="1"/>
  <c r="O92" i="33" s="1"/>
  <c r="V96" i="33"/>
  <c r="V97" i="33" s="1"/>
  <c r="V98" i="33" s="1"/>
  <c r="R129" i="33" l="1"/>
  <c r="R132" i="33" s="1"/>
  <c r="Y120" i="33"/>
  <c r="Y121" i="33" s="1"/>
  <c r="Y122" i="33" s="1"/>
  <c r="AK41" i="31"/>
  <c r="AD76" i="33"/>
  <c r="M93" i="33"/>
  <c r="AA90" i="33"/>
  <c r="AC90" i="33" s="1"/>
  <c r="U57" i="31" s="1"/>
  <c r="N90" i="33"/>
  <c r="AB117" i="33"/>
  <c r="T84" i="31" s="1"/>
  <c r="L120" i="33"/>
  <c r="S99" i="33"/>
  <c r="U99" i="33" s="1"/>
  <c r="X123" i="33"/>
  <c r="J126" i="33"/>
  <c r="K126" i="33" s="1"/>
  <c r="T126" i="33" s="1"/>
  <c r="R135" i="33" l="1"/>
  <c r="R138" i="33" s="1"/>
  <c r="Y123" i="33"/>
  <c r="Y124" i="33" s="1"/>
  <c r="Y125" i="33" s="1"/>
  <c r="AK42" i="31"/>
  <c r="AD77" i="33"/>
  <c r="X126" i="33"/>
  <c r="J129" i="33"/>
  <c r="K129" i="33" s="1"/>
  <c r="T129" i="33" s="1"/>
  <c r="AA93" i="33"/>
  <c r="AC93" i="33" s="1"/>
  <c r="U60" i="31" s="1"/>
  <c r="N93" i="33"/>
  <c r="L123" i="33"/>
  <c r="V99" i="33"/>
  <c r="V100" i="33" s="1"/>
  <c r="V101" i="33" s="1"/>
  <c r="O93" i="33"/>
  <c r="O94" i="33" s="1"/>
  <c r="O95" i="33" s="1"/>
  <c r="AB120" i="33"/>
  <c r="T87" i="31" s="1"/>
  <c r="Y126" i="33" l="1"/>
  <c r="Y127" i="33" s="1"/>
  <c r="Y128" i="33" s="1"/>
  <c r="R141" i="33"/>
  <c r="R144" i="33" s="1"/>
  <c r="AK43" i="31"/>
  <c r="AD78" i="33"/>
  <c r="V45" i="31" s="1"/>
  <c r="M96" i="33"/>
  <c r="S102" i="33"/>
  <c r="U102" i="33" s="1"/>
  <c r="AB123" i="33"/>
  <c r="T90" i="31" s="1"/>
  <c r="X129" i="33"/>
  <c r="Y129" i="33" s="1"/>
  <c r="Y130" i="33" s="1"/>
  <c r="Y131" i="33" s="1"/>
  <c r="J132" i="33"/>
  <c r="K132" i="33" s="1"/>
  <c r="T132" i="33" s="1"/>
  <c r="L126" i="33"/>
  <c r="R147" i="33" l="1"/>
  <c r="W45" i="31"/>
  <c r="AK44" i="31"/>
  <c r="AD79" i="33"/>
  <c r="V46" i="31" s="1"/>
  <c r="AB126" i="33"/>
  <c r="T93" i="31" s="1"/>
  <c r="V102" i="33"/>
  <c r="V103" i="33" s="1"/>
  <c r="V104" i="33" s="1"/>
  <c r="X132" i="33"/>
  <c r="Y132" i="33" s="1"/>
  <c r="Y133" i="33" s="1"/>
  <c r="Y134" i="33" s="1"/>
  <c r="J135" i="33"/>
  <c r="K135" i="33" s="1"/>
  <c r="T135" i="33" s="1"/>
  <c r="AA96" i="33"/>
  <c r="AC96" i="33" s="1"/>
  <c r="U63" i="31" s="1"/>
  <c r="N96" i="33"/>
  <c r="L129" i="33"/>
  <c r="O96" i="33"/>
  <c r="O97" i="33" s="1"/>
  <c r="O98" i="33" s="1"/>
  <c r="R150" i="33" l="1"/>
  <c r="AK45" i="31"/>
  <c r="AE79" i="33"/>
  <c r="W46" i="31" s="1"/>
  <c r="AD80" i="33"/>
  <c r="X135" i="33"/>
  <c r="Y135" i="33" s="1"/>
  <c r="Y136" i="33" s="1"/>
  <c r="Y137" i="33" s="1"/>
  <c r="J138" i="33"/>
  <c r="K138" i="33" s="1"/>
  <c r="T138" i="33" s="1"/>
  <c r="L132" i="33"/>
  <c r="M99" i="33"/>
  <c r="O99" i="33" s="1"/>
  <c r="O100" i="33" s="1"/>
  <c r="O101" i="33" s="1"/>
  <c r="AB129" i="33"/>
  <c r="T96" i="31" s="1"/>
  <c r="S105" i="33"/>
  <c r="U105" i="33" s="1"/>
  <c r="R153" i="33" l="1"/>
  <c r="AE80" i="33"/>
  <c r="W47" i="31" s="1"/>
  <c r="V47" i="31"/>
  <c r="AK46" i="31"/>
  <c r="L135" i="33"/>
  <c r="AB135" i="33" s="1"/>
  <c r="T102" i="31" s="1"/>
  <c r="AD81" i="33"/>
  <c r="V48" i="31" s="1"/>
  <c r="X138" i="33"/>
  <c r="Y138" i="33" s="1"/>
  <c r="Y139" i="33" s="1"/>
  <c r="Y140" i="33" s="1"/>
  <c r="J141" i="33"/>
  <c r="K141" i="33" s="1"/>
  <c r="T141" i="33" s="1"/>
  <c r="V105" i="33"/>
  <c r="V106" i="33" s="1"/>
  <c r="V107" i="33" s="1"/>
  <c r="AA99" i="33"/>
  <c r="AC99" i="33" s="1"/>
  <c r="U66" i="31" s="1"/>
  <c r="N99" i="33"/>
  <c r="M102" i="33"/>
  <c r="O102" i="33" s="1"/>
  <c r="O103" i="33" s="1"/>
  <c r="O104" i="33" s="1"/>
  <c r="AB132" i="33"/>
  <c r="T99" i="31" s="1"/>
  <c r="R156" i="33" l="1"/>
  <c r="AK47" i="31"/>
  <c r="AE81" i="33"/>
  <c r="W48" i="31" s="1"/>
  <c r="AD82" i="33"/>
  <c r="L138" i="33"/>
  <c r="M105" i="33"/>
  <c r="AA102" i="33"/>
  <c r="AC102" i="33" s="1"/>
  <c r="U69" i="31" s="1"/>
  <c r="N102" i="33"/>
  <c r="S108" i="33"/>
  <c r="U108" i="33" s="1"/>
  <c r="X141" i="33"/>
  <c r="Y141" i="33" s="1"/>
  <c r="Y142" i="33" s="1"/>
  <c r="Y143" i="33" s="1"/>
  <c r="J144" i="33"/>
  <c r="K144" i="33" s="1"/>
  <c r="T144" i="33" s="1"/>
  <c r="R159" i="33" l="1"/>
  <c r="AE82" i="33"/>
  <c r="W49" i="31" s="1"/>
  <c r="V49" i="31"/>
  <c r="AK48" i="31"/>
  <c r="AD83" i="33"/>
  <c r="L141" i="33"/>
  <c r="X144" i="33"/>
  <c r="Y144" i="33" s="1"/>
  <c r="Y145" i="33" s="1"/>
  <c r="Y146" i="33" s="1"/>
  <c r="J147" i="33"/>
  <c r="K147" i="33" s="1"/>
  <c r="T147" i="33" s="1"/>
  <c r="V108" i="33"/>
  <c r="V109" i="33" s="1"/>
  <c r="V110" i="33" s="1"/>
  <c r="AA105" i="33"/>
  <c r="AC105" i="33" s="1"/>
  <c r="U72" i="31" s="1"/>
  <c r="N105" i="33"/>
  <c r="AB138" i="33"/>
  <c r="T105" i="31" s="1"/>
  <c r="O105" i="33"/>
  <c r="O106" i="33" s="1"/>
  <c r="O107" i="33" s="1"/>
  <c r="R162" i="33" l="1"/>
  <c r="AE83" i="33"/>
  <c r="W50" i="31" s="1"/>
  <c r="V50" i="31"/>
  <c r="AK49" i="31"/>
  <c r="AD84" i="33"/>
  <c r="V51" i="31" s="1"/>
  <c r="S111" i="33"/>
  <c r="U111" i="33" s="1"/>
  <c r="X147" i="33"/>
  <c r="Y147" i="33" s="1"/>
  <c r="Y148" i="33" s="1"/>
  <c r="Y149" i="33" s="1"/>
  <c r="J150" i="33"/>
  <c r="K150" i="33" s="1"/>
  <c r="T150" i="33" s="1"/>
  <c r="AB141" i="33"/>
  <c r="T108" i="31" s="1"/>
  <c r="M108" i="33"/>
  <c r="L144" i="33"/>
  <c r="R165" i="33" l="1"/>
  <c r="AK50" i="31"/>
  <c r="AE84" i="33"/>
  <c r="AD85" i="33"/>
  <c r="V52" i="31" s="1"/>
  <c r="AA108" i="33"/>
  <c r="AC108" i="33" s="1"/>
  <c r="U75" i="31" s="1"/>
  <c r="N108" i="33"/>
  <c r="AB144" i="33"/>
  <c r="T111" i="31" s="1"/>
  <c r="O108" i="33"/>
  <c r="O109" i="33" s="1"/>
  <c r="O110" i="33" s="1"/>
  <c r="L147" i="33"/>
  <c r="X150" i="33"/>
  <c r="Y150" i="33" s="1"/>
  <c r="Y151" i="33" s="1"/>
  <c r="Y152" i="33" s="1"/>
  <c r="J153" i="33"/>
  <c r="K153" i="33" s="1"/>
  <c r="T153" i="33" s="1"/>
  <c r="V111" i="33"/>
  <c r="V112" i="33" s="1"/>
  <c r="V113" i="33" s="1"/>
  <c r="R168" i="33" l="1"/>
  <c r="W51" i="31"/>
  <c r="AE85" i="33"/>
  <c r="AD86" i="33"/>
  <c r="S114" i="33"/>
  <c r="U114" i="33" s="1"/>
  <c r="X153" i="33"/>
  <c r="Y153" i="33" s="1"/>
  <c r="Y154" i="33" s="1"/>
  <c r="Y155" i="33" s="1"/>
  <c r="J156" i="33"/>
  <c r="K156" i="33" s="1"/>
  <c r="T156" i="33" s="1"/>
  <c r="L150" i="33"/>
  <c r="AB147" i="33"/>
  <c r="T114" i="31" s="1"/>
  <c r="M111" i="33"/>
  <c r="O111" i="33" s="1"/>
  <c r="O112" i="33" s="1"/>
  <c r="O113" i="33" s="1"/>
  <c r="R171" i="33" l="1"/>
  <c r="AK51" i="31"/>
  <c r="AE86" i="33"/>
  <c r="W53" i="31" s="1"/>
  <c r="V53" i="31"/>
  <c r="W52" i="31"/>
  <c r="L153" i="33"/>
  <c r="AB153" i="33" s="1"/>
  <c r="T120" i="31" s="1"/>
  <c r="AD87" i="33"/>
  <c r="V54" i="31" s="1"/>
  <c r="AA111" i="33"/>
  <c r="AC111" i="33" s="1"/>
  <c r="U78" i="31" s="1"/>
  <c r="N111" i="33"/>
  <c r="AB150" i="33"/>
  <c r="T117" i="31" s="1"/>
  <c r="V114" i="33"/>
  <c r="V115" i="33" s="1"/>
  <c r="V116" i="33" s="1"/>
  <c r="X156" i="33"/>
  <c r="Y156" i="33" s="1"/>
  <c r="Y157" i="33" s="1"/>
  <c r="Y158" i="33" s="1"/>
  <c r="J159" i="33"/>
  <c r="K159" i="33" s="1"/>
  <c r="T159" i="33" s="1"/>
  <c r="M114" i="33"/>
  <c r="R174" i="33" l="1"/>
  <c r="R177" i="33" s="1"/>
  <c r="AK53" i="31"/>
  <c r="AK52" i="31"/>
  <c r="AE87" i="33"/>
  <c r="AD88" i="33"/>
  <c r="V55" i="31" s="1"/>
  <c r="AA114" i="33"/>
  <c r="AC114" i="33" s="1"/>
  <c r="U81" i="31" s="1"/>
  <c r="N114" i="33"/>
  <c r="O114" i="33"/>
  <c r="O115" i="33" s="1"/>
  <c r="O116" i="33" s="1"/>
  <c r="X159" i="33"/>
  <c r="Y159" i="33" s="1"/>
  <c r="Y160" i="33" s="1"/>
  <c r="Y161" i="33" s="1"/>
  <c r="J162" i="33"/>
  <c r="K162" i="33" s="1"/>
  <c r="T162" i="33" s="1"/>
  <c r="L156" i="33"/>
  <c r="S117" i="33"/>
  <c r="U117" i="33" s="1"/>
  <c r="R180" i="33" l="1"/>
  <c r="W54" i="31"/>
  <c r="AE88" i="33"/>
  <c r="L159" i="33"/>
  <c r="AB159" i="33" s="1"/>
  <c r="T126" i="31" s="1"/>
  <c r="AD89" i="33"/>
  <c r="V56" i="31" s="1"/>
  <c r="R183" i="33"/>
  <c r="X162" i="33"/>
  <c r="Y162" i="33" s="1"/>
  <c r="Y163" i="33" s="1"/>
  <c r="Y164" i="33" s="1"/>
  <c r="J165" i="33"/>
  <c r="K165" i="33" s="1"/>
  <c r="T165" i="33" s="1"/>
  <c r="V117" i="33"/>
  <c r="V118" i="33" s="1"/>
  <c r="V119" i="33" s="1"/>
  <c r="AB156" i="33"/>
  <c r="T123" i="31" s="1"/>
  <c r="M117" i="33"/>
  <c r="AK54" i="31" l="1"/>
  <c r="W55" i="31"/>
  <c r="AE89" i="33"/>
  <c r="L162" i="33"/>
  <c r="AB162" i="33" s="1"/>
  <c r="T129" i="31" s="1"/>
  <c r="AD90" i="33"/>
  <c r="V57" i="31" s="1"/>
  <c r="R186" i="33"/>
  <c r="AA117" i="33"/>
  <c r="AC117" i="33" s="1"/>
  <c r="U84" i="31" s="1"/>
  <c r="N117" i="33"/>
  <c r="O117" i="33"/>
  <c r="O118" i="33" s="1"/>
  <c r="O119" i="33" s="1"/>
  <c r="S120" i="33"/>
  <c r="U120" i="33" s="1"/>
  <c r="X165" i="33"/>
  <c r="Y165" i="33" s="1"/>
  <c r="Y166" i="33" s="1"/>
  <c r="Y167" i="33" s="1"/>
  <c r="J168" i="33"/>
  <c r="K168" i="33" s="1"/>
  <c r="T168" i="33" s="1"/>
  <c r="AK55" i="31" l="1"/>
  <c r="W56" i="31"/>
  <c r="AE90" i="33"/>
  <c r="V120" i="33"/>
  <c r="V121" i="33" s="1"/>
  <c r="V122" i="33" s="1"/>
  <c r="AD91" i="33"/>
  <c r="V58" i="31" s="1"/>
  <c r="R189" i="33"/>
  <c r="S123" i="33"/>
  <c r="U123" i="33" s="1"/>
  <c r="M120" i="33"/>
  <c r="X168" i="33"/>
  <c r="Y168" i="33" s="1"/>
  <c r="Y169" i="33" s="1"/>
  <c r="Y170" i="33" s="1"/>
  <c r="J171" i="33"/>
  <c r="K171" i="33" s="1"/>
  <c r="T171" i="33" s="1"/>
  <c r="L165" i="33"/>
  <c r="AK56" i="31" l="1"/>
  <c r="W57" i="31"/>
  <c r="AE91" i="33"/>
  <c r="V123" i="33"/>
  <c r="V124" i="33" s="1"/>
  <c r="V125" i="33" s="1"/>
  <c r="S126" i="33" s="1"/>
  <c r="U126" i="33" s="1"/>
  <c r="AD92" i="33"/>
  <c r="V59" i="31" s="1"/>
  <c r="L168" i="33"/>
  <c r="AB168" i="33" s="1"/>
  <c r="T135" i="31" s="1"/>
  <c r="R192" i="33"/>
  <c r="X171" i="33"/>
  <c r="Y171" i="33" s="1"/>
  <c r="Y172" i="33" s="1"/>
  <c r="Y173" i="33" s="1"/>
  <c r="J174" i="33"/>
  <c r="K174" i="33" s="1"/>
  <c r="T174" i="33" s="1"/>
  <c r="AA120" i="33"/>
  <c r="AC120" i="33" s="1"/>
  <c r="U87" i="31" s="1"/>
  <c r="N120" i="33"/>
  <c r="O120" i="33"/>
  <c r="O121" i="33" s="1"/>
  <c r="O122" i="33" s="1"/>
  <c r="AB165" i="33"/>
  <c r="T132" i="31" s="1"/>
  <c r="AK57" i="31" l="1"/>
  <c r="W58" i="31"/>
  <c r="AE92" i="33"/>
  <c r="AD93" i="33"/>
  <c r="V60" i="31" s="1"/>
  <c r="R195" i="33"/>
  <c r="V126" i="33"/>
  <c r="V127" i="33" s="1"/>
  <c r="V128" i="33" s="1"/>
  <c r="M123" i="33"/>
  <c r="X174" i="33"/>
  <c r="Y174" i="33" s="1"/>
  <c r="Y175" i="33" s="1"/>
  <c r="Y176" i="33" s="1"/>
  <c r="J177" i="33"/>
  <c r="K177" i="33" s="1"/>
  <c r="T177" i="33" s="1"/>
  <c r="L171" i="33"/>
  <c r="AK58" i="31" l="1"/>
  <c r="W59" i="31"/>
  <c r="AE93" i="33"/>
  <c r="AD94" i="33"/>
  <c r="V61" i="31" s="1"/>
  <c r="R198" i="33"/>
  <c r="AA123" i="33"/>
  <c r="AC123" i="33" s="1"/>
  <c r="U90" i="31" s="1"/>
  <c r="N123" i="33"/>
  <c r="O123" i="33"/>
  <c r="O124" i="33" s="1"/>
  <c r="O125" i="33" s="1"/>
  <c r="AB171" i="33"/>
  <c r="T138" i="31" s="1"/>
  <c r="X177" i="33"/>
  <c r="Y177" i="33" s="1"/>
  <c r="Y178" i="33" s="1"/>
  <c r="Y179" i="33" s="1"/>
  <c r="J180" i="33"/>
  <c r="K180" i="33" s="1"/>
  <c r="T180" i="33" s="1"/>
  <c r="L174" i="33"/>
  <c r="S129" i="33"/>
  <c r="U129" i="33" s="1"/>
  <c r="AK59" i="31" l="1"/>
  <c r="W60" i="31"/>
  <c r="AE94" i="33"/>
  <c r="AD95" i="33"/>
  <c r="V62" i="31" s="1"/>
  <c r="L177" i="33"/>
  <c r="AB177" i="33" s="1"/>
  <c r="T144" i="31" s="1"/>
  <c r="V129" i="33"/>
  <c r="V130" i="33" s="1"/>
  <c r="V131" i="33" s="1"/>
  <c r="S132" i="33" s="1"/>
  <c r="U132" i="33" s="1"/>
  <c r="R201" i="33"/>
  <c r="AB174" i="33"/>
  <c r="T141" i="31" s="1"/>
  <c r="M126" i="33"/>
  <c r="O126" i="33" s="1"/>
  <c r="O127" i="33" s="1"/>
  <c r="O128" i="33" s="1"/>
  <c r="X180" i="33"/>
  <c r="Y180" i="33" s="1"/>
  <c r="Y181" i="33" s="1"/>
  <c r="Y182" i="33" s="1"/>
  <c r="J183" i="33"/>
  <c r="K183" i="33" s="1"/>
  <c r="T183" i="33" s="1"/>
  <c r="AK60" i="31" l="1"/>
  <c r="W61" i="31"/>
  <c r="AE95" i="33"/>
  <c r="AD96" i="33"/>
  <c r="V63" i="31" s="1"/>
  <c r="M129" i="33"/>
  <c r="R204" i="33"/>
  <c r="L180" i="33"/>
  <c r="X183" i="33"/>
  <c r="Y183" i="33" s="1"/>
  <c r="Y184" i="33" s="1"/>
  <c r="Y185" i="33" s="1"/>
  <c r="J186" i="33"/>
  <c r="K186" i="33" s="1"/>
  <c r="T186" i="33" s="1"/>
  <c r="AA126" i="33"/>
  <c r="AC126" i="33" s="1"/>
  <c r="U93" i="31" s="1"/>
  <c r="N126" i="33"/>
  <c r="V132" i="33"/>
  <c r="V133" i="33" s="1"/>
  <c r="V134" i="33" s="1"/>
  <c r="AK61" i="31" l="1"/>
  <c r="W62" i="31"/>
  <c r="AE96" i="33"/>
  <c r="AD97" i="33"/>
  <c r="V64" i="31" s="1"/>
  <c r="S135" i="33"/>
  <c r="U135" i="33" s="1"/>
  <c r="L183" i="33"/>
  <c r="AA129" i="33"/>
  <c r="AC129" i="33" s="1"/>
  <c r="U96" i="31" s="1"/>
  <c r="N129" i="33"/>
  <c r="R207" i="33"/>
  <c r="O129" i="33"/>
  <c r="O130" i="33" s="1"/>
  <c r="O131" i="33" s="1"/>
  <c r="X186" i="33"/>
  <c r="Y186" i="33" s="1"/>
  <c r="Y187" i="33" s="1"/>
  <c r="Y188" i="33" s="1"/>
  <c r="J189" i="33"/>
  <c r="K189" i="33" s="1"/>
  <c r="T189" i="33" s="1"/>
  <c r="AB180" i="33"/>
  <c r="T147" i="31" s="1"/>
  <c r="AK62" i="31" l="1"/>
  <c r="W63" i="31"/>
  <c r="AE97" i="33"/>
  <c r="AD98" i="33"/>
  <c r="V65" i="31" s="1"/>
  <c r="X189" i="33"/>
  <c r="Y189" i="33" s="1"/>
  <c r="Y190" i="33" s="1"/>
  <c r="Y191" i="33" s="1"/>
  <c r="J192" i="33"/>
  <c r="K192" i="33" s="1"/>
  <c r="T192" i="33" s="1"/>
  <c r="L186" i="33"/>
  <c r="M132" i="33"/>
  <c r="O132" i="33" s="1"/>
  <c r="O133" i="33" s="1"/>
  <c r="O134" i="33" s="1"/>
  <c r="R210" i="33"/>
  <c r="V135" i="33"/>
  <c r="V136" i="33" s="1"/>
  <c r="V137" i="33" s="1"/>
  <c r="AB183" i="33"/>
  <c r="T150" i="31" s="1"/>
  <c r="AK63" i="31" l="1"/>
  <c r="W64" i="31"/>
  <c r="AE98" i="33"/>
  <c r="AD99" i="33"/>
  <c r="V66" i="31" s="1"/>
  <c r="R213" i="33"/>
  <c r="M135" i="33"/>
  <c r="O135" i="33" s="1"/>
  <c r="O136" i="33" s="1"/>
  <c r="O137" i="33" s="1"/>
  <c r="L189" i="33"/>
  <c r="AB186" i="33"/>
  <c r="T153" i="31" s="1"/>
  <c r="X192" i="33"/>
  <c r="Y192" i="33" s="1"/>
  <c r="Y193" i="33" s="1"/>
  <c r="Y194" i="33" s="1"/>
  <c r="J195" i="33"/>
  <c r="K195" i="33" s="1"/>
  <c r="T195" i="33" s="1"/>
  <c r="S138" i="33"/>
  <c r="U138" i="33" s="1"/>
  <c r="AA132" i="33"/>
  <c r="AC132" i="33" s="1"/>
  <c r="U99" i="31" s="1"/>
  <c r="N132" i="33"/>
  <c r="AK64" i="31" l="1"/>
  <c r="W65" i="31"/>
  <c r="AE99" i="33"/>
  <c r="L192" i="33"/>
  <c r="AB192" i="33" s="1"/>
  <c r="T159" i="31" s="1"/>
  <c r="AD100" i="33"/>
  <c r="V67" i="31" s="1"/>
  <c r="R216" i="33"/>
  <c r="X195" i="33"/>
  <c r="Y195" i="33" s="1"/>
  <c r="Y196" i="33" s="1"/>
  <c r="Y197" i="33" s="1"/>
  <c r="J198" i="33"/>
  <c r="K198" i="33" s="1"/>
  <c r="T198" i="33" s="1"/>
  <c r="AB189" i="33"/>
  <c r="T156" i="31" s="1"/>
  <c r="M138" i="33"/>
  <c r="V138" i="33"/>
  <c r="V139" i="33" s="1"/>
  <c r="V140" i="33" s="1"/>
  <c r="AA135" i="33"/>
  <c r="AC135" i="33" s="1"/>
  <c r="U102" i="31" s="1"/>
  <c r="N135" i="33"/>
  <c r="AK65" i="31" l="1"/>
  <c r="W66" i="31"/>
  <c r="AE100" i="33"/>
  <c r="AD101" i="33"/>
  <c r="V68" i="31" s="1"/>
  <c r="R219" i="33"/>
  <c r="S141" i="33"/>
  <c r="U141" i="33" s="1"/>
  <c r="X198" i="33"/>
  <c r="Y198" i="33" s="1"/>
  <c r="Y199" i="33" s="1"/>
  <c r="Y200" i="33" s="1"/>
  <c r="J201" i="33"/>
  <c r="K201" i="33" s="1"/>
  <c r="T201" i="33" s="1"/>
  <c r="L195" i="33"/>
  <c r="AA138" i="33"/>
  <c r="AC138" i="33" s="1"/>
  <c r="U105" i="31" s="1"/>
  <c r="N138" i="33"/>
  <c r="O138" i="33"/>
  <c r="O139" i="33" s="1"/>
  <c r="O140" i="33" s="1"/>
  <c r="AK66" i="31" l="1"/>
  <c r="W67" i="31"/>
  <c r="AE101" i="33"/>
  <c r="AD102" i="33"/>
  <c r="V69" i="31" s="1"/>
  <c r="R222" i="33"/>
  <c r="AB195" i="33"/>
  <c r="T162" i="31" s="1"/>
  <c r="X201" i="33"/>
  <c r="Y201" i="33" s="1"/>
  <c r="Y202" i="33" s="1"/>
  <c r="Y203" i="33" s="1"/>
  <c r="J204" i="33"/>
  <c r="K204" i="33" s="1"/>
  <c r="T204" i="33" s="1"/>
  <c r="V141" i="33"/>
  <c r="V142" i="33" s="1"/>
  <c r="V143" i="33" s="1"/>
  <c r="M141" i="33"/>
  <c r="L198" i="33"/>
  <c r="AK67" i="31" l="1"/>
  <c r="W68" i="31"/>
  <c r="AE102" i="33"/>
  <c r="L201" i="33"/>
  <c r="AB201" i="33" s="1"/>
  <c r="T168" i="31" s="1"/>
  <c r="AD103" i="33"/>
  <c r="V70" i="31" s="1"/>
  <c r="R225" i="33"/>
  <c r="S144" i="33"/>
  <c r="U144" i="33" s="1"/>
  <c r="AA141" i="33"/>
  <c r="AC141" i="33" s="1"/>
  <c r="U108" i="31" s="1"/>
  <c r="N141" i="33"/>
  <c r="X204" i="33"/>
  <c r="Y204" i="33" s="1"/>
  <c r="Y205" i="33" s="1"/>
  <c r="Y206" i="33" s="1"/>
  <c r="J207" i="33"/>
  <c r="K207" i="33" s="1"/>
  <c r="T207" i="33" s="1"/>
  <c r="O141" i="33"/>
  <c r="O142" i="33" s="1"/>
  <c r="O143" i="33" s="1"/>
  <c r="AB198" i="33"/>
  <c r="T165" i="31" s="1"/>
  <c r="AK68" i="31" l="1"/>
  <c r="W69" i="31"/>
  <c r="AE103" i="33"/>
  <c r="AD104" i="33"/>
  <c r="V71" i="31" s="1"/>
  <c r="R228" i="33"/>
  <c r="X207" i="33"/>
  <c r="Y207" i="33" s="1"/>
  <c r="Y208" i="33" s="1"/>
  <c r="Y209" i="33" s="1"/>
  <c r="J210" i="33"/>
  <c r="K210" i="33" s="1"/>
  <c r="T210" i="33" s="1"/>
  <c r="M144" i="33"/>
  <c r="L204" i="33"/>
  <c r="V144" i="33"/>
  <c r="V145" i="33" s="1"/>
  <c r="V146" i="33" s="1"/>
  <c r="AK69" i="31" l="1"/>
  <c r="W70" i="31"/>
  <c r="AE104" i="33"/>
  <c r="AD105" i="33"/>
  <c r="R231" i="33"/>
  <c r="AA144" i="33"/>
  <c r="AC144" i="33" s="1"/>
  <c r="U111" i="31" s="1"/>
  <c r="N144" i="33"/>
  <c r="AB204" i="33"/>
  <c r="T171" i="31" s="1"/>
  <c r="O144" i="33"/>
  <c r="O145" i="33" s="1"/>
  <c r="O146" i="33" s="1"/>
  <c r="S147" i="33"/>
  <c r="U147" i="33" s="1"/>
  <c r="X210" i="33"/>
  <c r="Y210" i="33" s="1"/>
  <c r="Y211" i="33" s="1"/>
  <c r="Y212" i="33" s="1"/>
  <c r="J213" i="33"/>
  <c r="K213" i="33" s="1"/>
  <c r="T213" i="33" s="1"/>
  <c r="L207" i="33"/>
  <c r="AK70" i="31" l="1"/>
  <c r="AE105" i="33"/>
  <c r="W72" i="31" s="1"/>
  <c r="V72" i="31"/>
  <c r="W71" i="31"/>
  <c r="AD106" i="33"/>
  <c r="V73" i="31" s="1"/>
  <c r="R234" i="33"/>
  <c r="V147" i="33"/>
  <c r="V148" i="33" s="1"/>
  <c r="V149" i="33" s="1"/>
  <c r="X213" i="33"/>
  <c r="Y213" i="33" s="1"/>
  <c r="Y214" i="33" s="1"/>
  <c r="Y215" i="33" s="1"/>
  <c r="J216" i="33"/>
  <c r="K216" i="33" s="1"/>
  <c r="T216" i="33" s="1"/>
  <c r="L210" i="33"/>
  <c r="AB207" i="33"/>
  <c r="T174" i="31" s="1"/>
  <c r="M147" i="33"/>
  <c r="O147" i="33" s="1"/>
  <c r="O148" i="33" s="1"/>
  <c r="O149" i="33" s="1"/>
  <c r="AK71" i="31" l="1"/>
  <c r="AK72" i="31"/>
  <c r="AE106" i="33"/>
  <c r="AD107" i="33"/>
  <c r="V74" i="31" s="1"/>
  <c r="S234" i="33"/>
  <c r="R237" i="33"/>
  <c r="X216" i="33"/>
  <c r="Y216" i="33" s="1"/>
  <c r="Y217" i="33" s="1"/>
  <c r="Y218" i="33" s="1"/>
  <c r="M216" i="33"/>
  <c r="J219" i="33"/>
  <c r="K219" i="33" s="1"/>
  <c r="T219" i="33" s="1"/>
  <c r="M150" i="33"/>
  <c r="AA147" i="33"/>
  <c r="AC147" i="33" s="1"/>
  <c r="U114" i="31" s="1"/>
  <c r="N147" i="33"/>
  <c r="AB210" i="33"/>
  <c r="T177" i="31" s="1"/>
  <c r="L213" i="33"/>
  <c r="S150" i="33"/>
  <c r="U150" i="33" s="1"/>
  <c r="W73" i="31" l="1"/>
  <c r="AE107" i="33"/>
  <c r="AD108" i="33"/>
  <c r="V75" i="31" s="1"/>
  <c r="S237" i="33"/>
  <c r="AA150" i="33"/>
  <c r="AC150" i="33" s="1"/>
  <c r="U117" i="31" s="1"/>
  <c r="N150" i="33"/>
  <c r="V150" i="33"/>
  <c r="V151" i="33" s="1"/>
  <c r="V152" i="33" s="1"/>
  <c r="AB213" i="33"/>
  <c r="T180" i="31" s="1"/>
  <c r="O150" i="33"/>
  <c r="O151" i="33" s="1"/>
  <c r="O152" i="33" s="1"/>
  <c r="X219" i="33"/>
  <c r="Y219" i="33" s="1"/>
  <c r="Y220" i="33" s="1"/>
  <c r="Y221" i="33" s="1"/>
  <c r="M219" i="33"/>
  <c r="J222" i="33"/>
  <c r="K222" i="33" s="1"/>
  <c r="T222" i="33" s="1"/>
  <c r="L216" i="33"/>
  <c r="AK73" i="31" l="1"/>
  <c r="W74" i="31"/>
  <c r="AE108" i="33"/>
  <c r="L219" i="33"/>
  <c r="N219" i="33" s="1"/>
  <c r="AD109" i="33"/>
  <c r="V76" i="31" s="1"/>
  <c r="AB216" i="33"/>
  <c r="T183" i="31" s="1"/>
  <c r="N216" i="33"/>
  <c r="M222" i="33"/>
  <c r="X222" i="33"/>
  <c r="Y222" i="33" s="1"/>
  <c r="Y223" i="33" s="1"/>
  <c r="Y224" i="33" s="1"/>
  <c r="J225" i="33"/>
  <c r="K225" i="33" s="1"/>
  <c r="T225" i="33" s="1"/>
  <c r="M153" i="33"/>
  <c r="S153" i="33"/>
  <c r="U153" i="33" s="1"/>
  <c r="AK74" i="31" l="1"/>
  <c r="W75" i="31"/>
  <c r="AB219" i="33"/>
  <c r="T186" i="31" s="1"/>
  <c r="AE109" i="33"/>
  <c r="W76" i="31" s="1"/>
  <c r="AD110" i="33"/>
  <c r="L222" i="33"/>
  <c r="AB222" i="33" s="1"/>
  <c r="T189" i="31" s="1"/>
  <c r="V153" i="33"/>
  <c r="V154" i="33" s="1"/>
  <c r="V155" i="33" s="1"/>
  <c r="AA153" i="33"/>
  <c r="AC153" i="33" s="1"/>
  <c r="U120" i="31" s="1"/>
  <c r="N153" i="33"/>
  <c r="O153" i="33"/>
  <c r="O154" i="33" s="1"/>
  <c r="O155" i="33" s="1"/>
  <c r="X225" i="33"/>
  <c r="Y225" i="33" s="1"/>
  <c r="Y226" i="33" s="1"/>
  <c r="Y227" i="33" s="1"/>
  <c r="M225" i="33"/>
  <c r="J228" i="33"/>
  <c r="K228" i="33" s="1"/>
  <c r="T228" i="33" s="1"/>
  <c r="AK76" i="31" l="1"/>
  <c r="AK75" i="31"/>
  <c r="AE110" i="33"/>
  <c r="W77" i="31" s="1"/>
  <c r="V77" i="31"/>
  <c r="L225" i="33"/>
  <c r="AB225" i="33" s="1"/>
  <c r="T192" i="31" s="1"/>
  <c r="N222" i="33"/>
  <c r="AD111" i="33"/>
  <c r="V78" i="31" s="1"/>
  <c r="X228" i="33"/>
  <c r="Y228" i="33" s="1"/>
  <c r="Y229" i="33" s="1"/>
  <c r="Y230" i="33" s="1"/>
  <c r="M228" i="33"/>
  <c r="J231" i="33"/>
  <c r="K231" i="33" s="1"/>
  <c r="T231" i="33" s="1"/>
  <c r="S156" i="33"/>
  <c r="U156" i="33" s="1"/>
  <c r="M156" i="33"/>
  <c r="AK77" i="31" l="1"/>
  <c r="N225" i="33"/>
  <c r="AE111" i="33"/>
  <c r="AD112" i="33"/>
  <c r="V79" i="31" s="1"/>
  <c r="V156" i="33"/>
  <c r="V157" i="33" s="1"/>
  <c r="V158" i="33" s="1"/>
  <c r="AA156" i="33"/>
  <c r="AC156" i="33" s="1"/>
  <c r="U123" i="31" s="1"/>
  <c r="N156" i="33"/>
  <c r="O156" i="33"/>
  <c r="O157" i="33" s="1"/>
  <c r="O158" i="33" s="1"/>
  <c r="L228" i="33"/>
  <c r="M231" i="33"/>
  <c r="X231" i="33"/>
  <c r="Y231" i="33" s="1"/>
  <c r="Y232" i="33" s="1"/>
  <c r="Y233" i="33" s="1"/>
  <c r="J234" i="33"/>
  <c r="K234" i="33" s="1"/>
  <c r="T234" i="33" s="1"/>
  <c r="W78" i="31" l="1"/>
  <c r="AE112" i="33"/>
  <c r="S159" i="33"/>
  <c r="U159" i="33" s="1"/>
  <c r="AD113" i="33"/>
  <c r="V80" i="31" s="1"/>
  <c r="M159" i="33"/>
  <c r="O159" i="33" s="1"/>
  <c r="O160" i="33" s="1"/>
  <c r="O161" i="33" s="1"/>
  <c r="M234" i="33"/>
  <c r="AA234" i="33" s="1"/>
  <c r="U234" i="33"/>
  <c r="X234" i="33"/>
  <c r="Y234" i="33" s="1"/>
  <c r="Y235" i="33" s="1"/>
  <c r="Y236" i="33" s="1"/>
  <c r="J237" i="33"/>
  <c r="K237" i="33" s="1"/>
  <c r="T237" i="33" s="1"/>
  <c r="AB228" i="33"/>
  <c r="T195" i="31" s="1"/>
  <c r="N228" i="33"/>
  <c r="L231" i="33"/>
  <c r="AK78" i="31" l="1"/>
  <c r="W79" i="31"/>
  <c r="AE113" i="33"/>
  <c r="AD114" i="33"/>
  <c r="V81" i="31" s="1"/>
  <c r="V159" i="33"/>
  <c r="V160" i="33" s="1"/>
  <c r="V161" i="33" s="1"/>
  <c r="S162" i="33" s="1"/>
  <c r="U162" i="33" s="1"/>
  <c r="AB231" i="33"/>
  <c r="N231" i="33"/>
  <c r="T210" i="31"/>
  <c r="M162" i="33"/>
  <c r="U237" i="33"/>
  <c r="X237" i="33"/>
  <c r="Y237" i="33" s="1"/>
  <c r="M237" i="33"/>
  <c r="AA237" i="33" s="1"/>
  <c r="L234" i="33"/>
  <c r="AA159" i="33"/>
  <c r="AC159" i="33" s="1"/>
  <c r="U126" i="31" s="1"/>
  <c r="N159" i="33"/>
  <c r="AK79" i="31" l="1"/>
  <c r="W80" i="31"/>
  <c r="L237" i="33"/>
  <c r="AB237" i="33" s="1"/>
  <c r="AC237" i="33" s="1"/>
  <c r="AE114" i="33"/>
  <c r="V162" i="33"/>
  <c r="V163" i="33" s="1"/>
  <c r="V164" i="33" s="1"/>
  <c r="S165" i="33" s="1"/>
  <c r="U165" i="33" s="1"/>
  <c r="AD115" i="33"/>
  <c r="V82" i="31" s="1"/>
  <c r="AA162" i="33"/>
  <c r="AC162" i="33" s="1"/>
  <c r="U129" i="31" s="1"/>
  <c r="N162" i="33"/>
  <c r="AB234" i="33"/>
  <c r="AC234" i="33" s="1"/>
  <c r="N234" i="33"/>
  <c r="O162" i="33"/>
  <c r="O163" i="33" s="1"/>
  <c r="O164" i="33" s="1"/>
  <c r="AK80" i="31" l="1"/>
  <c r="N237" i="33"/>
  <c r="W81" i="31"/>
  <c r="AE115" i="33"/>
  <c r="AD116" i="33"/>
  <c r="V83" i="31" s="1"/>
  <c r="V165" i="33"/>
  <c r="V166" i="33" s="1"/>
  <c r="V167" i="33" s="1"/>
  <c r="M165" i="33"/>
  <c r="AK81" i="31" l="1"/>
  <c r="W82" i="31"/>
  <c r="AE116" i="33"/>
  <c r="AD117" i="33"/>
  <c r="V84" i="31" s="1"/>
  <c r="S168" i="33"/>
  <c r="U168" i="33" s="1"/>
  <c r="AA165" i="33"/>
  <c r="AC165" i="33" s="1"/>
  <c r="U132" i="31" s="1"/>
  <c r="N165" i="33"/>
  <c r="O165" i="33"/>
  <c r="O166" i="33" s="1"/>
  <c r="O167" i="33" s="1"/>
  <c r="AK82" i="31" l="1"/>
  <c r="W83" i="31"/>
  <c r="AE117" i="33"/>
  <c r="V168" i="33"/>
  <c r="V169" i="33" s="1"/>
  <c r="V170" i="33" s="1"/>
  <c r="S171" i="33" s="1"/>
  <c r="U171" i="33" s="1"/>
  <c r="AD118" i="33"/>
  <c r="V85" i="31" s="1"/>
  <c r="M168" i="33"/>
  <c r="AK83" i="31" l="1"/>
  <c r="W84" i="31"/>
  <c r="AE118" i="33"/>
  <c r="AD119" i="33"/>
  <c r="V86" i="31" s="1"/>
  <c r="AA168" i="33"/>
  <c r="AC168" i="33" s="1"/>
  <c r="U135" i="31" s="1"/>
  <c r="N168" i="33"/>
  <c r="O168" i="33"/>
  <c r="O169" i="33" s="1"/>
  <c r="O170" i="33" s="1"/>
  <c r="V171" i="33"/>
  <c r="V172" i="33" s="1"/>
  <c r="V173" i="33" s="1"/>
  <c r="AK84" i="31" l="1"/>
  <c r="W85" i="31"/>
  <c r="AE119" i="33"/>
  <c r="AD120" i="33"/>
  <c r="V87" i="31" s="1"/>
  <c r="S174" i="33"/>
  <c r="U174" i="33" s="1"/>
  <c r="M171" i="33"/>
  <c r="AK85" i="31" l="1"/>
  <c r="W86" i="31"/>
  <c r="AE120" i="33"/>
  <c r="V174" i="33"/>
  <c r="V175" i="33" s="1"/>
  <c r="V176" i="33" s="1"/>
  <c r="S177" i="33" s="1"/>
  <c r="U177" i="33" s="1"/>
  <c r="AD121" i="33"/>
  <c r="V88" i="31" s="1"/>
  <c r="AA171" i="33"/>
  <c r="AC171" i="33" s="1"/>
  <c r="U138" i="31" s="1"/>
  <c r="N171" i="33"/>
  <c r="O171" i="33"/>
  <c r="O172" i="33" s="1"/>
  <c r="O173" i="33" s="1"/>
  <c r="AK86" i="31" l="1"/>
  <c r="W87" i="31"/>
  <c r="AE121" i="33"/>
  <c r="AD122" i="33"/>
  <c r="V89" i="31" s="1"/>
  <c r="M174" i="33"/>
  <c r="V177" i="33"/>
  <c r="V178" i="33" s="1"/>
  <c r="V179" i="33" s="1"/>
  <c r="AK87" i="31" l="1"/>
  <c r="W88" i="31"/>
  <c r="AE122" i="33"/>
  <c r="AD123" i="33"/>
  <c r="V90" i="31" s="1"/>
  <c r="S180" i="33"/>
  <c r="U180" i="33" s="1"/>
  <c r="AA174" i="33"/>
  <c r="AC174" i="33" s="1"/>
  <c r="U141" i="31" s="1"/>
  <c r="N174" i="33"/>
  <c r="O174" i="33"/>
  <c r="O175" i="33" s="1"/>
  <c r="O176" i="33" s="1"/>
  <c r="AK88" i="31" l="1"/>
  <c r="W89" i="31"/>
  <c r="AE123" i="33"/>
  <c r="V180" i="33"/>
  <c r="V181" i="33" s="1"/>
  <c r="V182" i="33" s="1"/>
  <c r="S183" i="33" s="1"/>
  <c r="U183" i="33" s="1"/>
  <c r="AD124" i="33"/>
  <c r="V91" i="31" s="1"/>
  <c r="M177" i="33"/>
  <c r="O177" i="33" s="1"/>
  <c r="O178" i="33" s="1"/>
  <c r="O179" i="33" s="1"/>
  <c r="AK89" i="31" l="1"/>
  <c r="W90" i="31"/>
  <c r="AE124" i="33"/>
  <c r="AD125" i="33"/>
  <c r="V92" i="31" s="1"/>
  <c r="M180" i="33"/>
  <c r="O180" i="33" s="1"/>
  <c r="O181" i="33" s="1"/>
  <c r="O182" i="33" s="1"/>
  <c r="AA177" i="33"/>
  <c r="AC177" i="33" s="1"/>
  <c r="U144" i="31" s="1"/>
  <c r="N177" i="33"/>
  <c r="V183" i="33"/>
  <c r="V184" i="33" s="1"/>
  <c r="V185" i="33" s="1"/>
  <c r="AK90" i="31" l="1"/>
  <c r="W91" i="31"/>
  <c r="AE125" i="33"/>
  <c r="AD126" i="33"/>
  <c r="V93" i="31" s="1"/>
  <c r="M183" i="33"/>
  <c r="S186" i="33"/>
  <c r="U186" i="33" s="1"/>
  <c r="AA180" i="33"/>
  <c r="AC180" i="33" s="1"/>
  <c r="U147" i="31" s="1"/>
  <c r="N180" i="33"/>
  <c r="AK91" i="31" l="1"/>
  <c r="W92" i="31"/>
  <c r="AE126" i="33"/>
  <c r="AD127" i="33"/>
  <c r="V94" i="31" s="1"/>
  <c r="V186" i="33"/>
  <c r="V187" i="33" s="1"/>
  <c r="V188" i="33" s="1"/>
  <c r="AA183" i="33"/>
  <c r="AC183" i="33" s="1"/>
  <c r="U150" i="31" s="1"/>
  <c r="N183" i="33"/>
  <c r="O183" i="33"/>
  <c r="O184" i="33" s="1"/>
  <c r="O185" i="33" s="1"/>
  <c r="AK92" i="31" l="1"/>
  <c r="W93" i="31"/>
  <c r="AE127" i="33"/>
  <c r="AD128" i="33"/>
  <c r="V95" i="31" s="1"/>
  <c r="M186" i="33"/>
  <c r="O186" i="33" s="1"/>
  <c r="O187" i="33" s="1"/>
  <c r="O188" i="33" s="1"/>
  <c r="S189" i="33"/>
  <c r="U189" i="33" s="1"/>
  <c r="AK93" i="31" l="1"/>
  <c r="W94" i="31"/>
  <c r="AE128" i="33"/>
  <c r="AD129" i="33"/>
  <c r="V96" i="31" s="1"/>
  <c r="M189" i="33"/>
  <c r="V189" i="33"/>
  <c r="V190" i="33" s="1"/>
  <c r="V191" i="33" s="1"/>
  <c r="AA186" i="33"/>
  <c r="AC186" i="33" s="1"/>
  <c r="U153" i="31" s="1"/>
  <c r="N186" i="33"/>
  <c r="AK94" i="31" l="1"/>
  <c r="W95" i="31"/>
  <c r="AE129" i="33"/>
  <c r="AD130" i="33"/>
  <c r="V97" i="31" s="1"/>
  <c r="S192" i="33"/>
  <c r="U192" i="33" s="1"/>
  <c r="AA189" i="33"/>
  <c r="AC189" i="33" s="1"/>
  <c r="U156" i="31" s="1"/>
  <c r="N189" i="33"/>
  <c r="O189" i="33"/>
  <c r="O190" i="33" s="1"/>
  <c r="O191" i="33" s="1"/>
  <c r="AK95" i="31" l="1"/>
  <c r="W96" i="31"/>
  <c r="AE130" i="33"/>
  <c r="V192" i="33"/>
  <c r="V193" i="33" s="1"/>
  <c r="V194" i="33" s="1"/>
  <c r="S195" i="33" s="1"/>
  <c r="U195" i="33" s="1"/>
  <c r="AD131" i="33"/>
  <c r="M192" i="33"/>
  <c r="O192" i="33" s="1"/>
  <c r="O193" i="33" s="1"/>
  <c r="O194" i="33" s="1"/>
  <c r="AK96" i="31" l="1"/>
  <c r="W97" i="31"/>
  <c r="AE131" i="33"/>
  <c r="W98" i="31" s="1"/>
  <c r="V98" i="31"/>
  <c r="AD132" i="33"/>
  <c r="V99" i="31" s="1"/>
  <c r="M195" i="33"/>
  <c r="O195" i="33" s="1"/>
  <c r="O196" i="33" s="1"/>
  <c r="O197" i="33" s="1"/>
  <c r="AA192" i="33"/>
  <c r="AC192" i="33" s="1"/>
  <c r="U159" i="31" s="1"/>
  <c r="N192" i="33"/>
  <c r="V195" i="33"/>
  <c r="V196" i="33" s="1"/>
  <c r="V197" i="33" s="1"/>
  <c r="AK97" i="31" l="1"/>
  <c r="AK98" i="31"/>
  <c r="AE132" i="33"/>
  <c r="AD133" i="33"/>
  <c r="V100" i="31" s="1"/>
  <c r="M198" i="33"/>
  <c r="S198" i="33"/>
  <c r="U198" i="33" s="1"/>
  <c r="AA195" i="33"/>
  <c r="AC195" i="33" s="1"/>
  <c r="U162" i="31" s="1"/>
  <c r="N195" i="33"/>
  <c r="W99" i="31" l="1"/>
  <c r="AE133" i="33"/>
  <c r="AD134" i="33"/>
  <c r="V101" i="31" s="1"/>
  <c r="V198" i="33"/>
  <c r="V199" i="33" s="1"/>
  <c r="V200" i="33" s="1"/>
  <c r="AA198" i="33"/>
  <c r="AC198" i="33" s="1"/>
  <c r="U165" i="31" s="1"/>
  <c r="N198" i="33"/>
  <c r="O198" i="33"/>
  <c r="O199" i="33" s="1"/>
  <c r="O200" i="33" s="1"/>
  <c r="AK99" i="31" l="1"/>
  <c r="W100" i="31"/>
  <c r="AE134" i="33"/>
  <c r="AD135" i="33"/>
  <c r="V102" i="31" s="1"/>
  <c r="M201" i="33"/>
  <c r="S201" i="33"/>
  <c r="U201" i="33" s="1"/>
  <c r="AK100" i="31" l="1"/>
  <c r="W101" i="31"/>
  <c r="AE135" i="33"/>
  <c r="AD136" i="33"/>
  <c r="V103" i="31" s="1"/>
  <c r="V201" i="33"/>
  <c r="V202" i="33" s="1"/>
  <c r="V203" i="33" s="1"/>
  <c r="AA201" i="33"/>
  <c r="AC201" i="33" s="1"/>
  <c r="U168" i="31" s="1"/>
  <c r="N201" i="33"/>
  <c r="O201" i="33"/>
  <c r="O202" i="33" s="1"/>
  <c r="O203" i="33" s="1"/>
  <c r="AK101" i="31" l="1"/>
  <c r="W102" i="31"/>
  <c r="AE136" i="33"/>
  <c r="AD137" i="33"/>
  <c r="V104" i="31" s="1"/>
  <c r="M204" i="33"/>
  <c r="S204" i="33"/>
  <c r="U204" i="33" s="1"/>
  <c r="AK102" i="31" l="1"/>
  <c r="W103" i="31"/>
  <c r="AE137" i="33"/>
  <c r="AD138" i="33"/>
  <c r="V105" i="31" s="1"/>
  <c r="V204" i="33"/>
  <c r="V205" i="33" s="1"/>
  <c r="V206" i="33" s="1"/>
  <c r="AA204" i="33"/>
  <c r="AC204" i="33" s="1"/>
  <c r="U171" i="31" s="1"/>
  <c r="N204" i="33"/>
  <c r="O204" i="33"/>
  <c r="O205" i="33" s="1"/>
  <c r="O206" i="33" s="1"/>
  <c r="AK103" i="31" l="1"/>
  <c r="W104" i="31"/>
  <c r="AE138" i="33"/>
  <c r="AD139" i="33"/>
  <c r="V106" i="31" s="1"/>
  <c r="M207" i="33"/>
  <c r="S207" i="33"/>
  <c r="U207" i="33" s="1"/>
  <c r="AK104" i="31" l="1"/>
  <c r="W105" i="31"/>
  <c r="AE139" i="33"/>
  <c r="AD140" i="33"/>
  <c r="V107" i="31" s="1"/>
  <c r="V207" i="33"/>
  <c r="V208" i="33" s="1"/>
  <c r="V209" i="33" s="1"/>
  <c r="AA207" i="33"/>
  <c r="AC207" i="33" s="1"/>
  <c r="U174" i="31" s="1"/>
  <c r="N207" i="33"/>
  <c r="O207" i="33"/>
  <c r="O208" i="33" s="1"/>
  <c r="O209" i="33" s="1"/>
  <c r="AK105" i="31" l="1"/>
  <c r="W106" i="31"/>
  <c r="AE140" i="33"/>
  <c r="AD141" i="33"/>
  <c r="V108" i="31" s="1"/>
  <c r="M210" i="33"/>
  <c r="S210" i="33"/>
  <c r="U210" i="33" s="1"/>
  <c r="AK106" i="31" l="1"/>
  <c r="W107" i="31"/>
  <c r="AE141" i="33"/>
  <c r="AD142" i="33"/>
  <c r="V109" i="31" s="1"/>
  <c r="V210" i="33"/>
  <c r="V211" i="33" s="1"/>
  <c r="V212" i="33" s="1"/>
  <c r="AA210" i="33"/>
  <c r="AC210" i="33" s="1"/>
  <c r="U177" i="31" s="1"/>
  <c r="N210" i="33"/>
  <c r="O210" i="33"/>
  <c r="O211" i="33" s="1"/>
  <c r="O212" i="33" s="1"/>
  <c r="AK107" i="31" l="1"/>
  <c r="M213" i="33"/>
  <c r="N213" i="33" s="1"/>
  <c r="W108" i="31"/>
  <c r="AE142" i="33"/>
  <c r="AD143" i="33"/>
  <c r="V110" i="31" s="1"/>
  <c r="S213" i="33"/>
  <c r="AK108" i="31" l="1"/>
  <c r="O213" i="33"/>
  <c r="O214" i="33" s="1"/>
  <c r="O215" i="33" s="1"/>
  <c r="O216" i="33" s="1"/>
  <c r="O217" i="33" s="1"/>
  <c r="O218" i="33" s="1"/>
  <c r="O219" i="33" s="1"/>
  <c r="O220" i="33" s="1"/>
  <c r="O221" i="33" s="1"/>
  <c r="O222" i="33" s="1"/>
  <c r="O223" i="33" s="1"/>
  <c r="O224" i="33" s="1"/>
  <c r="O225" i="33" s="1"/>
  <c r="O226" i="33" s="1"/>
  <c r="O227" i="33" s="1"/>
  <c r="O228" i="33" s="1"/>
  <c r="O229" i="33" s="1"/>
  <c r="O230" i="33" s="1"/>
  <c r="O231" i="33" s="1"/>
  <c r="O232" i="33" s="1"/>
  <c r="O233" i="33" s="1"/>
  <c r="O234" i="33" s="1"/>
  <c r="O235" i="33" s="1"/>
  <c r="O236" i="33" s="1"/>
  <c r="O237" i="33" s="1"/>
  <c r="W109" i="31"/>
  <c r="AE143" i="33"/>
  <c r="AD144" i="33"/>
  <c r="V111" i="31" s="1"/>
  <c r="U213" i="33"/>
  <c r="AA213" i="33"/>
  <c r="AC213" i="33" s="1"/>
  <c r="U180" i="31" s="1"/>
  <c r="V213" i="33"/>
  <c r="V214" i="33" s="1"/>
  <c r="V215" i="33" s="1"/>
  <c r="AK109" i="31" l="1"/>
  <c r="W110" i="31"/>
  <c r="AE144" i="33"/>
  <c r="AD145" i="33"/>
  <c r="V112" i="31" s="1"/>
  <c r="S216" i="33"/>
  <c r="V216" i="33" s="1"/>
  <c r="V217" i="33" s="1"/>
  <c r="V218" i="33" s="1"/>
  <c r="AK110" i="31" l="1"/>
  <c r="W111" i="31"/>
  <c r="AE145" i="33"/>
  <c r="AD146" i="33"/>
  <c r="V113" i="31" s="1"/>
  <c r="S219" i="33"/>
  <c r="AA216" i="33"/>
  <c r="AC216" i="33" s="1"/>
  <c r="U183" i="31" s="1"/>
  <c r="U216" i="33"/>
  <c r="AK111" i="31" l="1"/>
  <c r="W112" i="31"/>
  <c r="AE146" i="33"/>
  <c r="AD147" i="33"/>
  <c r="V114" i="31" s="1"/>
  <c r="U219" i="33"/>
  <c r="AA219" i="33"/>
  <c r="AC219" i="33" s="1"/>
  <c r="U186" i="31" s="1"/>
  <c r="V219" i="33"/>
  <c r="V220" i="33" s="1"/>
  <c r="V221" i="33" s="1"/>
  <c r="AK112" i="31" l="1"/>
  <c r="W113" i="31"/>
  <c r="AE147" i="33"/>
  <c r="AD148" i="33"/>
  <c r="V115" i="31" s="1"/>
  <c r="S222" i="33"/>
  <c r="AK113" i="31" l="1"/>
  <c r="W114" i="31"/>
  <c r="AE148" i="33"/>
  <c r="AD149" i="33"/>
  <c r="V116" i="31" s="1"/>
  <c r="AA222" i="33"/>
  <c r="AC222" i="33" s="1"/>
  <c r="U189" i="31" s="1"/>
  <c r="U222" i="33"/>
  <c r="V222" i="33"/>
  <c r="V223" i="33" s="1"/>
  <c r="V224" i="33" s="1"/>
  <c r="AK114" i="31" l="1"/>
  <c r="W115" i="31"/>
  <c r="AE149" i="33"/>
  <c r="AD150" i="33"/>
  <c r="V117" i="31" s="1"/>
  <c r="S225" i="33"/>
  <c r="AK115" i="31" l="1"/>
  <c r="W116" i="31"/>
  <c r="AE150" i="33"/>
  <c r="AD151" i="33"/>
  <c r="V118" i="31" s="1"/>
  <c r="U225" i="33"/>
  <c r="AA225" i="33"/>
  <c r="AC225" i="33" s="1"/>
  <c r="U192" i="31" s="1"/>
  <c r="V225" i="33"/>
  <c r="V226" i="33" s="1"/>
  <c r="V227" i="33" s="1"/>
  <c r="AK116" i="31" l="1"/>
  <c r="W117" i="31"/>
  <c r="AE151" i="33"/>
  <c r="AD152" i="33"/>
  <c r="V119" i="31" s="1"/>
  <c r="S228" i="33"/>
  <c r="AK117" i="31" l="1"/>
  <c r="W118" i="31"/>
  <c r="AE152" i="33"/>
  <c r="AD153" i="33"/>
  <c r="V120" i="31" s="1"/>
  <c r="U228" i="33"/>
  <c r="AA228" i="33"/>
  <c r="AC228" i="33" s="1"/>
  <c r="U195" i="31" s="1"/>
  <c r="V228" i="33"/>
  <c r="V229" i="33" s="1"/>
  <c r="V230" i="33" s="1"/>
  <c r="AK118" i="31" l="1"/>
  <c r="W119" i="31"/>
  <c r="AE153" i="33"/>
  <c r="AD154" i="33"/>
  <c r="V121" i="31" s="1"/>
  <c r="U210" i="31"/>
  <c r="S231" i="33"/>
  <c r="AK119" i="31" l="1"/>
  <c r="W120" i="31"/>
  <c r="AE154" i="33"/>
  <c r="AD155" i="33"/>
  <c r="V122" i="31" s="1"/>
  <c r="AA231" i="33"/>
  <c r="AC231" i="33" s="1"/>
  <c r="U231" i="33"/>
  <c r="V231" i="33"/>
  <c r="V232" i="33" s="1"/>
  <c r="V233" i="33" s="1"/>
  <c r="V234" i="33" s="1"/>
  <c r="V235" i="33" s="1"/>
  <c r="V236" i="33" s="1"/>
  <c r="V237" i="33" s="1"/>
  <c r="AK120" i="31" l="1"/>
  <c r="W121" i="31"/>
  <c r="AE155" i="33"/>
  <c r="AD156" i="33"/>
  <c r="V123" i="31" s="1"/>
  <c r="AK121" i="31" l="1"/>
  <c r="W122" i="31"/>
  <c r="AE156" i="33"/>
  <c r="AD157" i="33"/>
  <c r="V124" i="31" s="1"/>
  <c r="AK122" i="31" l="1"/>
  <c r="W123" i="31"/>
  <c r="AE157" i="33"/>
  <c r="AD158" i="33"/>
  <c r="V125" i="31" s="1"/>
  <c r="AK123" i="31" l="1"/>
  <c r="W124" i="31"/>
  <c r="AE158" i="33"/>
  <c r="AD159" i="33"/>
  <c r="V126" i="31" s="1"/>
  <c r="AK124" i="31" l="1"/>
  <c r="W125" i="31"/>
  <c r="AE159" i="33"/>
  <c r="AD160" i="33"/>
  <c r="V127" i="31" s="1"/>
  <c r="AK125" i="31" l="1"/>
  <c r="W126" i="31"/>
  <c r="AE160" i="33"/>
  <c r="AD161" i="33"/>
  <c r="V128" i="31" s="1"/>
  <c r="AK126" i="31" l="1"/>
  <c r="W127" i="31"/>
  <c r="AE161" i="33"/>
  <c r="AD162" i="33"/>
  <c r="V129" i="31" s="1"/>
  <c r="AK127" i="31" l="1"/>
  <c r="W128" i="31"/>
  <c r="AE162" i="33"/>
  <c r="AD163" i="33"/>
  <c r="V130" i="31" s="1"/>
  <c r="AK128" i="31" l="1"/>
  <c r="W129" i="31"/>
  <c r="AE163" i="33"/>
  <c r="AD164" i="33"/>
  <c r="V131" i="31" s="1"/>
  <c r="AK129" i="31" l="1"/>
  <c r="W130" i="31"/>
  <c r="AE164" i="33"/>
  <c r="AD165" i="33"/>
  <c r="V132" i="31" s="1"/>
  <c r="AK130" i="31" l="1"/>
  <c r="W131" i="31"/>
  <c r="AE165" i="33"/>
  <c r="AD166" i="33"/>
  <c r="V133" i="31" s="1"/>
  <c r="AK131" i="31" l="1"/>
  <c r="W132" i="31"/>
  <c r="AE166" i="33"/>
  <c r="AD167" i="33"/>
  <c r="V134" i="31" s="1"/>
  <c r="AK132" i="31" l="1"/>
  <c r="W133" i="31"/>
  <c r="AE167" i="33"/>
  <c r="AD168" i="33"/>
  <c r="V135" i="31" s="1"/>
  <c r="AK133" i="31" l="1"/>
  <c r="W134" i="31"/>
  <c r="AE168" i="33"/>
  <c r="AD169" i="33"/>
  <c r="V136" i="31" s="1"/>
  <c r="AK134" i="31" l="1"/>
  <c r="W135" i="31"/>
  <c r="AE169" i="33"/>
  <c r="AD170" i="33"/>
  <c r="V137" i="31" s="1"/>
  <c r="AK135" i="31" l="1"/>
  <c r="W136" i="31"/>
  <c r="AE170" i="33"/>
  <c r="AD171" i="33"/>
  <c r="V138" i="31" s="1"/>
  <c r="AK136" i="31" l="1"/>
  <c r="W137" i="31"/>
  <c r="AE171" i="33"/>
  <c r="AD172" i="33"/>
  <c r="V139" i="31" s="1"/>
  <c r="AK137" i="31" l="1"/>
  <c r="W138" i="31"/>
  <c r="AE172" i="33"/>
  <c r="AD173" i="33"/>
  <c r="V140" i="31" s="1"/>
  <c r="AK138" i="31" l="1"/>
  <c r="W139" i="31"/>
  <c r="AE173" i="33"/>
  <c r="AD174" i="33"/>
  <c r="V141" i="31" s="1"/>
  <c r="AK139" i="31" l="1"/>
  <c r="W140" i="31"/>
  <c r="AE174" i="33"/>
  <c r="AD175" i="33"/>
  <c r="V142" i="31" s="1"/>
  <c r="AK140" i="31" l="1"/>
  <c r="W141" i="31"/>
  <c r="AE175" i="33"/>
  <c r="AD176" i="33"/>
  <c r="V143" i="31" s="1"/>
  <c r="AK141" i="31" l="1"/>
  <c r="W142" i="31"/>
  <c r="AE176" i="33"/>
  <c r="AD177" i="33"/>
  <c r="V144" i="31" s="1"/>
  <c r="AK142" i="31" l="1"/>
  <c r="W143" i="31"/>
  <c r="AE177" i="33"/>
  <c r="AD178" i="33"/>
  <c r="V145" i="31" s="1"/>
  <c r="AK143" i="31" l="1"/>
  <c r="W144" i="31"/>
  <c r="AE178" i="33"/>
  <c r="AD179" i="33"/>
  <c r="V146" i="31" s="1"/>
  <c r="AK144" i="31" l="1"/>
  <c r="W145" i="31"/>
  <c r="AE179" i="33"/>
  <c r="AD180" i="33"/>
  <c r="V147" i="31" s="1"/>
  <c r="AK145" i="31" l="1"/>
  <c r="W146" i="31"/>
  <c r="AE180" i="33"/>
  <c r="AD181" i="33"/>
  <c r="V148" i="31" s="1"/>
  <c r="AK146" i="31" l="1"/>
  <c r="W147" i="31"/>
  <c r="AE181" i="33"/>
  <c r="AD182" i="33"/>
  <c r="V149" i="31" s="1"/>
  <c r="AK147" i="31" l="1"/>
  <c r="W148" i="31"/>
  <c r="AE182" i="33"/>
  <c r="AD183" i="33"/>
  <c r="V150" i="31" s="1"/>
  <c r="AK148" i="31" l="1"/>
  <c r="W149" i="31"/>
  <c r="AE183" i="33"/>
  <c r="AD184" i="33"/>
  <c r="V151" i="31" s="1"/>
  <c r="AK149" i="31" l="1"/>
  <c r="W150" i="31"/>
  <c r="AE184" i="33"/>
  <c r="AD185" i="33"/>
  <c r="V152" i="31" s="1"/>
  <c r="AK150" i="31" l="1"/>
  <c r="W151" i="31"/>
  <c r="AE185" i="33"/>
  <c r="AD186" i="33"/>
  <c r="V153" i="31" s="1"/>
  <c r="AK151" i="31" l="1"/>
  <c r="W152" i="31"/>
  <c r="AE186" i="33"/>
  <c r="AD187" i="33"/>
  <c r="V154" i="31" s="1"/>
  <c r="AK152" i="31" l="1"/>
  <c r="W153" i="31"/>
  <c r="AE187" i="33"/>
  <c r="AD188" i="33"/>
  <c r="V155" i="31" s="1"/>
  <c r="AK153" i="31" l="1"/>
  <c r="W154" i="31"/>
  <c r="AE188" i="33"/>
  <c r="AD189" i="33"/>
  <c r="V156" i="31" s="1"/>
  <c r="AK154" i="31" l="1"/>
  <c r="W155" i="31"/>
  <c r="AE189" i="33"/>
  <c r="AD190" i="33"/>
  <c r="V157" i="31" s="1"/>
  <c r="AK155" i="31" l="1"/>
  <c r="W156" i="31"/>
  <c r="AE190" i="33"/>
  <c r="AD191" i="33"/>
  <c r="V158" i="31" s="1"/>
  <c r="AK156" i="31" l="1"/>
  <c r="W157" i="31"/>
  <c r="AE191" i="33"/>
  <c r="AD192" i="33"/>
  <c r="V159" i="31" s="1"/>
  <c r="AK157" i="31" l="1"/>
  <c r="W158" i="31"/>
  <c r="AE192" i="33"/>
  <c r="AD193" i="33"/>
  <c r="V160" i="31" s="1"/>
  <c r="AK158" i="31" l="1"/>
  <c r="W159" i="31"/>
  <c r="AE193" i="33"/>
  <c r="AD194" i="33"/>
  <c r="V161" i="31" s="1"/>
  <c r="AK159" i="31" l="1"/>
  <c r="W160" i="31"/>
  <c r="AE194" i="33"/>
  <c r="AD195" i="33"/>
  <c r="V162" i="31" s="1"/>
  <c r="AK160" i="31" l="1"/>
  <c r="W161" i="31"/>
  <c r="AE195" i="33"/>
  <c r="AD196" i="33"/>
  <c r="V163" i="31" s="1"/>
  <c r="AK161" i="31" l="1"/>
  <c r="W162" i="31"/>
  <c r="AE196" i="33"/>
  <c r="AD197" i="33"/>
  <c r="V164" i="31" s="1"/>
  <c r="AK162" i="31" l="1"/>
  <c r="W163" i="31"/>
  <c r="AE197" i="33"/>
  <c r="AD198" i="33"/>
  <c r="V165" i="31" s="1"/>
  <c r="AK163" i="31" l="1"/>
  <c r="W164" i="31"/>
  <c r="AE198" i="33"/>
  <c r="AD199" i="33"/>
  <c r="V166" i="31" s="1"/>
  <c r="AK164" i="31" l="1"/>
  <c r="W165" i="31"/>
  <c r="AE199" i="33"/>
  <c r="AD200" i="33"/>
  <c r="V167" i="31" s="1"/>
  <c r="AK165" i="31" l="1"/>
  <c r="W166" i="31"/>
  <c r="AE200" i="33"/>
  <c r="AD201" i="33"/>
  <c r="V168" i="31" s="1"/>
  <c r="AK166" i="31" l="1"/>
  <c r="W167" i="31"/>
  <c r="AE201" i="33"/>
  <c r="AD202" i="33"/>
  <c r="V169" i="31" s="1"/>
  <c r="AK167" i="31" l="1"/>
  <c r="W168" i="31"/>
  <c r="AE202" i="33"/>
  <c r="AD203" i="33"/>
  <c r="V170" i="31" s="1"/>
  <c r="AK168" i="31" l="1"/>
  <c r="W169" i="31"/>
  <c r="AE203" i="33"/>
  <c r="AD204" i="33"/>
  <c r="V171" i="31" s="1"/>
  <c r="AK169" i="31" l="1"/>
  <c r="W170" i="31"/>
  <c r="AE204" i="33"/>
  <c r="AD205" i="33"/>
  <c r="V172" i="31" s="1"/>
  <c r="AK170" i="31" l="1"/>
  <c r="W171" i="31"/>
  <c r="AE205" i="33"/>
  <c r="AD206" i="33"/>
  <c r="V173" i="31" s="1"/>
  <c r="AK171" i="31" l="1"/>
  <c r="W172" i="31"/>
  <c r="AE206" i="33"/>
  <c r="AD207" i="33"/>
  <c r="V174" i="31" s="1"/>
  <c r="AK172" i="31" l="1"/>
  <c r="W173" i="31"/>
  <c r="AE207" i="33"/>
  <c r="AD208" i="33"/>
  <c r="V175" i="31" s="1"/>
  <c r="AK173" i="31" l="1"/>
  <c r="W174" i="31"/>
  <c r="AE208" i="33"/>
  <c r="AD209" i="33"/>
  <c r="V176" i="31" s="1"/>
  <c r="AK174" i="31" l="1"/>
  <c r="W175" i="31"/>
  <c r="AE209" i="33"/>
  <c r="AD210" i="33"/>
  <c r="V177" i="31" s="1"/>
  <c r="AK175" i="31" l="1"/>
  <c r="W176" i="31"/>
  <c r="AE210" i="33"/>
  <c r="AD211" i="33"/>
  <c r="V178" i="31" s="1"/>
  <c r="AK176" i="31" l="1"/>
  <c r="W177" i="31"/>
  <c r="AE211" i="33"/>
  <c r="AD212" i="33"/>
  <c r="V179" i="31" s="1"/>
  <c r="AK177" i="31" l="1"/>
  <c r="W178" i="31"/>
  <c r="AE212" i="33"/>
  <c r="AD213" i="33"/>
  <c r="V180" i="31" s="1"/>
  <c r="AK178" i="31" l="1"/>
  <c r="W179" i="31"/>
  <c r="AE213" i="33"/>
  <c r="AD214" i="33"/>
  <c r="V181" i="31" s="1"/>
  <c r="AK179" i="31" l="1"/>
  <c r="W180" i="31"/>
  <c r="AE214" i="33"/>
  <c r="AD215" i="33"/>
  <c r="V182" i="31" s="1"/>
  <c r="AK180" i="31" l="1"/>
  <c r="W181" i="31"/>
  <c r="AE215" i="33"/>
  <c r="AD216" i="33"/>
  <c r="V183" i="31" s="1"/>
  <c r="AK181" i="31" l="1"/>
  <c r="W182" i="31"/>
  <c r="AE216" i="33"/>
  <c r="AD217" i="33"/>
  <c r="V184" i="31" s="1"/>
  <c r="AK182" i="31" l="1"/>
  <c r="W183" i="31"/>
  <c r="AE217" i="33"/>
  <c r="AD218" i="33"/>
  <c r="V185" i="31" s="1"/>
  <c r="AK183" i="31" l="1"/>
  <c r="W184" i="31"/>
  <c r="AE218" i="33"/>
  <c r="AD219" i="33"/>
  <c r="V186" i="31" s="1"/>
  <c r="AK184" i="31" l="1"/>
  <c r="W185" i="31"/>
  <c r="AE219" i="33"/>
  <c r="AD220" i="33"/>
  <c r="V187" i="31" s="1"/>
  <c r="AK185" i="31" l="1"/>
  <c r="W186" i="31"/>
  <c r="AE220" i="33"/>
  <c r="AD221" i="33"/>
  <c r="V188" i="31" s="1"/>
  <c r="AK186" i="31" l="1"/>
  <c r="W187" i="31"/>
  <c r="AE221" i="33"/>
  <c r="AD222" i="33"/>
  <c r="V189" i="31" s="1"/>
  <c r="AK187" i="31" l="1"/>
  <c r="W188" i="31"/>
  <c r="AE222" i="33"/>
  <c r="AD223" i="33"/>
  <c r="V190" i="31" s="1"/>
  <c r="AK188" i="31" l="1"/>
  <c r="W189" i="31"/>
  <c r="AE223" i="33"/>
  <c r="AD224" i="33"/>
  <c r="V191" i="31" s="1"/>
  <c r="AK189" i="31" l="1"/>
  <c r="W190" i="31"/>
  <c r="AE224" i="33"/>
  <c r="AD225" i="33"/>
  <c r="V192" i="31" s="1"/>
  <c r="AK190" i="31" l="1"/>
  <c r="W191" i="31"/>
  <c r="AE225" i="33"/>
  <c r="AD226" i="33"/>
  <c r="V193" i="31" s="1"/>
  <c r="AK191" i="31" l="1"/>
  <c r="W192" i="31"/>
  <c r="AE226" i="33"/>
  <c r="AD227" i="33"/>
  <c r="V194" i="31" s="1"/>
  <c r="AK192" i="31" l="1"/>
  <c r="W193" i="31"/>
  <c r="AE227" i="33"/>
  <c r="AD228" i="33"/>
  <c r="V195" i="31" s="1"/>
  <c r="AK193" i="31" l="1"/>
  <c r="W194" i="31"/>
  <c r="AE228" i="33"/>
  <c r="W195" i="31" s="1"/>
  <c r="AD229" i="33"/>
  <c r="V196" i="31" s="1"/>
  <c r="AK194" i="31" l="1"/>
  <c r="AE229" i="33"/>
  <c r="AK195" i="31"/>
  <c r="AD230" i="33"/>
  <c r="V197" i="31" s="1"/>
  <c r="W196" i="31" l="1"/>
  <c r="AE230" i="33"/>
  <c r="W197" i="31" s="1"/>
  <c r="V210" i="31"/>
  <c r="AD231" i="33"/>
  <c r="AK196" i="31" l="1"/>
  <c r="AE231" i="33"/>
  <c r="AD232" i="33"/>
  <c r="AK197" i="31"/>
  <c r="W210" i="31"/>
  <c r="AK210" i="31" l="1"/>
  <c r="AE232" i="33"/>
  <c r="AD233" i="33"/>
  <c r="AE233" i="33" l="1"/>
  <c r="AD234" i="33"/>
  <c r="AE234" i="33" l="1"/>
  <c r="AD235" i="33"/>
  <c r="AE235" i="33" l="1"/>
  <c r="AD236" i="33"/>
  <c r="AE236" i="33" l="1"/>
  <c r="AD237" i="33"/>
  <c r="AE237" i="33" s="1"/>
</calcChain>
</file>

<file path=xl/comments1.xml><?xml version="1.0" encoding="utf-8"?>
<comments xmlns="http://schemas.openxmlformats.org/spreadsheetml/2006/main">
  <authors>
    <author>McFadden, Michael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Actual O&amp;M from Accounting</t>
        </r>
      </text>
    </comment>
  </commentList>
</comments>
</file>

<file path=xl/comments2.xml><?xml version="1.0" encoding="utf-8"?>
<comments xmlns="http://schemas.openxmlformats.org/spreadsheetml/2006/main">
  <authors>
    <author>McFadden, Michael</author>
  </authors>
  <commentList>
    <comment ref="S2" authorId="0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Calculated in SREC Inventory Tab in Actual Forecast Model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Calculated in SREC Inventory Tab in Actual Forecast Model</t>
        </r>
      </text>
    </comment>
    <comment ref="U2" authorId="0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Calculated in SREC Inventory Tab in Actual Forecast Model</t>
        </r>
      </text>
    </comment>
    <comment ref="V2" authorId="0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Calculated in SREC Inventory Tab in Actual Forecast Model</t>
        </r>
      </text>
    </comment>
    <comment ref="W2" authorId="0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Calculated in SREC Inventory Tab in Actual Forecast Model</t>
        </r>
      </text>
    </comment>
    <comment ref="X2" authorId="0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Calculated in SREC Inventory Tab in Actual Forecast Model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Calculated in SREC Inventory Tab in Actual Forecast Model</t>
        </r>
      </text>
    </comment>
  </commentList>
</comments>
</file>

<file path=xl/comments3.xml><?xml version="1.0" encoding="utf-8"?>
<comments xmlns="http://schemas.openxmlformats.org/spreadsheetml/2006/main">
  <authors>
    <author>Swetz, Stephen</author>
    <author>Ondishin, Steven J</author>
    <author>McFadden, Michael</author>
  </authors>
  <commentList>
    <comment ref="X10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No sum
</t>
        </r>
      </text>
    </comment>
    <comment ref="AB10" authorId="1">
      <text>
        <r>
          <rPr>
            <b/>
            <sz val="8"/>
            <color indexed="81"/>
            <rFont val="Tahoma"/>
            <family val="2"/>
          </rPr>
          <t>Ondishin, Steven J:</t>
        </r>
        <r>
          <rPr>
            <sz val="8"/>
            <color indexed="81"/>
            <rFont val="Tahoma"/>
            <family val="2"/>
          </rPr>
          <t xml:space="preserve">
January, April, July October</t>
        </r>
      </text>
    </comment>
    <comment ref="AE10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no sum required
</t>
        </r>
      </text>
    </comment>
    <comment ref="N12" authorId="2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Credit back to a customer who overpaid in trying to pay off their loan</t>
        </r>
      </text>
    </comment>
  </commentList>
</comments>
</file>

<file path=xl/comments4.xml><?xml version="1.0" encoding="utf-8"?>
<comments xmlns="http://schemas.openxmlformats.org/spreadsheetml/2006/main">
  <authors>
    <author>Swetz, Stephen</author>
    <author>Ondishin, Steven J</author>
    <author>McFadden, Michael</author>
  </authors>
  <commentList>
    <comment ref="X10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No sum
</t>
        </r>
      </text>
    </comment>
    <comment ref="AB10" authorId="1">
      <text>
        <r>
          <rPr>
            <b/>
            <sz val="8"/>
            <color indexed="81"/>
            <rFont val="Tahoma"/>
            <family val="2"/>
          </rPr>
          <t>Ondishin, Steven J:</t>
        </r>
        <r>
          <rPr>
            <sz val="8"/>
            <color indexed="81"/>
            <rFont val="Tahoma"/>
            <family val="2"/>
          </rPr>
          <t xml:space="preserve">
January, April, July October</t>
        </r>
      </text>
    </comment>
    <comment ref="AE10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no sum required
</t>
        </r>
      </text>
    </comment>
    <comment ref="AH12" authorId="2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I believe this is simply included in the SREC auction sales</t>
        </r>
      </text>
    </comment>
  </commentList>
</comments>
</file>

<file path=xl/comments5.xml><?xml version="1.0" encoding="utf-8"?>
<comments xmlns="http://schemas.openxmlformats.org/spreadsheetml/2006/main">
  <authors>
    <author>Swetz, Stephen</author>
    <author>Ondishin, Steven J</author>
  </authors>
  <commentList>
    <comment ref="X10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No sum
</t>
        </r>
      </text>
    </comment>
    <comment ref="AB10" authorId="1">
      <text>
        <r>
          <rPr>
            <b/>
            <sz val="8"/>
            <color indexed="81"/>
            <rFont val="Tahoma"/>
            <family val="2"/>
          </rPr>
          <t>Ondishin, Steven J:</t>
        </r>
        <r>
          <rPr>
            <sz val="8"/>
            <color indexed="81"/>
            <rFont val="Tahoma"/>
            <family val="2"/>
          </rPr>
          <t xml:space="preserve">
January, April, July October</t>
        </r>
      </text>
    </comment>
    <comment ref="AE10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no sum required
</t>
        </r>
      </text>
    </comment>
  </commentList>
</comments>
</file>

<file path=xl/comments6.xml><?xml version="1.0" encoding="utf-8"?>
<comments xmlns="http://schemas.openxmlformats.org/spreadsheetml/2006/main">
  <authors>
    <author>Swetz, Stephen</author>
    <author>Ondishin, Steven J</author>
    <author>Prusik, Joseph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link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link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link</t>
        </r>
      </text>
    </comment>
    <comment ref="AB10" authorId="1">
      <text>
        <r>
          <rPr>
            <b/>
            <sz val="8"/>
            <color indexed="81"/>
            <rFont val="Tahoma"/>
            <family val="2"/>
          </rPr>
          <t>Ondishin, Steven J:</t>
        </r>
        <r>
          <rPr>
            <sz val="8"/>
            <color indexed="81"/>
            <rFont val="Tahoma"/>
            <family val="2"/>
          </rPr>
          <t xml:space="preserve">
January, April, July October</t>
        </r>
      </text>
    </comment>
    <comment ref="AE10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no sum required
</t>
        </r>
      </text>
    </comment>
    <comment ref="W12" authorId="2">
      <text>
        <r>
          <rPr>
            <b/>
            <sz val="8"/>
            <color indexed="81"/>
            <rFont val="Tahoma"/>
            <family val="2"/>
          </rPr>
          <t>Difference in Partial Yr vs Partial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Swetz, Stephen</author>
    <author>Ondishin, Steven J</author>
    <author>Prusik, Joseph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link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link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link</t>
        </r>
      </text>
    </comment>
    <comment ref="AB10" authorId="1">
      <text>
        <r>
          <rPr>
            <b/>
            <sz val="8"/>
            <color indexed="81"/>
            <rFont val="Tahoma"/>
            <family val="2"/>
          </rPr>
          <t>Ondishin, Steven J:</t>
        </r>
        <r>
          <rPr>
            <sz val="8"/>
            <color indexed="81"/>
            <rFont val="Tahoma"/>
            <family val="2"/>
          </rPr>
          <t xml:space="preserve">
January, April, July October</t>
        </r>
      </text>
    </comment>
    <comment ref="AE10" authorId="0">
      <text>
        <r>
          <rPr>
            <b/>
            <sz val="8"/>
            <color indexed="81"/>
            <rFont val="Tahoma"/>
            <family val="2"/>
          </rPr>
          <t>Swetz, Stephen:</t>
        </r>
        <r>
          <rPr>
            <sz val="8"/>
            <color indexed="81"/>
            <rFont val="Tahoma"/>
            <family val="2"/>
          </rPr>
          <t xml:space="preserve">
no sum required
</t>
        </r>
      </text>
    </comment>
    <comment ref="W12" authorId="2">
      <text>
        <r>
          <rPr>
            <b/>
            <sz val="8"/>
            <color indexed="81"/>
            <rFont val="Tahoma"/>
            <family val="2"/>
          </rPr>
          <t>Difference in Partial Yr vs Partial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Waidelich, Thomas</author>
    <author>McFadden, Michael</author>
  </authors>
  <commentList>
    <comment ref="F47" authorId="0">
      <text>
        <r>
          <rPr>
            <b/>
            <sz val="8"/>
            <color indexed="81"/>
            <rFont val="Tahoma"/>
            <family val="2"/>
          </rPr>
          <t>Waidelich, Thomas: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2536</t>
        </r>
        <r>
          <rPr>
            <sz val="8"/>
            <color indexed="81"/>
            <rFont val="Tahoma"/>
            <family val="2"/>
          </rPr>
          <t xml:space="preserve"> SRECs applied at $475.00 (Floor Price)
9 SRECs applied at $600.00 (EY 2011 CWAP)</t>
        </r>
      </text>
    </comment>
    <comment ref="F48" authorId="0">
      <text>
        <r>
          <rPr>
            <b/>
            <sz val="8"/>
            <color indexed="81"/>
            <rFont val="Tahoma"/>
            <family val="2"/>
          </rPr>
          <t>Waidelich, Thomas:</t>
        </r>
        <r>
          <rPr>
            <sz val="8"/>
            <color indexed="81"/>
            <rFont val="Tahoma"/>
            <family val="2"/>
          </rPr>
          <t xml:space="preserve">
1,708 SRECs applied at $475.00 (Floor Price)
6 SRECs applied at $601.43 (EY 2011 CWAP)</t>
        </r>
      </text>
    </comment>
    <comment ref="AF49" authorId="1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Estimate for the April, July and Auction costs which will be paid in November</t>
        </r>
      </text>
    </comment>
    <comment ref="AF50" authorId="1">
      <text>
        <r>
          <rPr>
            <b/>
            <sz val="8"/>
            <color indexed="81"/>
            <rFont val="Tahoma"/>
            <family val="2"/>
          </rPr>
          <t>McFadden, Michael:</t>
        </r>
        <r>
          <rPr>
            <sz val="8"/>
            <color indexed="81"/>
            <rFont val="Tahoma"/>
            <family val="2"/>
          </rPr>
          <t xml:space="preserve">
SREC Auction Cost for November Auction.  All SREC costs are on a 1 month lag from the auction clearing date  </t>
        </r>
      </text>
    </comment>
    <comment ref="P67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68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69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0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1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2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3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4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5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6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7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8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79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80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81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82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  <comment ref="P83" authorId="1">
      <text>
        <r>
          <rPr>
            <b/>
            <sz val="9"/>
            <color indexed="81"/>
            <rFont val="Tahoma"/>
            <family val="2"/>
          </rPr>
          <t>McFadden, Michael:</t>
        </r>
        <r>
          <rPr>
            <sz val="9"/>
            <color indexed="81"/>
            <rFont val="Tahoma"/>
            <family val="2"/>
          </rPr>
          <t xml:space="preserve">
We're currently forecasting to not use the call option because the CWAP price would result in a net cost to ratepayers.  Therefore, the call option SRECs are being set at 0.</t>
        </r>
      </text>
    </comment>
  </commentList>
</comments>
</file>

<file path=xl/sharedStrings.xml><?xml version="1.0" encoding="utf-8"?>
<sst xmlns="http://schemas.openxmlformats.org/spreadsheetml/2006/main" count="788" uniqueCount="206">
  <si>
    <t>Loan Amount</t>
  </si>
  <si>
    <t>Annualy Interest Rate</t>
  </si>
  <si>
    <t>Schedule F</t>
  </si>
  <si>
    <t>Loan Close Date</t>
  </si>
  <si>
    <t>Monthly Interest Rate [MthIntRt]</t>
  </si>
  <si>
    <t>Revenue Requirement Factor</t>
  </si>
  <si>
    <t>Regulatory Accounting Requirements</t>
  </si>
  <si>
    <t>Partial Month Factor [PartMthFac]</t>
  </si>
  <si>
    <t>SREC Lag (Months)</t>
  </si>
  <si>
    <t>Changes in Blue</t>
  </si>
  <si>
    <t>Start Year</t>
  </si>
  <si>
    <t>Jan 1 of Start Year</t>
  </si>
  <si>
    <t>Dec 31 of Start Year</t>
  </si>
  <si>
    <t>Days in Year</t>
  </si>
  <si>
    <t>Partial Year Factor [PartYrFac]</t>
  </si>
  <si>
    <t>10=8+9</t>
  </si>
  <si>
    <t>11 = 10 * [MthIntRt] * [PartMthFac]</t>
  </si>
  <si>
    <t>12 = 9 + 11</t>
  </si>
  <si>
    <t>13 = 7 * 
[SREC Price]</t>
  </si>
  <si>
    <t>15 = 13 +14</t>
  </si>
  <si>
    <t>16=If(15&gt;12,12,15)</t>
  </si>
  <si>
    <t>17 = 15 -16</t>
  </si>
  <si>
    <t>18 = 12 - 16</t>
  </si>
  <si>
    <t>19 = 8 - 17</t>
  </si>
  <si>
    <t>20 = 18 + 19</t>
  </si>
  <si>
    <t xml:space="preserve">22=8 * 21 * [Mth Int Rt] </t>
  </si>
  <si>
    <t>Month</t>
  </si>
  <si>
    <t>Date</t>
  </si>
  <si>
    <t>kWh</t>
  </si>
  <si>
    <t>Cum kWh</t>
  </si>
  <si>
    <t>Cum SREC</t>
  </si>
  <si>
    <t>Monthly SREC Generated</t>
  </si>
  <si>
    <t>Monthly SRECs Applied</t>
  </si>
  <si>
    <t>Principal Balance @ beginning of Month</t>
  </si>
  <si>
    <t>Accured Interest Balance @ Beginning of Month</t>
  </si>
  <si>
    <t xml:space="preserve">Loan Balance @ beginning of Month </t>
  </si>
  <si>
    <t>Monthly Accrued Interest</t>
  </si>
  <si>
    <t>Total Interest Due</t>
  </si>
  <si>
    <t>SREC Payments</t>
  </si>
  <si>
    <t>Cash Payments</t>
  </si>
  <si>
    <t>Loan Payment</t>
  </si>
  <si>
    <t>Interest Paid</t>
  </si>
  <si>
    <t>Principal Paid (Amortization)</t>
  </si>
  <si>
    <t>Accrued Interest Balance</t>
  </si>
  <si>
    <t>Principal Bal (Net Plant)</t>
  </si>
  <si>
    <t>Loan Balance @ end of Month</t>
  </si>
  <si>
    <t>Partial Month factor</t>
  </si>
  <si>
    <t>(Net Plant Revenue Requirement)</t>
  </si>
  <si>
    <t>Forecasted SREC Price</t>
  </si>
  <si>
    <t>Beginning SREC Balance</t>
  </si>
  <si>
    <t>SRECs Sold</t>
  </si>
  <si>
    <t>Ending Balance</t>
  </si>
  <si>
    <t>Sale of SRECs</t>
  </si>
  <si>
    <t>Quantity Available for Option</t>
  </si>
  <si>
    <t>SREC Call Option Cost</t>
  </si>
  <si>
    <t>Closing</t>
  </si>
  <si>
    <t>Partial</t>
  </si>
  <si>
    <t>Note: Adjust cell K192 to zero loan balance -- Should only be a difference of a few cents</t>
  </si>
  <si>
    <t>Loan Balance</t>
  </si>
  <si>
    <t>Interest Rate to WACC Differential Cost</t>
  </si>
  <si>
    <t>Comm</t>
  </si>
  <si>
    <t>Res</t>
  </si>
  <si>
    <t>Total</t>
  </si>
  <si>
    <t>Capitalized Costs</t>
  </si>
  <si>
    <t>O&amp;M Costs</t>
  </si>
  <si>
    <t>Communications System</t>
  </si>
  <si>
    <t>Net SREC Call Option Benefit to Ratepayers</t>
  </si>
  <si>
    <t>SREC Dispsotion Expenses</t>
  </si>
  <si>
    <t>Loans Issued</t>
  </si>
  <si>
    <t>Loan Mgmt &amp; Admin</t>
  </si>
  <si>
    <t>SRECs Credited to Loans</t>
  </si>
  <si>
    <t>Floor Price Cost</t>
  </si>
  <si>
    <t>WACC</t>
  </si>
  <si>
    <t>Floor Price (FP)</t>
  </si>
  <si>
    <t>36 = If 24 &lt; FP, Then
(7 - 29) * (FP - 24)</t>
  </si>
  <si>
    <t>SREC Cost %</t>
  </si>
  <si>
    <t>Floor Price [FP]</t>
  </si>
  <si>
    <t>32 = 10 * 
( 31/(12) - [MthIntRt] )
* 21</t>
  </si>
  <si>
    <t>33 = 28 * 
[SREC Cost %]</t>
  </si>
  <si>
    <t>34 = 25% * 29 * 24</t>
  </si>
  <si>
    <t>35 = 13 / (&gt; of 24 or [FP])</t>
  </si>
  <si>
    <t>37 = 7 * 24</t>
  </si>
  <si>
    <t>38 = 28 - Prior Month 39</t>
  </si>
  <si>
    <t>39 = Prior 39 - 28 + 37 + 38</t>
  </si>
  <si>
    <t>40 = Prior Mth 39 * 31 / (12)</t>
  </si>
  <si>
    <t>Annual WACC</t>
  </si>
  <si>
    <t>Value of SREC Transferred to PSE&amp;G</t>
  </si>
  <si>
    <t>Gain / (Loss) on SREC Sales</t>
  </si>
  <si>
    <t>SREC Inventory Value</t>
  </si>
  <si>
    <t>Return on SREC Inventory</t>
  </si>
  <si>
    <t>22=10 * 21 * 31 / (12)</t>
  </si>
  <si>
    <t>25 = Prior Month 27</t>
  </si>
  <si>
    <t>27 = 25 -26 + 7</t>
  </si>
  <si>
    <t>28 = 24 * 26</t>
  </si>
  <si>
    <t>29 = 7 - 35</t>
  </si>
  <si>
    <t>30 = 75% * 29 * 24</t>
  </si>
  <si>
    <t>date modeled</t>
  </si>
  <si>
    <t>beg of month</t>
  </si>
  <si>
    <t>Blank</t>
  </si>
  <si>
    <t>Loan Amount Issued</t>
  </si>
  <si>
    <t>Capitalized Plant</t>
  </si>
  <si>
    <t>Return On Total Outstanding Loan Balance</t>
  </si>
  <si>
    <t>Loan Interest Rate to WACC Differential Cost - Commercial</t>
  </si>
  <si>
    <t>Loan Interest Rate to WACC Differential Cost - Residential</t>
  </si>
  <si>
    <t>Loan Accrued Interest</t>
  </si>
  <si>
    <t>Loan Accrued Interest - Commercial</t>
  </si>
  <si>
    <t>Loan Accrued Interest - Residentail</t>
  </si>
  <si>
    <t>SREC Value Credited to Loans</t>
  </si>
  <si>
    <t>Cash Payments to Loans</t>
  </si>
  <si>
    <t>Loan Interest Paid</t>
  </si>
  <si>
    <t>Loan Principal Paid / Amortized</t>
  </si>
  <si>
    <t>Loan Accrued Interest Balance</t>
  </si>
  <si>
    <t>Loan Principal Balance</t>
  </si>
  <si>
    <t>Total Loan Outstanding Balance</t>
  </si>
  <si>
    <t>SREC Auction Sales</t>
  </si>
  <si>
    <t>SREC Inventory</t>
  </si>
  <si>
    <t>SREC Call Option Net Benefit</t>
  </si>
  <si>
    <t>SREC Floor Price Cost</t>
  </si>
  <si>
    <t>Gross Plant</t>
  </si>
  <si>
    <t>Plant Depreciation</t>
  </si>
  <si>
    <t>Accumulated Depreciation</t>
  </si>
  <si>
    <t>Net Plant</t>
  </si>
  <si>
    <t>Tax Depreciation</t>
  </si>
  <si>
    <t>Deferred Income Tax</t>
  </si>
  <si>
    <t>Accumulated Deferred Income Tax</t>
  </si>
  <si>
    <t>Net Plant Investment</t>
  </si>
  <si>
    <t>Return Requirement on Plant Investment</t>
  </si>
  <si>
    <t>O&amp;M Expenses</t>
  </si>
  <si>
    <t>Revenue Requirements</t>
  </si>
  <si>
    <t>Lookup Sheet</t>
  </si>
  <si>
    <t>Loans</t>
  </si>
  <si>
    <t>LoansC</t>
  </si>
  <si>
    <t>LoansR</t>
  </si>
  <si>
    <t>Column</t>
  </si>
  <si>
    <t>Actual</t>
  </si>
  <si>
    <t>Forecast</t>
  </si>
  <si>
    <t>SREC Inv.</t>
  </si>
  <si>
    <t>SREC Forecast</t>
  </si>
  <si>
    <t>EY</t>
  </si>
  <si>
    <t>$</t>
  </si>
  <si>
    <t>PS Return</t>
  </si>
  <si>
    <t>SREC INVENTORY</t>
  </si>
  <si>
    <t>GL ACCOUNT 1740110</t>
  </si>
  <si>
    <t>Auction Frequency</t>
  </si>
  <si>
    <t>Q</t>
  </si>
  <si>
    <t>Auction Cost</t>
  </si>
  <si>
    <t>col (8) - col (9)</t>
  </si>
  <si>
    <t>PS %</t>
  </si>
  <si>
    <t>Inflation</t>
  </si>
  <si>
    <t>col (1) * col (2)</t>
  </si>
  <si>
    <t>col (1) * greater of col (2) or col (3)</t>
  </si>
  <si>
    <t>col (4) - col (5)</t>
  </si>
  <si>
    <t>prior col (11) + col (1) - col (7)</t>
  </si>
  <si>
    <t>prior col (12) + col (4) - col (10)</t>
  </si>
  <si>
    <t xml:space="preserve">Quantity of </t>
  </si>
  <si>
    <t>SREC</t>
  </si>
  <si>
    <t>Value of SRECs</t>
  </si>
  <si>
    <t>(Loss) on SRECs</t>
  </si>
  <si>
    <t>Quantity of</t>
  </si>
  <si>
    <t>Book Value</t>
  </si>
  <si>
    <t>Gain / (Loss)</t>
  </si>
  <si>
    <t>Ending</t>
  </si>
  <si>
    <t>SRECs Purchased</t>
  </si>
  <si>
    <t>Call Option</t>
  </si>
  <si>
    <t xml:space="preserve">Book Value </t>
  </si>
  <si>
    <t xml:space="preserve">Value of </t>
  </si>
  <si>
    <t xml:space="preserve">Book Value of </t>
  </si>
  <si>
    <t xml:space="preserve">Auction Value of </t>
  </si>
  <si>
    <t xml:space="preserve">SREC </t>
  </si>
  <si>
    <t>SRECs transferred</t>
  </si>
  <si>
    <t>Market</t>
  </si>
  <si>
    <t>Floor</t>
  </si>
  <si>
    <t>transferred</t>
  </si>
  <si>
    <t>Value Credited</t>
  </si>
  <si>
    <t xml:space="preserve">Final Auction </t>
  </si>
  <si>
    <t>SREC Auction</t>
  </si>
  <si>
    <t>of SREC</t>
  </si>
  <si>
    <t>on SRECs Sold</t>
  </si>
  <si>
    <t xml:space="preserve">Through </t>
  </si>
  <si>
    <t>SRECs</t>
  </si>
  <si>
    <t>of SRECs</t>
  </si>
  <si>
    <t>SRECs acquired</t>
  </si>
  <si>
    <t>SRECs sold</t>
  </si>
  <si>
    <t>Ending SREC</t>
  </si>
  <si>
    <t>Inventory</t>
  </si>
  <si>
    <t xml:space="preserve">Disposition </t>
  </si>
  <si>
    <t>to PSE&amp;G</t>
  </si>
  <si>
    <t>Value</t>
  </si>
  <si>
    <t>To Loans</t>
  </si>
  <si>
    <t>At Auction</t>
  </si>
  <si>
    <t>Price</t>
  </si>
  <si>
    <t>Sales</t>
  </si>
  <si>
    <t>Inventory Sold</t>
  </si>
  <si>
    <t>Cost</t>
  </si>
  <si>
    <t>Sold in Auction</t>
  </si>
  <si>
    <t>Sold</t>
  </si>
  <si>
    <t>Auction Sales</t>
  </si>
  <si>
    <t>Net Benefit</t>
  </si>
  <si>
    <t>by PSE&amp;G</t>
  </si>
  <si>
    <t>to Ratepayers</t>
  </si>
  <si>
    <t>Return</t>
  </si>
  <si>
    <t>Costs</t>
  </si>
  <si>
    <t>2009 YTD</t>
  </si>
  <si>
    <t>Annual Pre-tax WACC</t>
  </si>
  <si>
    <t>Monthly Pre-tax WACC</t>
  </si>
  <si>
    <t>Oct15-Sep16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</si>
</sst>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0.0000%"/>
    <numFmt numFmtId="167" formatCode="0.00000%"/>
    <numFmt numFmtId="168" formatCode="0.000000%"/>
    <numFmt numFmtId="169" formatCode="0.000000"/>
    <numFmt numFmtId="170" formatCode="_(* #,##0.0000_);_(* \(#,##0.0000\);_(* &quot;-&quot;??_);_(@_)"/>
    <numFmt numFmtId="171" formatCode="_(* #,##0.000000_);_(* \(#,##0.000000\);_(* &quot;-&quot;??_);_(@_)"/>
    <numFmt numFmtId="172" formatCode="_(* #,##0_);_(* \(#,##0\);_(* &quot;-&quot;??_);_(@_)"/>
    <numFmt numFmtId="173" formatCode="m/d/yy;@"/>
    <numFmt numFmtId="174" formatCode="&quot;$&quot;#,##0"/>
    <numFmt numFmtId="175" formatCode="_(&quot;$&quot;* #,##0_);_(&quot;$&quot;* \(#,##0\);_(&quot;$&quot;* &quot;-&quot;??_);_(@_)"/>
    <numFmt numFmtId="176" formatCode="_(&quot;$&quot;* #,##0.0000_);_(&quot;$&quot;* \(#,##0.0000\);_(&quot;$&quot;* &quot;-&quot;????_);_(@_)"/>
    <numFmt numFmtId="177" formatCode="_(&quot;$&quot;* #,##0.000_);_(&quot;$&quot;* \(#,##0.000\);_(&quot;$&quot;* &quot;-&quot;???_);_(@_)"/>
    <numFmt numFmtId="178" formatCode="_(* #,##0.000000_);_(* \(#,##0.000000\);_(* &quot;-&quot;??????_);_(@_)"/>
    <numFmt numFmtId="179" formatCode="[$-409]mmm\-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44" fontId="3" fillId="2" borderId="0" xfId="2" applyFont="1" applyFill="1"/>
    <xf numFmtId="10" fontId="0" fillId="0" borderId="0" xfId="0" applyNumberFormat="1"/>
    <xf numFmtId="0" fontId="0" fillId="0" borderId="0" xfId="0" applyFill="1"/>
    <xf numFmtId="0" fontId="0" fillId="3" borderId="0" xfId="0" applyFill="1"/>
    <xf numFmtId="165" fontId="0" fillId="0" borderId="0" xfId="0" applyNumberFormat="1"/>
    <xf numFmtId="0" fontId="0" fillId="2" borderId="0" xfId="0" applyFill="1"/>
    <xf numFmtId="171" fontId="1" fillId="0" borderId="0" xfId="1" applyNumberFormat="1"/>
    <xf numFmtId="44" fontId="0" fillId="0" borderId="0" xfId="0" applyNumberFormat="1"/>
    <xf numFmtId="14" fontId="0" fillId="0" borderId="0" xfId="0" applyNumberFormat="1"/>
    <xf numFmtId="44" fontId="1" fillId="0" borderId="0" xfId="2" applyFill="1"/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4" fillId="0" borderId="0" xfId="0" applyFont="1" applyAlignment="1">
      <alignment horizontal="center" wrapText="1"/>
    </xf>
    <xf numFmtId="14" fontId="0" fillId="0" borderId="0" xfId="0" applyNumberFormat="1" applyAlignment="1">
      <alignment horizontal="center" wrapText="1"/>
    </xf>
    <xf numFmtId="169" fontId="0" fillId="0" borderId="0" xfId="0" applyNumberFormat="1" applyAlignment="1">
      <alignment horizontal="center" wrapText="1"/>
    </xf>
    <xf numFmtId="169" fontId="0" fillId="0" borderId="0" xfId="0" applyNumberFormat="1"/>
    <xf numFmtId="175" fontId="1" fillId="0" borderId="0" xfId="2" applyNumberFormat="1"/>
    <xf numFmtId="10" fontId="1" fillId="0" borderId="0" xfId="0" applyNumberFormat="1" applyFont="1"/>
    <xf numFmtId="14" fontId="1" fillId="4" borderId="0" xfId="0" applyNumberFormat="1" applyFont="1" applyFill="1"/>
    <xf numFmtId="168" fontId="1" fillId="0" borderId="0" xfId="3" applyNumberFormat="1"/>
    <xf numFmtId="167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175" fontId="0" fillId="0" borderId="0" xfId="0" applyNumberFormat="1"/>
    <xf numFmtId="0" fontId="0" fillId="4" borderId="0" xfId="0" applyFill="1"/>
    <xf numFmtId="1" fontId="0" fillId="4" borderId="0" xfId="0" applyNumberFormat="1" applyFill="1"/>
    <xf numFmtId="14" fontId="0" fillId="4" borderId="0" xfId="0" applyNumberFormat="1" applyFill="1"/>
    <xf numFmtId="173" fontId="0" fillId="4" borderId="0" xfId="0" applyNumberFormat="1" applyFill="1"/>
    <xf numFmtId="2" fontId="0" fillId="4" borderId="0" xfId="0" applyNumberFormat="1" applyFill="1"/>
    <xf numFmtId="171" fontId="1" fillId="4" borderId="0" xfId="1" applyNumberFormat="1" applyFill="1"/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74" fontId="0" fillId="0" borderId="0" xfId="0" applyNumberFormat="1"/>
    <xf numFmtId="174" fontId="0" fillId="0" borderId="0" xfId="0" applyNumberFormat="1" applyAlignment="1">
      <alignment horizontal="center" wrapText="1"/>
    </xf>
    <xf numFmtId="174" fontId="0" fillId="2" borderId="0" xfId="0" applyNumberFormat="1" applyFill="1" applyAlignment="1">
      <alignment horizontal="center" wrapText="1"/>
    </xf>
    <xf numFmtId="174" fontId="0" fillId="0" borderId="0" xfId="0" applyNumberFormat="1" applyAlignment="1">
      <alignment horizontal="right" wrapText="1"/>
    </xf>
    <xf numFmtId="175" fontId="0" fillId="2" borderId="0" xfId="0" applyNumberFormat="1" applyFill="1" applyAlignment="1">
      <alignment horizontal="center" wrapText="1"/>
    </xf>
    <xf numFmtId="172" fontId="0" fillId="0" borderId="0" xfId="0" applyNumberFormat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0" xfId="0" applyNumberFormat="1"/>
    <xf numFmtId="0" fontId="4" fillId="0" borderId="7" xfId="0" applyFont="1" applyBorder="1" applyAlignment="1">
      <alignment horizontal="center"/>
    </xf>
    <xf numFmtId="17" fontId="0" fillId="0" borderId="0" xfId="0" applyNumberFormat="1"/>
    <xf numFmtId="175" fontId="1" fillId="0" borderId="8" xfId="2" applyNumberFormat="1" applyFont="1" applyBorder="1"/>
    <xf numFmtId="9" fontId="0" fillId="0" borderId="0" xfId="0" applyNumberFormat="1"/>
    <xf numFmtId="0" fontId="4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10" fontId="0" fillId="2" borderId="0" xfId="0" applyNumberFormat="1" applyFill="1"/>
    <xf numFmtId="0" fontId="4" fillId="0" borderId="0" xfId="0" applyFont="1" applyAlignment="1">
      <alignment horizontal="center"/>
    </xf>
    <xf numFmtId="3" fontId="0" fillId="0" borderId="0" xfId="0" applyNumberFormat="1"/>
    <xf numFmtId="170" fontId="0" fillId="0" borderId="0" xfId="0" applyNumberFormat="1"/>
    <xf numFmtId="176" fontId="0" fillId="0" borderId="0" xfId="0" applyNumberFormat="1"/>
    <xf numFmtId="177" fontId="0" fillId="0" borderId="0" xfId="0" applyNumberFormat="1"/>
    <xf numFmtId="167" fontId="0" fillId="0" borderId="0" xfId="0" applyNumberFormat="1"/>
    <xf numFmtId="172" fontId="3" fillId="2" borderId="0" xfId="0" applyNumberFormat="1" applyFont="1" applyFill="1"/>
    <xf numFmtId="166" fontId="0" fillId="0" borderId="0" xfId="3" applyNumberFormat="1" applyFont="1"/>
    <xf numFmtId="172" fontId="0" fillId="0" borderId="0" xfId="0" applyNumberFormat="1" applyFill="1"/>
    <xf numFmtId="175" fontId="0" fillId="0" borderId="0" xfId="0" applyNumberFormat="1" applyFill="1" applyAlignment="1">
      <alignment horizontal="center" wrapText="1"/>
    </xf>
    <xf numFmtId="174" fontId="0" fillId="0" borderId="0" xfId="0" applyNumberFormat="1" applyFill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0" xfId="0" applyBorder="1"/>
    <xf numFmtId="10" fontId="0" fillId="0" borderId="0" xfId="3" applyNumberFormat="1" applyFont="1"/>
    <xf numFmtId="175" fontId="1" fillId="0" borderId="8" xfId="2" applyNumberFormat="1" applyFont="1" applyFill="1" applyBorder="1"/>
    <xf numFmtId="0" fontId="7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4" xfId="0" applyBorder="1"/>
    <xf numFmtId="0" fontId="0" fillId="0" borderId="15" xfId="0" applyBorder="1"/>
    <xf numFmtId="3" fontId="0" fillId="0" borderId="4" xfId="0" applyNumberFormat="1" applyBorder="1"/>
    <xf numFmtId="3" fontId="0" fillId="0" borderId="15" xfId="0" applyNumberFormat="1" applyBorder="1"/>
    <xf numFmtId="174" fontId="0" fillId="0" borderId="15" xfId="0" applyNumberFormat="1" applyBorder="1"/>
    <xf numFmtId="174" fontId="0" fillId="0" borderId="16" xfId="0" applyNumberFormat="1" applyBorder="1"/>
    <xf numFmtId="3" fontId="3" fillId="0" borderId="0" xfId="0" applyNumberFormat="1" applyFont="1"/>
    <xf numFmtId="3" fontId="0" fillId="0" borderId="6" xfId="0" applyNumberFormat="1" applyBorder="1"/>
    <xf numFmtId="3" fontId="0" fillId="0" borderId="16" xfId="0" applyNumberFormat="1" applyBorder="1"/>
    <xf numFmtId="178" fontId="0" fillId="0" borderId="0" xfId="0" applyNumberFormat="1"/>
    <xf numFmtId="0" fontId="7" fillId="0" borderId="9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Continuous"/>
    </xf>
    <xf numFmtId="172" fontId="0" fillId="0" borderId="0" xfId="0" applyNumberFormat="1" applyBorder="1"/>
    <xf numFmtId="10" fontId="0" fillId="0" borderId="0" xfId="3" applyNumberFormat="1" applyFont="1" applyBorder="1"/>
    <xf numFmtId="178" fontId="0" fillId="0" borderId="0" xfId="0" applyNumberFormat="1" applyBorder="1"/>
    <xf numFmtId="0" fontId="9" fillId="0" borderId="0" xfId="0" applyFont="1"/>
    <xf numFmtId="174" fontId="1" fillId="0" borderId="0" xfId="0" applyNumberFormat="1" applyFont="1"/>
    <xf numFmtId="0" fontId="10" fillId="0" borderId="0" xfId="0" applyFont="1" applyAlignment="1">
      <alignment horizontal="center" wrapText="1"/>
    </xf>
    <xf numFmtId="9" fontId="1" fillId="0" borderId="0" xfId="3" applyFont="1"/>
    <xf numFmtId="43" fontId="0" fillId="0" borderId="0" xfId="0" applyNumberFormat="1"/>
    <xf numFmtId="164" fontId="3" fillId="0" borderId="0" xfId="3" applyNumberFormat="1" applyFont="1"/>
    <xf numFmtId="37" fontId="10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/>
    <xf numFmtId="179" fontId="0" fillId="0" borderId="0" xfId="0" applyNumberFormat="1" applyAlignment="1">
      <alignment horizontal="right"/>
    </xf>
    <xf numFmtId="44" fontId="1" fillId="0" borderId="0" xfId="2"/>
    <xf numFmtId="0" fontId="3" fillId="0" borderId="0" xfId="0" applyFont="1" applyFill="1"/>
    <xf numFmtId="3" fontId="3" fillId="0" borderId="0" xfId="0" applyNumberFormat="1" applyFont="1" applyFill="1"/>
    <xf numFmtId="44" fontId="1" fillId="0" borderId="4" xfId="2" applyBorder="1"/>
    <xf numFmtId="44" fontId="1" fillId="0" borderId="0" xfId="2" applyBorder="1"/>
    <xf numFmtId="172" fontId="1" fillId="0" borderId="10" xfId="1" applyNumberFormat="1" applyBorder="1"/>
    <xf numFmtId="172" fontId="1" fillId="0" borderId="0" xfId="1" applyNumberFormat="1"/>
    <xf numFmtId="41" fontId="3" fillId="0" borderId="0" xfId="0" applyNumberFormat="1" applyFont="1" applyFill="1"/>
    <xf numFmtId="44" fontId="3" fillId="0" borderId="0" xfId="2" applyFont="1" applyFill="1"/>
    <xf numFmtId="44" fontId="3" fillId="0" borderId="0" xfId="2" applyFont="1"/>
    <xf numFmtId="41" fontId="3" fillId="0" borderId="0" xfId="2" applyNumberFormat="1" applyFont="1"/>
    <xf numFmtId="44" fontId="3" fillId="0" borderId="0" xfId="1" applyNumberFormat="1" applyFont="1"/>
    <xf numFmtId="41" fontId="3" fillId="0" borderId="0" xfId="2" applyNumberFormat="1" applyFont="1" applyFill="1"/>
    <xf numFmtId="37" fontId="1" fillId="0" borderId="4" xfId="2" applyNumberFormat="1" applyBorder="1"/>
    <xf numFmtId="37" fontId="1" fillId="0" borderId="0" xfId="2" applyNumberFormat="1" applyBorder="1"/>
    <xf numFmtId="179" fontId="0" fillId="0" borderId="0" xfId="0" applyNumberFormat="1" applyFill="1" applyAlignment="1">
      <alignment horizontal="right"/>
    </xf>
    <xf numFmtId="44" fontId="0" fillId="0" borderId="0" xfId="0" applyNumberFormat="1" applyFill="1"/>
    <xf numFmtId="3" fontId="0" fillId="0" borderId="0" xfId="0" applyNumberFormat="1" applyFill="1"/>
    <xf numFmtId="37" fontId="1" fillId="0" borderId="4" xfId="2" applyNumberFormat="1" applyFill="1" applyBorder="1"/>
    <xf numFmtId="37" fontId="1" fillId="0" borderId="0" xfId="2" applyNumberFormat="1" applyFill="1" applyBorder="1"/>
    <xf numFmtId="172" fontId="1" fillId="0" borderId="10" xfId="1" applyNumberFormat="1" applyFill="1" applyBorder="1"/>
    <xf numFmtId="172" fontId="1" fillId="0" borderId="0" xfId="1" applyNumberFormat="1" applyFill="1"/>
    <xf numFmtId="0" fontId="0" fillId="0" borderId="0" xfId="0" applyAlignment="1">
      <alignment horizontal="right"/>
    </xf>
    <xf numFmtId="44" fontId="1" fillId="0" borderId="0" xfId="2" applyFont="1" applyFill="1"/>
    <xf numFmtId="172" fontId="1" fillId="0" borderId="0" xfId="1" applyNumberFormat="1" applyFont="1" applyFill="1"/>
    <xf numFmtId="41" fontId="1" fillId="0" borderId="0" xfId="2" applyNumberFormat="1" applyFont="1" applyFill="1"/>
    <xf numFmtId="37" fontId="1" fillId="0" borderId="0" xfId="2" applyNumberFormat="1" applyFill="1"/>
    <xf numFmtId="44" fontId="1" fillId="0" borderId="4" xfId="2" applyFill="1" applyBorder="1"/>
    <xf numFmtId="44" fontId="1" fillId="0" borderId="0" xfId="2" applyFill="1" applyBorder="1"/>
    <xf numFmtId="44" fontId="1" fillId="0" borderId="6" xfId="2" applyFill="1" applyBorder="1"/>
    <xf numFmtId="44" fontId="1" fillId="0" borderId="13" xfId="2" applyFill="1" applyBorder="1"/>
    <xf numFmtId="172" fontId="1" fillId="0" borderId="11" xfId="1" applyNumberFormat="1" applyFill="1" applyBorder="1"/>
    <xf numFmtId="179" fontId="4" fillId="0" borderId="0" xfId="0" applyNumberFormat="1" applyFont="1" applyFill="1"/>
    <xf numFmtId="172" fontId="4" fillId="0" borderId="0" xfId="1" applyNumberFormat="1" applyFont="1" applyFill="1"/>
    <xf numFmtId="0" fontId="4" fillId="0" borderId="0" xfId="0" applyFont="1" applyFill="1"/>
    <xf numFmtId="44" fontId="4" fillId="0" borderId="0" xfId="0" applyNumberFormat="1" applyFont="1" applyFill="1"/>
    <xf numFmtId="179" fontId="0" fillId="0" borderId="0" xfId="0" applyNumberFormat="1"/>
    <xf numFmtId="174" fontId="3" fillId="0" borderId="0" xfId="0" applyNumberFormat="1" applyFont="1" applyFill="1"/>
    <xf numFmtId="172" fontId="1" fillId="0" borderId="15" xfId="1" applyNumberFormat="1" applyFill="1" applyBorder="1"/>
    <xf numFmtId="10" fontId="3" fillId="0" borderId="0" xfId="3" applyNumberFormat="1" applyFont="1"/>
    <xf numFmtId="10" fontId="14" fillId="0" borderId="0" xfId="3" applyNumberFormat="1" applyFont="1"/>
    <xf numFmtId="0" fontId="0" fillId="0" borderId="19" xfId="0" applyBorder="1" applyAlignment="1">
      <alignment horizontal="center" wrapText="1"/>
    </xf>
    <xf numFmtId="175" fontId="1" fillId="0" borderId="17" xfId="2" applyNumberFormat="1" applyFont="1" applyBorder="1"/>
    <xf numFmtId="175" fontId="3" fillId="0" borderId="17" xfId="2" applyNumberFormat="1" applyFont="1" applyFill="1" applyBorder="1"/>
    <xf numFmtId="3" fontId="0" fillId="6" borderId="0" xfId="0" applyNumberFormat="1" applyFill="1"/>
    <xf numFmtId="0" fontId="0" fillId="5" borderId="0" xfId="0" applyFill="1" applyAlignment="1">
      <alignment horizontal="center" wrapText="1"/>
    </xf>
    <xf numFmtId="174" fontId="0" fillId="0" borderId="0" xfId="0" applyNumberFormat="1" applyFill="1" applyAlignment="1">
      <alignment horizontal="center" wrapText="1"/>
    </xf>
    <xf numFmtId="174" fontId="0" fillId="0" borderId="0" xfId="0" applyNumberFormat="1" applyFill="1" applyAlignment="1">
      <alignment horizontal="right" wrapText="1"/>
    </xf>
    <xf numFmtId="169" fontId="0" fillId="0" borderId="0" xfId="0" applyNumberFormat="1" applyFill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Fill="1" applyBorder="1" applyAlignment="1"/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95250</xdr:rowOff>
    </xdr:from>
    <xdr:to>
      <xdr:col>18</xdr:col>
      <xdr:colOff>180975</xdr:colOff>
      <xdr:row>10</xdr:row>
      <xdr:rowOff>66675</xdr:rowOff>
    </xdr:to>
    <xdr:sp macro="" textlink="">
      <xdr:nvSpPr>
        <xdr:cNvPr id="7195" name="Line 2"/>
        <xdr:cNvSpPr>
          <a:spLocks noChangeShapeType="1"/>
        </xdr:cNvSpPr>
      </xdr:nvSpPr>
      <xdr:spPr bwMode="auto">
        <a:xfrm>
          <a:off x="3371850" y="95250"/>
          <a:ext cx="11830050" cy="280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95250</xdr:rowOff>
    </xdr:from>
    <xdr:to>
      <xdr:col>18</xdr:col>
      <xdr:colOff>180975</xdr:colOff>
      <xdr:row>10</xdr:row>
      <xdr:rowOff>66675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371850" y="95250"/>
          <a:ext cx="11830050" cy="280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95250</xdr:rowOff>
    </xdr:from>
    <xdr:to>
      <xdr:col>18</xdr:col>
      <xdr:colOff>180975</xdr:colOff>
      <xdr:row>10</xdr:row>
      <xdr:rowOff>66675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371850" y="95250"/>
          <a:ext cx="11830050" cy="280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95250</xdr:rowOff>
    </xdr:from>
    <xdr:to>
      <xdr:col>18</xdr:col>
      <xdr:colOff>180975</xdr:colOff>
      <xdr:row>10</xdr:row>
      <xdr:rowOff>66675</xdr:rowOff>
    </xdr:to>
    <xdr:sp macro="" textlink="">
      <xdr:nvSpPr>
        <xdr:cNvPr id="17433" name="Line 1"/>
        <xdr:cNvSpPr>
          <a:spLocks noChangeShapeType="1"/>
        </xdr:cNvSpPr>
      </xdr:nvSpPr>
      <xdr:spPr bwMode="auto">
        <a:xfrm>
          <a:off x="3371850" y="95250"/>
          <a:ext cx="11830050" cy="280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95250</xdr:rowOff>
    </xdr:from>
    <xdr:to>
      <xdr:col>18</xdr:col>
      <xdr:colOff>180975</xdr:colOff>
      <xdr:row>10</xdr:row>
      <xdr:rowOff>66675</xdr:rowOff>
    </xdr:to>
    <xdr:sp macro="" textlink="">
      <xdr:nvSpPr>
        <xdr:cNvPr id="24594" name="Line 1"/>
        <xdr:cNvSpPr>
          <a:spLocks noChangeShapeType="1"/>
        </xdr:cNvSpPr>
      </xdr:nvSpPr>
      <xdr:spPr bwMode="auto">
        <a:xfrm>
          <a:off x="3371850" y="95250"/>
          <a:ext cx="11830050" cy="280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/SPRC/2014/RevReqSupport/CL1-2Lo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newables%20&amp;%20Energy%20Solutions/Shared%20Folder/SolarLoan2/CostRecoveryFilings/2012CostRecovery%20Actuals%20(03-31-12)/R_3-4Loa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/SPRC/2014/RevReqSupport/R_3-4Lo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WP-JEM-SLI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System Inputs"/>
      <sheetName val="Solve for 15-yr loan amt"/>
      <sheetName val="Projected Payment Sched"/>
      <sheetName val="SREC Forecast"/>
      <sheetName val="EXHIBIT F"/>
    </sheetNames>
    <sheetDataSet>
      <sheetData sheetId="0" refreshError="1">
        <row r="33">
          <cell r="A33" t="str">
            <v xml:space="preserve"> "Month"</v>
          </cell>
          <cell r="B33" t="str">
            <v>AC Energy from 1 kW system (kWh)</v>
          </cell>
          <cell r="C33" t="str">
            <v>AC Energy (kWh)</v>
          </cell>
        </row>
        <row r="34">
          <cell r="A34">
            <v>1</v>
          </cell>
          <cell r="B34">
            <v>52.337000000000003</v>
          </cell>
          <cell r="C34">
            <v>811223.5</v>
          </cell>
        </row>
        <row r="35">
          <cell r="A35">
            <v>2</v>
          </cell>
          <cell r="B35">
            <v>65.106999999999999</v>
          </cell>
          <cell r="C35">
            <v>1009158.5</v>
          </cell>
        </row>
        <row r="36">
          <cell r="A36">
            <v>3</v>
          </cell>
          <cell r="B36">
            <v>92.703999999999994</v>
          </cell>
          <cell r="C36">
            <v>1436912</v>
          </cell>
        </row>
        <row r="37">
          <cell r="A37">
            <v>4</v>
          </cell>
          <cell r="B37">
            <v>104.998</v>
          </cell>
          <cell r="C37">
            <v>1627469</v>
          </cell>
        </row>
        <row r="38">
          <cell r="A38">
            <v>5</v>
          </cell>
          <cell r="B38">
            <v>125.84699999999999</v>
          </cell>
          <cell r="C38">
            <v>1950628.5</v>
          </cell>
        </row>
        <row r="39">
          <cell r="A39">
            <v>6</v>
          </cell>
          <cell r="B39">
            <v>123.32899999999999</v>
          </cell>
          <cell r="C39">
            <v>1911599.5</v>
          </cell>
        </row>
        <row r="40">
          <cell r="A40">
            <v>7</v>
          </cell>
          <cell r="B40">
            <v>122.66500000000001</v>
          </cell>
          <cell r="C40">
            <v>1901307.5</v>
          </cell>
        </row>
        <row r="41">
          <cell r="A41">
            <v>8</v>
          </cell>
          <cell r="B41">
            <v>112.16200000000001</v>
          </cell>
          <cell r="C41">
            <v>1738511</v>
          </cell>
        </row>
        <row r="42">
          <cell r="A42">
            <v>9</v>
          </cell>
          <cell r="B42">
            <v>95.370999999999995</v>
          </cell>
          <cell r="C42">
            <v>1478250.5</v>
          </cell>
        </row>
        <row r="43">
          <cell r="A43">
            <v>10</v>
          </cell>
          <cell r="B43">
            <v>76.070999999999998</v>
          </cell>
          <cell r="C43">
            <v>1179100.5</v>
          </cell>
        </row>
        <row r="44">
          <cell r="A44">
            <v>11</v>
          </cell>
          <cell r="B44">
            <v>47.226999999999997</v>
          </cell>
          <cell r="C44">
            <v>732018.5</v>
          </cell>
        </row>
        <row r="45">
          <cell r="A45">
            <v>12</v>
          </cell>
          <cell r="B45">
            <v>41.906999999999996</v>
          </cell>
          <cell r="C45">
            <v>649558.5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A6" t="str">
            <v>Closing</v>
          </cell>
          <cell r="B6">
            <v>40482</v>
          </cell>
          <cell r="G6">
            <v>42588947.549999997</v>
          </cell>
        </row>
        <row r="7">
          <cell r="A7">
            <v>0</v>
          </cell>
          <cell r="B7">
            <v>40482</v>
          </cell>
          <cell r="G7">
            <v>42588947.549999997</v>
          </cell>
        </row>
        <row r="8">
          <cell r="A8">
            <v>1</v>
          </cell>
          <cell r="B8">
            <v>40512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42990319.989999995</v>
          </cell>
        </row>
        <row r="9">
          <cell r="A9">
            <v>2</v>
          </cell>
          <cell r="B9">
            <v>40543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43395475.099999994</v>
          </cell>
        </row>
        <row r="10">
          <cell r="A10">
            <v>3</v>
          </cell>
          <cell r="B10">
            <v>40574</v>
          </cell>
          <cell r="C10">
            <v>732</v>
          </cell>
          <cell r="D10">
            <v>278160</v>
          </cell>
          <cell r="E10">
            <v>278160</v>
          </cell>
          <cell r="F10">
            <v>0</v>
          </cell>
          <cell r="G10">
            <v>43526288.519999996</v>
          </cell>
        </row>
        <row r="11">
          <cell r="A11">
            <v>4</v>
          </cell>
          <cell r="B11">
            <v>40602</v>
          </cell>
          <cell r="C11">
            <v>649</v>
          </cell>
          <cell r="D11">
            <v>246620</v>
          </cell>
          <cell r="E11">
            <v>246620</v>
          </cell>
          <cell r="F11">
            <v>0</v>
          </cell>
          <cell r="G11">
            <v>43689874.769999996</v>
          </cell>
        </row>
        <row r="12">
          <cell r="A12">
            <v>5</v>
          </cell>
          <cell r="B12">
            <v>40633</v>
          </cell>
          <cell r="C12">
            <v>811</v>
          </cell>
          <cell r="D12">
            <v>308180</v>
          </cell>
          <cell r="E12">
            <v>308180</v>
          </cell>
          <cell r="F12">
            <v>0</v>
          </cell>
          <cell r="G12">
            <v>43793442.709999993</v>
          </cell>
        </row>
        <row r="13">
          <cell r="A13">
            <v>6</v>
          </cell>
          <cell r="B13">
            <v>40663</v>
          </cell>
          <cell r="C13">
            <v>1009</v>
          </cell>
          <cell r="D13">
            <v>383420</v>
          </cell>
          <cell r="E13">
            <v>383420</v>
          </cell>
          <cell r="F13">
            <v>0</v>
          </cell>
          <cell r="G13">
            <v>43822746.709999993</v>
          </cell>
        </row>
        <row r="14">
          <cell r="A14">
            <v>7</v>
          </cell>
          <cell r="B14">
            <v>40694</v>
          </cell>
          <cell r="C14">
            <v>1437</v>
          </cell>
          <cell r="D14">
            <v>546060</v>
          </cell>
          <cell r="E14">
            <v>546060</v>
          </cell>
          <cell r="F14">
            <v>0</v>
          </cell>
          <cell r="G14">
            <v>43689686.879999995</v>
          </cell>
        </row>
        <row r="15">
          <cell r="A15">
            <v>8</v>
          </cell>
          <cell r="B15">
            <v>40724</v>
          </cell>
          <cell r="C15">
            <v>1628</v>
          </cell>
          <cell r="D15">
            <v>618640</v>
          </cell>
          <cell r="E15">
            <v>618640</v>
          </cell>
          <cell r="F15">
            <v>0</v>
          </cell>
          <cell r="G15">
            <v>43482793.049999997</v>
          </cell>
        </row>
        <row r="16">
          <cell r="A16">
            <v>9</v>
          </cell>
          <cell r="B16">
            <v>40755</v>
          </cell>
          <cell r="C16">
            <v>1950</v>
          </cell>
          <cell r="D16">
            <v>741000</v>
          </cell>
          <cell r="E16">
            <v>741000</v>
          </cell>
          <cell r="F16">
            <v>0</v>
          </cell>
          <cell r="G16">
            <v>43151589.390000001</v>
          </cell>
        </row>
        <row r="17">
          <cell r="A17">
            <v>10</v>
          </cell>
          <cell r="B17">
            <v>40786</v>
          </cell>
          <cell r="C17">
            <v>1912</v>
          </cell>
          <cell r="D17">
            <v>726560</v>
          </cell>
          <cell r="E17">
            <v>726560</v>
          </cell>
          <cell r="F17">
            <v>0</v>
          </cell>
          <cell r="G17">
            <v>42831704.349999994</v>
          </cell>
        </row>
        <row r="18">
          <cell r="A18">
            <v>11</v>
          </cell>
          <cell r="B18">
            <v>40816</v>
          </cell>
          <cell r="C18">
            <v>1901</v>
          </cell>
          <cell r="D18">
            <v>722380</v>
          </cell>
          <cell r="E18">
            <v>646417.05999999982</v>
          </cell>
          <cell r="F18">
            <v>75962.940000000177</v>
          </cell>
          <cell r="G18">
            <v>42512984.609999999</v>
          </cell>
        </row>
        <row r="19">
          <cell r="A19">
            <v>12</v>
          </cell>
          <cell r="B19">
            <v>40847</v>
          </cell>
          <cell r="C19">
            <v>1739</v>
          </cell>
          <cell r="D19">
            <v>660820</v>
          </cell>
          <cell r="E19">
            <v>400656.54</v>
          </cell>
          <cell r="F19">
            <v>260163.46000000002</v>
          </cell>
          <cell r="G19">
            <v>42252821.149999999</v>
          </cell>
        </row>
        <row r="20">
          <cell r="A20">
            <v>13</v>
          </cell>
          <cell r="B20">
            <v>40877</v>
          </cell>
          <cell r="C20">
            <v>1478</v>
          </cell>
          <cell r="D20">
            <v>561640</v>
          </cell>
          <cell r="E20">
            <v>398204.67</v>
          </cell>
          <cell r="F20">
            <v>163435.33000000002</v>
          </cell>
          <cell r="G20">
            <v>42089385.82</v>
          </cell>
        </row>
        <row r="21">
          <cell r="A21">
            <v>14</v>
          </cell>
          <cell r="B21">
            <v>40908</v>
          </cell>
          <cell r="C21">
            <v>1179</v>
          </cell>
          <cell r="D21">
            <v>448020</v>
          </cell>
          <cell r="E21">
            <v>396664.4</v>
          </cell>
          <cell r="F21">
            <v>51355.599999999977</v>
          </cell>
          <cell r="G21">
            <v>42038030.219999999</v>
          </cell>
        </row>
        <row r="22">
          <cell r="A22">
            <v>15</v>
          </cell>
          <cell r="B22">
            <v>40939</v>
          </cell>
          <cell r="C22">
            <v>729</v>
          </cell>
          <cell r="D22">
            <v>277020</v>
          </cell>
          <cell r="E22">
            <v>277020</v>
          </cell>
          <cell r="F22">
            <v>0</v>
          </cell>
          <cell r="G22">
            <v>42157190.629999995</v>
          </cell>
        </row>
        <row r="23">
          <cell r="A23">
            <v>16</v>
          </cell>
          <cell r="B23">
            <v>40968</v>
          </cell>
          <cell r="C23">
            <v>646</v>
          </cell>
          <cell r="D23">
            <v>245480</v>
          </cell>
          <cell r="E23">
            <v>245480</v>
          </cell>
          <cell r="F23">
            <v>0</v>
          </cell>
          <cell r="G23">
            <v>42309014.049999997</v>
          </cell>
        </row>
        <row r="24">
          <cell r="A24">
            <v>17</v>
          </cell>
          <cell r="B24">
            <v>40999</v>
          </cell>
          <cell r="C24">
            <v>807</v>
          </cell>
          <cell r="D24">
            <v>306660</v>
          </cell>
          <cell r="E24">
            <v>306660</v>
          </cell>
          <cell r="F24">
            <v>0</v>
          </cell>
          <cell r="G24">
            <v>42401088.299999997</v>
          </cell>
        </row>
        <row r="25">
          <cell r="A25">
            <v>18</v>
          </cell>
          <cell r="B25">
            <v>41029</v>
          </cell>
          <cell r="C25">
            <v>1004</v>
          </cell>
          <cell r="D25">
            <v>381520</v>
          </cell>
          <cell r="E25">
            <v>381520</v>
          </cell>
          <cell r="F25">
            <v>0</v>
          </cell>
          <cell r="G25">
            <v>42419170.289999999</v>
          </cell>
        </row>
        <row r="26">
          <cell r="A26">
            <v>19</v>
          </cell>
          <cell r="B26">
            <v>41060</v>
          </cell>
          <cell r="C26">
            <v>1430</v>
          </cell>
          <cell r="D26">
            <v>543400</v>
          </cell>
          <cell r="E26">
            <v>543400</v>
          </cell>
          <cell r="F26">
            <v>0</v>
          </cell>
          <cell r="G26">
            <v>42275542.689999998</v>
          </cell>
        </row>
        <row r="27">
          <cell r="A27">
            <v>20</v>
          </cell>
          <cell r="B27">
            <v>41090</v>
          </cell>
          <cell r="C27">
            <v>1619</v>
          </cell>
          <cell r="D27">
            <v>615220</v>
          </cell>
          <cell r="E27">
            <v>615220</v>
          </cell>
          <cell r="F27">
            <v>0</v>
          </cell>
          <cell r="G27">
            <v>42058741.5</v>
          </cell>
        </row>
        <row r="28">
          <cell r="A28">
            <v>21</v>
          </cell>
          <cell r="B28">
            <v>41121</v>
          </cell>
          <cell r="C28">
            <v>1941</v>
          </cell>
          <cell r="D28">
            <v>737580</v>
          </cell>
          <cell r="E28">
            <v>417086.88</v>
          </cell>
          <cell r="F28">
            <v>320493.12</v>
          </cell>
          <cell r="G28">
            <v>41717537.100000001</v>
          </cell>
        </row>
        <row r="29">
          <cell r="A29">
            <v>22</v>
          </cell>
          <cell r="B29">
            <v>41152</v>
          </cell>
          <cell r="C29">
            <v>1902</v>
          </cell>
          <cell r="D29">
            <v>722760</v>
          </cell>
          <cell r="E29">
            <v>393159.98</v>
          </cell>
          <cell r="F29">
            <v>329600.02</v>
          </cell>
          <cell r="G29">
            <v>41387937.079999998</v>
          </cell>
        </row>
        <row r="30">
          <cell r="A30">
            <v>23</v>
          </cell>
          <cell r="B30">
            <v>41182</v>
          </cell>
          <cell r="C30">
            <v>1892</v>
          </cell>
          <cell r="D30">
            <v>718960</v>
          </cell>
          <cell r="E30">
            <v>390053.72</v>
          </cell>
          <cell r="F30">
            <v>328906.28000000003</v>
          </cell>
          <cell r="G30">
            <v>41059030.799999997</v>
          </cell>
        </row>
        <row r="31">
          <cell r="A31">
            <v>24</v>
          </cell>
          <cell r="B31">
            <v>41213</v>
          </cell>
          <cell r="C31">
            <v>1730</v>
          </cell>
          <cell r="D31">
            <v>657400</v>
          </cell>
          <cell r="E31">
            <v>386953.99</v>
          </cell>
          <cell r="F31">
            <v>270446.01</v>
          </cell>
          <cell r="G31">
            <v>40788584.789999999</v>
          </cell>
        </row>
        <row r="32">
          <cell r="A32">
            <v>25</v>
          </cell>
          <cell r="B32">
            <v>41243</v>
          </cell>
          <cell r="C32">
            <v>1471</v>
          </cell>
          <cell r="D32">
            <v>558980</v>
          </cell>
          <cell r="E32">
            <v>384405.22</v>
          </cell>
          <cell r="F32">
            <v>174574.78000000003</v>
          </cell>
          <cell r="G32">
            <v>40614010.009999998</v>
          </cell>
        </row>
        <row r="33">
          <cell r="A33">
            <v>26</v>
          </cell>
          <cell r="B33">
            <v>41274</v>
          </cell>
          <cell r="C33">
            <v>1173</v>
          </cell>
          <cell r="D33">
            <v>445740</v>
          </cell>
          <cell r="E33">
            <v>382759.97</v>
          </cell>
          <cell r="F33">
            <v>62980.030000000028</v>
          </cell>
          <cell r="G33">
            <v>40551029.979999997</v>
          </cell>
        </row>
        <row r="34">
          <cell r="A34">
            <v>27</v>
          </cell>
          <cell r="B34">
            <v>41305</v>
          </cell>
          <cell r="C34">
            <v>725</v>
          </cell>
          <cell r="D34">
            <v>275500</v>
          </cell>
          <cell r="E34">
            <v>275500</v>
          </cell>
          <cell r="F34">
            <v>0</v>
          </cell>
          <cell r="G34">
            <v>40657696.399999999</v>
          </cell>
        </row>
        <row r="35">
          <cell r="A35">
            <v>28</v>
          </cell>
          <cell r="B35">
            <v>41333</v>
          </cell>
          <cell r="C35">
            <v>643</v>
          </cell>
          <cell r="D35">
            <v>244340</v>
          </cell>
          <cell r="E35">
            <v>244340</v>
          </cell>
          <cell r="F35">
            <v>0</v>
          </cell>
          <cell r="G35">
            <v>40796528.079999998</v>
          </cell>
        </row>
        <row r="36">
          <cell r="A36">
            <v>29</v>
          </cell>
          <cell r="B36">
            <v>41364</v>
          </cell>
          <cell r="C36">
            <v>803</v>
          </cell>
          <cell r="D36">
            <v>305140</v>
          </cell>
          <cell r="E36">
            <v>305140</v>
          </cell>
          <cell r="F36">
            <v>0</v>
          </cell>
          <cell r="G36">
            <v>40875868.159999996</v>
          </cell>
        </row>
        <row r="37">
          <cell r="A37">
            <v>30</v>
          </cell>
          <cell r="B37">
            <v>41394</v>
          </cell>
          <cell r="C37">
            <v>999</v>
          </cell>
          <cell r="D37">
            <v>379620</v>
          </cell>
          <cell r="E37">
            <v>379620</v>
          </cell>
          <cell r="F37">
            <v>0</v>
          </cell>
          <cell r="G37">
            <v>40881475.969999999</v>
          </cell>
        </row>
        <row r="38">
          <cell r="A38">
            <v>31</v>
          </cell>
          <cell r="B38">
            <v>41425</v>
          </cell>
          <cell r="C38">
            <v>1422</v>
          </cell>
          <cell r="D38">
            <v>540360</v>
          </cell>
          <cell r="E38">
            <v>540360</v>
          </cell>
          <cell r="F38">
            <v>0</v>
          </cell>
          <cell r="G38">
            <v>40726396.629999995</v>
          </cell>
        </row>
        <row r="39">
          <cell r="A39">
            <v>32</v>
          </cell>
          <cell r="B39">
            <v>41455</v>
          </cell>
          <cell r="C39">
            <v>1612</v>
          </cell>
          <cell r="D39">
            <v>612560</v>
          </cell>
          <cell r="E39">
            <v>559185.78999999992</v>
          </cell>
          <cell r="F39">
            <v>53374.210000000079</v>
          </cell>
          <cell r="G39">
            <v>40497655.769999996</v>
          </cell>
        </row>
        <row r="40">
          <cell r="A40">
            <v>33</v>
          </cell>
          <cell r="B40">
            <v>41486</v>
          </cell>
          <cell r="C40">
            <v>1931</v>
          </cell>
          <cell r="D40">
            <v>733780</v>
          </cell>
          <cell r="E40">
            <v>381663.41</v>
          </cell>
          <cell r="F40">
            <v>352116.59</v>
          </cell>
          <cell r="G40">
            <v>40145539.179999992</v>
          </cell>
        </row>
        <row r="41">
          <cell r="A41">
            <v>34</v>
          </cell>
          <cell r="B41">
            <v>41517</v>
          </cell>
          <cell r="C41">
            <v>1892</v>
          </cell>
          <cell r="D41">
            <v>718960</v>
          </cell>
          <cell r="E41">
            <v>378344.94</v>
          </cell>
          <cell r="F41">
            <v>340615.06</v>
          </cell>
          <cell r="G41">
            <v>39804924.11999999</v>
          </cell>
        </row>
        <row r="42">
          <cell r="A42">
            <v>35</v>
          </cell>
          <cell r="B42">
            <v>41547</v>
          </cell>
          <cell r="C42">
            <v>1883</v>
          </cell>
          <cell r="D42">
            <v>715540</v>
          </cell>
          <cell r="E42">
            <v>375134.87</v>
          </cell>
          <cell r="F42">
            <v>340405.13</v>
          </cell>
          <cell r="G42">
            <v>39464518.989999987</v>
          </cell>
        </row>
        <row r="43">
          <cell r="A43">
            <v>36</v>
          </cell>
          <cell r="B43">
            <v>41578</v>
          </cell>
          <cell r="C43">
            <v>1721</v>
          </cell>
          <cell r="D43">
            <v>653980</v>
          </cell>
          <cell r="E43">
            <v>371926.78</v>
          </cell>
          <cell r="F43">
            <v>282053.21999999997</v>
          </cell>
          <cell r="G43">
            <v>39182465.769999988</v>
          </cell>
        </row>
        <row r="44">
          <cell r="A44">
            <v>37</v>
          </cell>
          <cell r="B44">
            <v>41608</v>
          </cell>
          <cell r="C44">
            <v>1463</v>
          </cell>
          <cell r="D44">
            <v>555940</v>
          </cell>
          <cell r="E44">
            <v>369268.62</v>
          </cell>
          <cell r="F44">
            <v>186671.38</v>
          </cell>
          <cell r="G44">
            <v>38995794.389999986</v>
          </cell>
        </row>
        <row r="45">
          <cell r="A45">
            <v>38</v>
          </cell>
          <cell r="B45">
            <v>41639</v>
          </cell>
          <cell r="C45">
            <v>1168</v>
          </cell>
          <cell r="D45">
            <v>443840</v>
          </cell>
          <cell r="E45">
            <v>367509.36</v>
          </cell>
          <cell r="F45">
            <v>76330.640000000014</v>
          </cell>
          <cell r="G45">
            <v>38919463.749999985</v>
          </cell>
        </row>
        <row r="46">
          <cell r="A46">
            <v>39</v>
          </cell>
          <cell r="B46">
            <v>41670</v>
          </cell>
          <cell r="C46">
            <v>721</v>
          </cell>
          <cell r="D46">
            <v>273980</v>
          </cell>
          <cell r="E46">
            <v>273980</v>
          </cell>
          <cell r="F46">
            <v>0</v>
          </cell>
          <cell r="G46">
            <v>39012273.749999985</v>
          </cell>
        </row>
        <row r="47">
          <cell r="A47">
            <v>40</v>
          </cell>
          <cell r="B47">
            <v>41698</v>
          </cell>
          <cell r="C47">
            <v>640</v>
          </cell>
          <cell r="D47">
            <v>243200</v>
          </cell>
          <cell r="E47">
            <v>243200</v>
          </cell>
          <cell r="F47">
            <v>0</v>
          </cell>
          <cell r="G47">
            <v>39136738.419999987</v>
          </cell>
        </row>
        <row r="48">
          <cell r="A48">
            <v>41</v>
          </cell>
          <cell r="B48">
            <v>41729</v>
          </cell>
          <cell r="C48">
            <v>799</v>
          </cell>
          <cell r="D48">
            <v>303620</v>
          </cell>
          <cell r="E48">
            <v>303620</v>
          </cell>
          <cell r="F48">
            <v>0</v>
          </cell>
          <cell r="G48">
            <v>39201956.089999989</v>
          </cell>
        </row>
        <row r="49">
          <cell r="A49">
            <v>42</v>
          </cell>
          <cell r="B49">
            <v>41759</v>
          </cell>
          <cell r="C49">
            <v>994</v>
          </cell>
          <cell r="D49">
            <v>377720</v>
          </cell>
          <cell r="E49">
            <v>377720</v>
          </cell>
          <cell r="F49">
            <v>0</v>
          </cell>
          <cell r="G49">
            <v>39193688.389999986</v>
          </cell>
        </row>
        <row r="50">
          <cell r="A50">
            <v>43</v>
          </cell>
          <cell r="B50">
            <v>41790</v>
          </cell>
          <cell r="C50">
            <v>1415</v>
          </cell>
          <cell r="D50">
            <v>537700</v>
          </cell>
          <cell r="E50">
            <v>537700</v>
          </cell>
          <cell r="F50">
            <v>0</v>
          </cell>
          <cell r="G50">
            <v>39025362.769999988</v>
          </cell>
        </row>
        <row r="51">
          <cell r="A51">
            <v>44</v>
          </cell>
          <cell r="B51">
            <v>41820</v>
          </cell>
          <cell r="C51">
            <v>1604</v>
          </cell>
          <cell r="D51">
            <v>609520</v>
          </cell>
          <cell r="E51">
            <v>473687.04999999993</v>
          </cell>
          <cell r="F51">
            <v>135832.95000000007</v>
          </cell>
          <cell r="G51">
            <v>38783630.799999982</v>
          </cell>
        </row>
        <row r="52">
          <cell r="A52">
            <v>45</v>
          </cell>
          <cell r="B52">
            <v>41851</v>
          </cell>
          <cell r="C52">
            <v>1921</v>
          </cell>
          <cell r="D52">
            <v>729980</v>
          </cell>
          <cell r="E52">
            <v>365509.86</v>
          </cell>
          <cell r="F52">
            <v>364470.14</v>
          </cell>
          <cell r="G52">
            <v>38419160.659999982</v>
          </cell>
        </row>
        <row r="53">
          <cell r="A53">
            <v>46</v>
          </cell>
          <cell r="B53">
            <v>41882</v>
          </cell>
          <cell r="C53">
            <v>1883</v>
          </cell>
          <cell r="D53">
            <v>715540</v>
          </cell>
          <cell r="E53">
            <v>362074.98</v>
          </cell>
          <cell r="F53">
            <v>353465.02</v>
          </cell>
          <cell r="G53">
            <v>38065695.639999978</v>
          </cell>
        </row>
        <row r="54">
          <cell r="A54">
            <v>47</v>
          </cell>
          <cell r="B54">
            <v>41912</v>
          </cell>
          <cell r="C54">
            <v>1873</v>
          </cell>
          <cell r="D54">
            <v>711740</v>
          </cell>
          <cell r="E54">
            <v>358743.8</v>
          </cell>
          <cell r="F54">
            <v>352996.2</v>
          </cell>
          <cell r="G54">
            <v>37712699.439999975</v>
          </cell>
        </row>
        <row r="55">
          <cell r="A55">
            <v>48</v>
          </cell>
          <cell r="B55">
            <v>41943</v>
          </cell>
          <cell r="C55">
            <v>1713</v>
          </cell>
          <cell r="D55">
            <v>650940</v>
          </cell>
          <cell r="E55">
            <v>355417.05</v>
          </cell>
          <cell r="F55">
            <v>295522.95</v>
          </cell>
          <cell r="G55">
            <v>37417176.489999972</v>
          </cell>
        </row>
        <row r="56">
          <cell r="A56">
            <v>49</v>
          </cell>
          <cell r="B56">
            <v>41973</v>
          </cell>
          <cell r="C56">
            <v>1456</v>
          </cell>
          <cell r="D56">
            <v>553280</v>
          </cell>
          <cell r="E56">
            <v>352631.94</v>
          </cell>
          <cell r="F56">
            <v>200648.06</v>
          </cell>
          <cell r="G56">
            <v>37216528.42999997</v>
          </cell>
        </row>
        <row r="57">
          <cell r="A57">
            <v>50</v>
          </cell>
          <cell r="B57">
            <v>42004</v>
          </cell>
          <cell r="C57">
            <v>1161</v>
          </cell>
          <cell r="D57">
            <v>441180</v>
          </cell>
          <cell r="E57">
            <v>350740.97</v>
          </cell>
          <cell r="F57">
            <v>90439.030000000028</v>
          </cell>
          <cell r="G57">
            <v>37126089.399999969</v>
          </cell>
        </row>
        <row r="58">
          <cell r="A58">
            <v>51</v>
          </cell>
          <cell r="B58">
            <v>42035</v>
          </cell>
          <cell r="C58">
            <v>718</v>
          </cell>
          <cell r="D58">
            <v>272840</v>
          </cell>
          <cell r="E58">
            <v>272840</v>
          </cell>
          <cell r="F58">
            <v>0</v>
          </cell>
          <cell r="G58">
            <v>37203138.039999969</v>
          </cell>
        </row>
        <row r="59">
          <cell r="A59">
            <v>52</v>
          </cell>
          <cell r="B59">
            <v>42063</v>
          </cell>
          <cell r="C59">
            <v>636</v>
          </cell>
          <cell r="D59">
            <v>241680</v>
          </cell>
          <cell r="E59">
            <v>241680</v>
          </cell>
          <cell r="F59">
            <v>0</v>
          </cell>
          <cell r="G59">
            <v>37312072.809999965</v>
          </cell>
        </row>
        <row r="60">
          <cell r="A60">
            <v>53</v>
          </cell>
          <cell r="B60">
            <v>42094</v>
          </cell>
          <cell r="C60">
            <v>796</v>
          </cell>
          <cell r="D60">
            <v>302480</v>
          </cell>
          <cell r="E60">
            <v>302480</v>
          </cell>
          <cell r="F60">
            <v>0</v>
          </cell>
          <cell r="G60">
            <v>37361234.219999969</v>
          </cell>
        </row>
        <row r="61">
          <cell r="A61">
            <v>54</v>
          </cell>
          <cell r="B61">
            <v>42124</v>
          </cell>
          <cell r="C61">
            <v>989</v>
          </cell>
          <cell r="D61">
            <v>375820</v>
          </cell>
          <cell r="E61">
            <v>375820</v>
          </cell>
          <cell r="F61">
            <v>0</v>
          </cell>
          <cell r="G61">
            <v>37337518.949999966</v>
          </cell>
        </row>
        <row r="62">
          <cell r="A62">
            <v>55</v>
          </cell>
          <cell r="B62">
            <v>42155</v>
          </cell>
          <cell r="C62">
            <v>1408</v>
          </cell>
          <cell r="D62">
            <v>535040</v>
          </cell>
          <cell r="E62">
            <v>535040</v>
          </cell>
          <cell r="F62">
            <v>0</v>
          </cell>
          <cell r="G62">
            <v>37154360.169999972</v>
          </cell>
        </row>
        <row r="63">
          <cell r="A63">
            <v>56</v>
          </cell>
          <cell r="B63">
            <v>42185</v>
          </cell>
          <cell r="C63">
            <v>1595</v>
          </cell>
          <cell r="D63">
            <v>606100</v>
          </cell>
          <cell r="E63">
            <v>378425.85000000003</v>
          </cell>
          <cell r="F63">
            <v>227674.14999999997</v>
          </cell>
          <cell r="G63">
            <v>36898415.24999997</v>
          </cell>
        </row>
        <row r="64">
          <cell r="A64">
            <v>57</v>
          </cell>
          <cell r="B64">
            <v>42216</v>
          </cell>
          <cell r="C64">
            <v>1912</v>
          </cell>
          <cell r="D64">
            <v>726560</v>
          </cell>
          <cell r="E64">
            <v>347742.96</v>
          </cell>
          <cell r="F64">
            <v>378817.04</v>
          </cell>
          <cell r="G64">
            <v>36519598.209999971</v>
          </cell>
        </row>
        <row r="65">
          <cell r="A65">
            <v>58</v>
          </cell>
          <cell r="B65">
            <v>42247</v>
          </cell>
          <cell r="C65">
            <v>1874</v>
          </cell>
          <cell r="D65">
            <v>712120</v>
          </cell>
          <cell r="E65">
            <v>344172.87</v>
          </cell>
          <cell r="F65">
            <v>367947.13</v>
          </cell>
          <cell r="G65">
            <v>36151651.079999968</v>
          </cell>
        </row>
        <row r="66">
          <cell r="A66">
            <v>59</v>
          </cell>
          <cell r="B66">
            <v>42277</v>
          </cell>
          <cell r="C66">
            <v>1863</v>
          </cell>
          <cell r="D66">
            <v>707940</v>
          </cell>
          <cell r="E66">
            <v>340705.21</v>
          </cell>
          <cell r="F66">
            <v>367234.79</v>
          </cell>
          <cell r="G66">
            <v>35784416.289999969</v>
          </cell>
        </row>
        <row r="67">
          <cell r="A67">
            <v>60</v>
          </cell>
          <cell r="B67">
            <v>42308</v>
          </cell>
          <cell r="C67">
            <v>1704</v>
          </cell>
          <cell r="D67">
            <v>647520</v>
          </cell>
          <cell r="E67">
            <v>337244.27</v>
          </cell>
          <cell r="F67">
            <v>310275.73</v>
          </cell>
          <cell r="G67">
            <v>35474140.559999973</v>
          </cell>
        </row>
        <row r="68">
          <cell r="A68">
            <v>61</v>
          </cell>
          <cell r="B68">
            <v>42338</v>
          </cell>
          <cell r="C68">
            <v>1449</v>
          </cell>
          <cell r="D68">
            <v>550620</v>
          </cell>
          <cell r="E68">
            <v>334320.13</v>
          </cell>
          <cell r="F68">
            <v>216299.87</v>
          </cell>
          <cell r="G68">
            <v>35257840.689999975</v>
          </cell>
        </row>
        <row r="69">
          <cell r="A69">
            <v>62</v>
          </cell>
          <cell r="B69">
            <v>42369</v>
          </cell>
          <cell r="C69">
            <v>1156</v>
          </cell>
          <cell r="D69">
            <v>439280</v>
          </cell>
          <cell r="E69">
            <v>332281.64</v>
          </cell>
          <cell r="F69">
            <v>106998.35999999999</v>
          </cell>
          <cell r="G69">
            <v>35150842.329999976</v>
          </cell>
        </row>
        <row r="70">
          <cell r="A70">
            <v>63</v>
          </cell>
          <cell r="B70">
            <v>42400</v>
          </cell>
          <cell r="C70">
            <v>714</v>
          </cell>
          <cell r="D70">
            <v>271320</v>
          </cell>
          <cell r="E70">
            <v>271320</v>
          </cell>
          <cell r="F70">
            <v>0</v>
          </cell>
          <cell r="G70">
            <v>35210795.589999974</v>
          </cell>
        </row>
        <row r="71">
          <cell r="A71">
            <v>64</v>
          </cell>
          <cell r="B71">
            <v>42429</v>
          </cell>
          <cell r="C71">
            <v>633</v>
          </cell>
          <cell r="D71">
            <v>240540</v>
          </cell>
          <cell r="E71">
            <v>240540</v>
          </cell>
          <cell r="F71">
            <v>0</v>
          </cell>
          <cell r="G71">
            <v>35302093.859999977</v>
          </cell>
        </row>
        <row r="72">
          <cell r="A72">
            <v>65</v>
          </cell>
          <cell r="B72">
            <v>42460</v>
          </cell>
          <cell r="C72">
            <v>792</v>
          </cell>
          <cell r="D72">
            <v>300960</v>
          </cell>
          <cell r="E72">
            <v>300960</v>
          </cell>
          <cell r="F72">
            <v>0</v>
          </cell>
          <cell r="G72">
            <v>35333832.559999973</v>
          </cell>
        </row>
        <row r="73">
          <cell r="A73">
            <v>66</v>
          </cell>
          <cell r="B73">
            <v>42490</v>
          </cell>
          <cell r="C73">
            <v>984</v>
          </cell>
          <cell r="D73">
            <v>373920</v>
          </cell>
          <cell r="E73">
            <v>373920</v>
          </cell>
          <cell r="F73">
            <v>0</v>
          </cell>
          <cell r="G73">
            <v>35292910.379999973</v>
          </cell>
        </row>
        <row r="74">
          <cell r="A74">
            <v>67</v>
          </cell>
          <cell r="B74">
            <v>42521</v>
          </cell>
          <cell r="C74">
            <v>1401</v>
          </cell>
          <cell r="D74">
            <v>532380</v>
          </cell>
          <cell r="E74">
            <v>474680.20000000007</v>
          </cell>
          <cell r="F74">
            <v>57699.79999999993</v>
          </cell>
          <cell r="G74">
            <v>35093142.529999979</v>
          </cell>
        </row>
        <row r="75">
          <cell r="A75">
            <v>68</v>
          </cell>
          <cell r="B75">
            <v>42551</v>
          </cell>
          <cell r="C75">
            <v>1587</v>
          </cell>
          <cell r="D75">
            <v>603060</v>
          </cell>
          <cell r="E75">
            <v>330729.46999999997</v>
          </cell>
          <cell r="F75">
            <v>272330.53000000003</v>
          </cell>
          <cell r="G75">
            <v>34820811.999999978</v>
          </cell>
        </row>
        <row r="76">
          <cell r="A76">
            <v>69</v>
          </cell>
          <cell r="B76">
            <v>42582</v>
          </cell>
          <cell r="C76">
            <v>1903</v>
          </cell>
          <cell r="D76">
            <v>723140</v>
          </cell>
          <cell r="E76">
            <v>328162.94</v>
          </cell>
          <cell r="F76">
            <v>394977.06</v>
          </cell>
          <cell r="G76">
            <v>34425834.939999975</v>
          </cell>
        </row>
        <row r="77">
          <cell r="A77">
            <v>70</v>
          </cell>
          <cell r="B77">
            <v>42613</v>
          </cell>
          <cell r="C77">
            <v>1864</v>
          </cell>
          <cell r="D77">
            <v>708320</v>
          </cell>
          <cell r="E77">
            <v>324440.53999999998</v>
          </cell>
          <cell r="F77">
            <v>383879.46</v>
          </cell>
          <cell r="G77">
            <v>34041955.479999974</v>
          </cell>
        </row>
        <row r="78">
          <cell r="A78">
            <v>71</v>
          </cell>
          <cell r="B78">
            <v>42643</v>
          </cell>
          <cell r="C78">
            <v>1854</v>
          </cell>
          <cell r="D78">
            <v>704520</v>
          </cell>
          <cell r="E78">
            <v>320822.74</v>
          </cell>
          <cell r="F78">
            <v>383697.26</v>
          </cell>
          <cell r="G78">
            <v>33658258.219999976</v>
          </cell>
        </row>
        <row r="79">
          <cell r="A79">
            <v>72</v>
          </cell>
          <cell r="B79">
            <v>42674</v>
          </cell>
          <cell r="C79">
            <v>1696</v>
          </cell>
          <cell r="D79">
            <v>644480</v>
          </cell>
          <cell r="E79">
            <v>317206.64</v>
          </cell>
          <cell r="F79">
            <v>327273.36</v>
          </cell>
          <cell r="G79">
            <v>33330984.859999977</v>
          </cell>
        </row>
        <row r="80">
          <cell r="A80">
            <v>73</v>
          </cell>
          <cell r="B80">
            <v>42704</v>
          </cell>
          <cell r="C80">
            <v>1441</v>
          </cell>
          <cell r="D80">
            <v>547580</v>
          </cell>
          <cell r="E80">
            <v>314122.31</v>
          </cell>
          <cell r="F80">
            <v>233457.69</v>
          </cell>
          <cell r="G80">
            <v>33097527.169999976</v>
          </cell>
        </row>
        <row r="81">
          <cell r="A81">
            <v>74</v>
          </cell>
          <cell r="B81">
            <v>42735</v>
          </cell>
          <cell r="C81">
            <v>1150</v>
          </cell>
          <cell r="D81">
            <v>437000</v>
          </cell>
          <cell r="E81">
            <v>311922.13</v>
          </cell>
          <cell r="F81">
            <v>125077.87</v>
          </cell>
          <cell r="G81">
            <v>32972449.299999975</v>
          </cell>
        </row>
        <row r="82">
          <cell r="A82">
            <v>75</v>
          </cell>
          <cell r="B82">
            <v>42766</v>
          </cell>
          <cell r="C82">
            <v>711</v>
          </cell>
          <cell r="D82">
            <v>270180</v>
          </cell>
          <cell r="E82">
            <v>270180</v>
          </cell>
          <cell r="F82">
            <v>0</v>
          </cell>
          <cell r="G82">
            <v>33013012.649999976</v>
          </cell>
        </row>
        <row r="83">
          <cell r="A83">
            <v>76</v>
          </cell>
          <cell r="B83">
            <v>42794</v>
          </cell>
          <cell r="C83">
            <v>630</v>
          </cell>
          <cell r="D83">
            <v>239400</v>
          </cell>
          <cell r="E83">
            <v>239400</v>
          </cell>
          <cell r="F83">
            <v>0</v>
          </cell>
          <cell r="G83">
            <v>33084738.289999973</v>
          </cell>
        </row>
        <row r="84">
          <cell r="A84">
            <v>77</v>
          </cell>
          <cell r="B84">
            <v>42825</v>
          </cell>
          <cell r="C84">
            <v>787</v>
          </cell>
          <cell r="D84">
            <v>299060</v>
          </cell>
          <cell r="E84">
            <v>299060</v>
          </cell>
          <cell r="F84">
            <v>0</v>
          </cell>
          <cell r="G84">
            <v>33097479.889999975</v>
          </cell>
        </row>
        <row r="85">
          <cell r="A85">
            <v>78</v>
          </cell>
          <cell r="B85">
            <v>42855</v>
          </cell>
          <cell r="C85">
            <v>979</v>
          </cell>
          <cell r="D85">
            <v>372020</v>
          </cell>
          <cell r="E85">
            <v>372020</v>
          </cell>
          <cell r="F85">
            <v>0</v>
          </cell>
          <cell r="G85">
            <v>33037381.569999974</v>
          </cell>
        </row>
        <row r="86">
          <cell r="A86">
            <v>79</v>
          </cell>
          <cell r="B86">
            <v>42886</v>
          </cell>
          <cell r="C86">
            <v>1395</v>
          </cell>
          <cell r="D86">
            <v>530100</v>
          </cell>
          <cell r="E86">
            <v>376287.56999999995</v>
          </cell>
          <cell r="F86">
            <v>153812.43000000005</v>
          </cell>
          <cell r="G86">
            <v>32818636.869999975</v>
          </cell>
        </row>
        <row r="87">
          <cell r="A87">
            <v>80</v>
          </cell>
          <cell r="B87">
            <v>42916</v>
          </cell>
          <cell r="C87">
            <v>1579</v>
          </cell>
          <cell r="D87">
            <v>600020</v>
          </cell>
          <cell r="E87">
            <v>309293.77</v>
          </cell>
          <cell r="F87">
            <v>290726.23</v>
          </cell>
          <cell r="G87">
            <v>32527910.639999975</v>
          </cell>
        </row>
        <row r="88">
          <cell r="A88">
            <v>81</v>
          </cell>
          <cell r="B88">
            <v>42947</v>
          </cell>
          <cell r="C88">
            <v>1893</v>
          </cell>
          <cell r="D88">
            <v>719340</v>
          </cell>
          <cell r="E88">
            <v>306553.87</v>
          </cell>
          <cell r="F88">
            <v>412786.13</v>
          </cell>
          <cell r="G88">
            <v>32115124.509999976</v>
          </cell>
        </row>
        <row r="89">
          <cell r="A89">
            <v>82</v>
          </cell>
          <cell r="B89">
            <v>42978</v>
          </cell>
          <cell r="C89">
            <v>1855</v>
          </cell>
          <cell r="D89">
            <v>704900</v>
          </cell>
          <cell r="E89">
            <v>302663.64</v>
          </cell>
          <cell r="F89">
            <v>402236.36</v>
          </cell>
          <cell r="G89">
            <v>31712888.149999976</v>
          </cell>
        </row>
        <row r="90">
          <cell r="A90">
            <v>83</v>
          </cell>
          <cell r="B90">
            <v>43008</v>
          </cell>
          <cell r="C90">
            <v>1845</v>
          </cell>
          <cell r="D90">
            <v>701100</v>
          </cell>
          <cell r="E90">
            <v>298872.83</v>
          </cell>
          <cell r="F90">
            <v>402227.17</v>
          </cell>
          <cell r="G90">
            <v>31310660.979999974</v>
          </cell>
        </row>
        <row r="91">
          <cell r="A91">
            <v>84</v>
          </cell>
          <cell r="B91">
            <v>43039</v>
          </cell>
          <cell r="C91">
            <v>1687</v>
          </cell>
          <cell r="D91">
            <v>641060</v>
          </cell>
          <cell r="E91">
            <v>295082.11</v>
          </cell>
          <cell r="F91">
            <v>345977.89</v>
          </cell>
          <cell r="G91">
            <v>30964683.089999974</v>
          </cell>
        </row>
        <row r="92">
          <cell r="A92">
            <v>85</v>
          </cell>
          <cell r="B92">
            <v>43069</v>
          </cell>
          <cell r="C92">
            <v>1434</v>
          </cell>
          <cell r="D92">
            <v>544920</v>
          </cell>
          <cell r="E92">
            <v>291821.5</v>
          </cell>
          <cell r="F92">
            <v>253098.5</v>
          </cell>
          <cell r="G92">
            <v>30711584.589999974</v>
          </cell>
        </row>
        <row r="93">
          <cell r="A93">
            <v>86</v>
          </cell>
          <cell r="B93">
            <v>43100</v>
          </cell>
          <cell r="C93">
            <v>1144</v>
          </cell>
          <cell r="D93">
            <v>434720</v>
          </cell>
          <cell r="E93">
            <v>289436.21000000002</v>
          </cell>
          <cell r="F93">
            <v>145283.78999999998</v>
          </cell>
          <cell r="G93">
            <v>30566300.799999975</v>
          </cell>
        </row>
        <row r="94">
          <cell r="A94">
            <v>87</v>
          </cell>
          <cell r="B94">
            <v>43131</v>
          </cell>
          <cell r="C94">
            <v>707</v>
          </cell>
          <cell r="D94">
            <v>268660</v>
          </cell>
          <cell r="E94">
            <v>268660</v>
          </cell>
          <cell r="F94">
            <v>0</v>
          </cell>
          <cell r="G94">
            <v>30585707.809999976</v>
          </cell>
        </row>
        <row r="95">
          <cell r="A95">
            <v>88</v>
          </cell>
          <cell r="B95">
            <v>43159</v>
          </cell>
          <cell r="C95">
            <v>627</v>
          </cell>
          <cell r="D95">
            <v>238260</v>
          </cell>
          <cell r="E95">
            <v>238260</v>
          </cell>
          <cell r="F95">
            <v>0</v>
          </cell>
          <cell r="G95">
            <v>30635697.719999976</v>
          </cell>
        </row>
        <row r="96">
          <cell r="A96">
            <v>89</v>
          </cell>
          <cell r="B96">
            <v>43190</v>
          </cell>
          <cell r="C96">
            <v>783</v>
          </cell>
          <cell r="D96">
            <v>297540</v>
          </cell>
          <cell r="E96">
            <v>297540</v>
          </cell>
          <cell r="F96">
            <v>0</v>
          </cell>
          <cell r="G96">
            <v>30626878.749999974</v>
          </cell>
        </row>
        <row r="97">
          <cell r="A97">
            <v>90</v>
          </cell>
          <cell r="B97">
            <v>43220</v>
          </cell>
          <cell r="C97">
            <v>975</v>
          </cell>
          <cell r="D97">
            <v>370500</v>
          </cell>
          <cell r="E97">
            <v>349215.86</v>
          </cell>
          <cell r="F97">
            <v>21284.140000000014</v>
          </cell>
          <cell r="G97">
            <v>30545016.659999974</v>
          </cell>
        </row>
        <row r="98">
          <cell r="A98">
            <v>91</v>
          </cell>
          <cell r="B98">
            <v>43251</v>
          </cell>
          <cell r="C98">
            <v>1387</v>
          </cell>
          <cell r="D98">
            <v>527060</v>
          </cell>
          <cell r="E98">
            <v>287866.42</v>
          </cell>
          <cell r="F98">
            <v>239193.58000000002</v>
          </cell>
          <cell r="G98">
            <v>30305823.079999976</v>
          </cell>
        </row>
        <row r="99">
          <cell r="A99">
            <v>92</v>
          </cell>
          <cell r="B99">
            <v>43281</v>
          </cell>
          <cell r="C99">
            <v>1572</v>
          </cell>
          <cell r="D99">
            <v>597360</v>
          </cell>
          <cell r="E99">
            <v>285612.18</v>
          </cell>
          <cell r="F99">
            <v>311747.82</v>
          </cell>
          <cell r="G99">
            <v>29994075.259999976</v>
          </cell>
        </row>
        <row r="100">
          <cell r="A100">
            <v>93</v>
          </cell>
          <cell r="B100">
            <v>43312</v>
          </cell>
          <cell r="C100">
            <v>1883</v>
          </cell>
          <cell r="D100">
            <v>715540</v>
          </cell>
          <cell r="E100">
            <v>282674.15999999997</v>
          </cell>
          <cell r="F100">
            <v>432865.84</v>
          </cell>
          <cell r="G100">
            <v>29561209.419999976</v>
          </cell>
        </row>
        <row r="101">
          <cell r="A101">
            <v>94</v>
          </cell>
          <cell r="B101">
            <v>43343</v>
          </cell>
          <cell r="C101">
            <v>1846</v>
          </cell>
          <cell r="D101">
            <v>701480</v>
          </cell>
          <cell r="E101">
            <v>278594.69</v>
          </cell>
          <cell r="F101">
            <v>422885.31</v>
          </cell>
          <cell r="G101">
            <v>29138324.109999977</v>
          </cell>
        </row>
        <row r="102">
          <cell r="A102">
            <v>95</v>
          </cell>
          <cell r="B102">
            <v>43373</v>
          </cell>
          <cell r="C102">
            <v>1835</v>
          </cell>
          <cell r="D102">
            <v>697300</v>
          </cell>
          <cell r="E102">
            <v>274609.28000000003</v>
          </cell>
          <cell r="F102">
            <v>422690.72</v>
          </cell>
          <cell r="G102">
            <v>28715633.389999978</v>
          </cell>
        </row>
        <row r="103">
          <cell r="A103">
            <v>96</v>
          </cell>
          <cell r="B103">
            <v>43404</v>
          </cell>
          <cell r="C103">
            <v>1679</v>
          </cell>
          <cell r="D103">
            <v>638020</v>
          </cell>
          <cell r="E103">
            <v>270625.7</v>
          </cell>
          <cell r="F103">
            <v>367394.3</v>
          </cell>
          <cell r="G103">
            <v>28348239.089999977</v>
          </cell>
        </row>
        <row r="104">
          <cell r="A104">
            <v>97</v>
          </cell>
          <cell r="B104">
            <v>43434</v>
          </cell>
          <cell r="C104">
            <v>1427</v>
          </cell>
          <cell r="D104">
            <v>542260</v>
          </cell>
          <cell r="E104">
            <v>267163.25</v>
          </cell>
          <cell r="F104">
            <v>275096.75</v>
          </cell>
          <cell r="G104">
            <v>28073142.339999977</v>
          </cell>
        </row>
        <row r="105">
          <cell r="A105">
            <v>98</v>
          </cell>
          <cell r="B105">
            <v>43465</v>
          </cell>
          <cell r="C105">
            <v>1139</v>
          </cell>
          <cell r="D105">
            <v>432820</v>
          </cell>
          <cell r="E105">
            <v>264570.65000000002</v>
          </cell>
          <cell r="F105">
            <v>168249.34999999998</v>
          </cell>
          <cell r="G105">
            <v>27904892.989999976</v>
          </cell>
        </row>
        <row r="106">
          <cell r="A106">
            <v>99</v>
          </cell>
          <cell r="B106">
            <v>43496</v>
          </cell>
          <cell r="C106">
            <v>703</v>
          </cell>
          <cell r="D106">
            <v>267140</v>
          </cell>
          <cell r="E106">
            <v>262985.01</v>
          </cell>
          <cell r="F106">
            <v>4154.9899999999907</v>
          </cell>
          <cell r="G106">
            <v>27900737.999999978</v>
          </cell>
        </row>
        <row r="107">
          <cell r="A107">
            <v>100</v>
          </cell>
          <cell r="B107">
            <v>43524</v>
          </cell>
          <cell r="C107">
            <v>624</v>
          </cell>
          <cell r="D107">
            <v>237120</v>
          </cell>
          <cell r="E107">
            <v>237120</v>
          </cell>
          <cell r="F107">
            <v>0</v>
          </cell>
          <cell r="G107">
            <v>27926563.859999977</v>
          </cell>
        </row>
        <row r="108">
          <cell r="A108">
            <v>101</v>
          </cell>
          <cell r="B108">
            <v>43555</v>
          </cell>
          <cell r="C108">
            <v>779</v>
          </cell>
          <cell r="D108">
            <v>296020</v>
          </cell>
          <cell r="E108">
            <v>289015.11</v>
          </cell>
          <cell r="F108">
            <v>7004.890000000014</v>
          </cell>
          <cell r="G108">
            <v>27893733.109999977</v>
          </cell>
        </row>
        <row r="109">
          <cell r="A109">
            <v>102</v>
          </cell>
          <cell r="B109">
            <v>43585</v>
          </cell>
          <cell r="C109">
            <v>970</v>
          </cell>
          <cell r="D109">
            <v>368600</v>
          </cell>
          <cell r="E109">
            <v>262879.84000000003</v>
          </cell>
          <cell r="F109">
            <v>105720.15999999997</v>
          </cell>
          <cell r="G109">
            <v>27788012.949999977</v>
          </cell>
        </row>
        <row r="110">
          <cell r="A110">
            <v>103</v>
          </cell>
          <cell r="B110">
            <v>43616</v>
          </cell>
          <cell r="C110">
            <v>1380</v>
          </cell>
          <cell r="D110">
            <v>524400</v>
          </cell>
          <cell r="E110">
            <v>261883.5</v>
          </cell>
          <cell r="F110">
            <v>262516.5</v>
          </cell>
          <cell r="G110">
            <v>27525496.449999977</v>
          </cell>
        </row>
        <row r="111">
          <cell r="A111">
            <v>104</v>
          </cell>
          <cell r="B111">
            <v>43646</v>
          </cell>
          <cell r="C111">
            <v>1564</v>
          </cell>
          <cell r="D111">
            <v>594320</v>
          </cell>
          <cell r="E111">
            <v>259409.45</v>
          </cell>
          <cell r="F111">
            <v>334910.55</v>
          </cell>
          <cell r="G111">
            <v>27190585.899999976</v>
          </cell>
        </row>
        <row r="112">
          <cell r="A112">
            <v>105</v>
          </cell>
          <cell r="B112">
            <v>43677</v>
          </cell>
          <cell r="C112">
            <v>1874</v>
          </cell>
          <cell r="D112">
            <v>712120</v>
          </cell>
          <cell r="E112">
            <v>256253.15</v>
          </cell>
          <cell r="F112">
            <v>455866.85</v>
          </cell>
          <cell r="G112">
            <v>26734719.049999975</v>
          </cell>
        </row>
        <row r="113">
          <cell r="A113">
            <v>106</v>
          </cell>
          <cell r="B113">
            <v>43708</v>
          </cell>
          <cell r="C113">
            <v>1836</v>
          </cell>
          <cell r="D113">
            <v>697680</v>
          </cell>
          <cell r="E113">
            <v>251956.9</v>
          </cell>
          <cell r="F113">
            <v>445723.1</v>
          </cell>
          <cell r="G113">
            <v>26288995.949999973</v>
          </cell>
        </row>
        <row r="114">
          <cell r="A114">
            <v>107</v>
          </cell>
          <cell r="B114">
            <v>43738</v>
          </cell>
          <cell r="C114">
            <v>1827</v>
          </cell>
          <cell r="D114">
            <v>694260</v>
          </cell>
          <cell r="E114">
            <v>247756.26</v>
          </cell>
          <cell r="F114">
            <v>446503.74</v>
          </cell>
          <cell r="G114">
            <v>25842492.209999975</v>
          </cell>
        </row>
        <row r="115">
          <cell r="A115">
            <v>108</v>
          </cell>
          <cell r="B115">
            <v>43769</v>
          </cell>
          <cell r="C115">
            <v>1670</v>
          </cell>
          <cell r="D115">
            <v>634600</v>
          </cell>
          <cell r="E115">
            <v>243548.26</v>
          </cell>
          <cell r="F115">
            <v>391051.74</v>
          </cell>
          <cell r="G115">
            <v>25451440.469999976</v>
          </cell>
        </row>
        <row r="116">
          <cell r="A116">
            <v>109</v>
          </cell>
          <cell r="B116">
            <v>43799</v>
          </cell>
          <cell r="C116">
            <v>1420</v>
          </cell>
          <cell r="D116">
            <v>539600</v>
          </cell>
          <cell r="E116">
            <v>239862.86</v>
          </cell>
          <cell r="F116">
            <v>299737.14</v>
          </cell>
          <cell r="G116">
            <v>25151703.329999976</v>
          </cell>
        </row>
        <row r="117">
          <cell r="A117">
            <v>110</v>
          </cell>
          <cell r="B117">
            <v>43830</v>
          </cell>
          <cell r="C117">
            <v>1133</v>
          </cell>
          <cell r="D117">
            <v>430540</v>
          </cell>
          <cell r="E117">
            <v>237038.04</v>
          </cell>
          <cell r="F117">
            <v>193501.96</v>
          </cell>
          <cell r="G117">
            <v>24958201.369999975</v>
          </cell>
        </row>
        <row r="118">
          <cell r="A118">
            <v>111</v>
          </cell>
          <cell r="B118">
            <v>43861</v>
          </cell>
          <cell r="C118">
            <v>699</v>
          </cell>
          <cell r="D118">
            <v>265620</v>
          </cell>
          <cell r="E118">
            <v>235214.41</v>
          </cell>
          <cell r="F118">
            <v>30405.589999999997</v>
          </cell>
          <cell r="G118">
            <v>24927795.779999975</v>
          </cell>
        </row>
        <row r="119">
          <cell r="A119">
            <v>112</v>
          </cell>
          <cell r="B119">
            <v>43890</v>
          </cell>
          <cell r="C119">
            <v>621</v>
          </cell>
          <cell r="D119">
            <v>235980</v>
          </cell>
          <cell r="E119">
            <v>234927.86</v>
          </cell>
          <cell r="F119">
            <v>1052.140000000014</v>
          </cell>
          <cell r="G119">
            <v>24926743.639999975</v>
          </cell>
        </row>
        <row r="120">
          <cell r="A120">
            <v>113</v>
          </cell>
          <cell r="B120">
            <v>43921</v>
          </cell>
          <cell r="C120">
            <v>776</v>
          </cell>
          <cell r="D120">
            <v>294880</v>
          </cell>
          <cell r="E120">
            <v>234917.94</v>
          </cell>
          <cell r="F120">
            <v>59962.06</v>
          </cell>
          <cell r="G120">
            <v>24866781.579999976</v>
          </cell>
        </row>
        <row r="121">
          <cell r="A121">
            <v>114</v>
          </cell>
          <cell r="B121">
            <v>43951</v>
          </cell>
          <cell r="C121">
            <v>964</v>
          </cell>
          <cell r="D121">
            <v>366320</v>
          </cell>
          <cell r="E121">
            <v>234352.84</v>
          </cell>
          <cell r="F121">
            <v>131967.16</v>
          </cell>
          <cell r="G121">
            <v>24734814.419999976</v>
          </cell>
        </row>
        <row r="122">
          <cell r="A122">
            <v>115</v>
          </cell>
          <cell r="B122">
            <v>43982</v>
          </cell>
          <cell r="C122">
            <v>1374</v>
          </cell>
          <cell r="D122">
            <v>522120</v>
          </cell>
          <cell r="E122">
            <v>233109.14</v>
          </cell>
          <cell r="F122">
            <v>289010.86</v>
          </cell>
          <cell r="G122">
            <v>24445803.559999976</v>
          </cell>
        </row>
        <row r="123">
          <cell r="A123">
            <v>116</v>
          </cell>
          <cell r="B123">
            <v>44012</v>
          </cell>
          <cell r="C123">
            <v>1556</v>
          </cell>
          <cell r="D123">
            <v>591280</v>
          </cell>
          <cell r="E123">
            <v>230385.4</v>
          </cell>
          <cell r="F123">
            <v>360894.6</v>
          </cell>
          <cell r="G123">
            <v>24084908.959999975</v>
          </cell>
        </row>
        <row r="124">
          <cell r="A124">
            <v>117</v>
          </cell>
          <cell r="B124">
            <v>44043</v>
          </cell>
          <cell r="C124">
            <v>1864</v>
          </cell>
          <cell r="D124">
            <v>708320</v>
          </cell>
          <cell r="E124">
            <v>226984.21</v>
          </cell>
          <cell r="F124">
            <v>481335.79000000004</v>
          </cell>
          <cell r="G124">
            <v>23603573.169999976</v>
          </cell>
        </row>
        <row r="125">
          <cell r="A125">
            <v>118</v>
          </cell>
          <cell r="B125">
            <v>44074</v>
          </cell>
          <cell r="C125">
            <v>1828</v>
          </cell>
          <cell r="D125">
            <v>694640</v>
          </cell>
          <cell r="E125">
            <v>222447.94</v>
          </cell>
          <cell r="F125">
            <v>472192.06</v>
          </cell>
          <cell r="G125">
            <v>23131381.109999977</v>
          </cell>
        </row>
        <row r="126">
          <cell r="A126">
            <v>119</v>
          </cell>
          <cell r="B126">
            <v>44104</v>
          </cell>
          <cell r="C126">
            <v>1817</v>
          </cell>
          <cell r="D126">
            <v>690460</v>
          </cell>
          <cell r="E126">
            <v>217997.85</v>
          </cell>
          <cell r="F126">
            <v>472462.15</v>
          </cell>
          <cell r="G126">
            <v>22658918.959999979</v>
          </cell>
        </row>
        <row r="127">
          <cell r="A127">
            <v>120</v>
          </cell>
          <cell r="B127">
            <v>44135</v>
          </cell>
          <cell r="C127">
            <v>1662</v>
          </cell>
          <cell r="D127">
            <v>631560</v>
          </cell>
          <cell r="E127">
            <v>213545.21</v>
          </cell>
          <cell r="F127">
            <v>418014.79000000004</v>
          </cell>
          <cell r="G127">
            <v>22240904.169999979</v>
          </cell>
        </row>
        <row r="128">
          <cell r="A128">
            <v>121</v>
          </cell>
          <cell r="B128">
            <v>44165</v>
          </cell>
          <cell r="C128">
            <v>1413</v>
          </cell>
          <cell r="D128">
            <v>536940</v>
          </cell>
          <cell r="E128">
            <v>209605.69</v>
          </cell>
          <cell r="F128">
            <v>327334.31</v>
          </cell>
          <cell r="G128">
            <v>21913569.859999981</v>
          </cell>
        </row>
        <row r="129">
          <cell r="A129">
            <v>122</v>
          </cell>
          <cell r="B129">
            <v>44196</v>
          </cell>
          <cell r="C129">
            <v>1127</v>
          </cell>
          <cell r="D129">
            <v>428260</v>
          </cell>
          <cell r="E129">
            <v>206520.79</v>
          </cell>
          <cell r="F129">
            <v>221739.21</v>
          </cell>
          <cell r="G129">
            <v>21691830.64999998</v>
          </cell>
        </row>
        <row r="130">
          <cell r="A130">
            <v>123</v>
          </cell>
          <cell r="B130">
            <v>44227</v>
          </cell>
          <cell r="C130">
            <v>696</v>
          </cell>
          <cell r="D130">
            <v>264480</v>
          </cell>
          <cell r="E130">
            <v>204431.04</v>
          </cell>
          <cell r="F130">
            <v>60048.959999999992</v>
          </cell>
          <cell r="G130">
            <v>21631781.689999979</v>
          </cell>
        </row>
        <row r="131">
          <cell r="A131">
            <v>124</v>
          </cell>
          <cell r="B131">
            <v>44255</v>
          </cell>
          <cell r="C131">
            <v>618</v>
          </cell>
          <cell r="D131">
            <v>234840</v>
          </cell>
          <cell r="E131">
            <v>203865.12</v>
          </cell>
          <cell r="F131">
            <v>30974.880000000005</v>
          </cell>
          <cell r="G131">
            <v>21600806.80999998</v>
          </cell>
        </row>
        <row r="132">
          <cell r="A132">
            <v>125</v>
          </cell>
          <cell r="B132">
            <v>44286</v>
          </cell>
          <cell r="C132">
            <v>772</v>
          </cell>
          <cell r="D132">
            <v>293360</v>
          </cell>
          <cell r="E132">
            <v>203573.2</v>
          </cell>
          <cell r="F132">
            <v>89786.799999999988</v>
          </cell>
          <cell r="G132">
            <v>21511020.009999979</v>
          </cell>
        </row>
        <row r="133">
          <cell r="A133">
            <v>126</v>
          </cell>
          <cell r="B133">
            <v>44316</v>
          </cell>
          <cell r="C133">
            <v>959</v>
          </cell>
          <cell r="D133">
            <v>364420</v>
          </cell>
          <cell r="E133">
            <v>202727.02</v>
          </cell>
          <cell r="F133">
            <v>161692.98000000001</v>
          </cell>
          <cell r="G133">
            <v>21349327.029999979</v>
          </cell>
        </row>
        <row r="134">
          <cell r="A134">
            <v>127</v>
          </cell>
          <cell r="B134">
            <v>44347</v>
          </cell>
          <cell r="C134">
            <v>1367</v>
          </cell>
          <cell r="D134">
            <v>519460</v>
          </cell>
          <cell r="E134">
            <v>201203.17</v>
          </cell>
          <cell r="F134">
            <v>318256.82999999996</v>
          </cell>
          <cell r="G134">
            <v>21031070.199999981</v>
          </cell>
        </row>
        <row r="135">
          <cell r="A135">
            <v>128</v>
          </cell>
          <cell r="B135">
            <v>44377</v>
          </cell>
          <cell r="C135">
            <v>1548</v>
          </cell>
          <cell r="D135">
            <v>588240</v>
          </cell>
          <cell r="E135">
            <v>198203.82</v>
          </cell>
          <cell r="F135">
            <v>390036.18</v>
          </cell>
          <cell r="G135">
            <v>20641034.019999981</v>
          </cell>
        </row>
        <row r="136">
          <cell r="A136">
            <v>129</v>
          </cell>
          <cell r="B136">
            <v>44408</v>
          </cell>
          <cell r="C136">
            <v>1855</v>
          </cell>
          <cell r="D136">
            <v>704900</v>
          </cell>
          <cell r="E136">
            <v>194527.98</v>
          </cell>
          <cell r="F136">
            <v>510372.02</v>
          </cell>
          <cell r="G136">
            <v>20130661.999999981</v>
          </cell>
        </row>
        <row r="137">
          <cell r="A137">
            <v>130</v>
          </cell>
          <cell r="B137">
            <v>44439</v>
          </cell>
          <cell r="C137">
            <v>1818</v>
          </cell>
          <cell r="D137">
            <v>690840</v>
          </cell>
          <cell r="E137">
            <v>189718.07</v>
          </cell>
          <cell r="F137">
            <v>501121.93</v>
          </cell>
          <cell r="G137">
            <v>19629540.069999982</v>
          </cell>
        </row>
        <row r="138">
          <cell r="A138">
            <v>131</v>
          </cell>
          <cell r="B138">
            <v>44469</v>
          </cell>
          <cell r="C138">
            <v>1809</v>
          </cell>
          <cell r="D138">
            <v>687420</v>
          </cell>
          <cell r="E138">
            <v>184995.33</v>
          </cell>
          <cell r="F138">
            <v>502424.67000000004</v>
          </cell>
          <cell r="G138">
            <v>19127115.39999998</v>
          </cell>
        </row>
        <row r="139">
          <cell r="A139">
            <v>132</v>
          </cell>
          <cell r="B139">
            <v>44500</v>
          </cell>
          <cell r="C139">
            <v>1653</v>
          </cell>
          <cell r="D139">
            <v>628140</v>
          </cell>
          <cell r="E139">
            <v>180260.31</v>
          </cell>
          <cell r="F139">
            <v>447879.69</v>
          </cell>
          <cell r="G139">
            <v>18679235.709999979</v>
          </cell>
        </row>
        <row r="140">
          <cell r="A140">
            <v>133</v>
          </cell>
          <cell r="B140">
            <v>44530</v>
          </cell>
          <cell r="C140">
            <v>1406</v>
          </cell>
          <cell r="D140">
            <v>534280</v>
          </cell>
          <cell r="E140">
            <v>176039.34</v>
          </cell>
          <cell r="F140">
            <v>358240.66000000003</v>
          </cell>
          <cell r="G140">
            <v>18320995.049999978</v>
          </cell>
        </row>
        <row r="141">
          <cell r="A141">
            <v>134</v>
          </cell>
          <cell r="B141">
            <v>44561</v>
          </cell>
          <cell r="C141">
            <v>1122</v>
          </cell>
          <cell r="D141">
            <v>426360</v>
          </cell>
          <cell r="E141">
            <v>172663.16</v>
          </cell>
          <cell r="F141">
            <v>253696.84</v>
          </cell>
          <cell r="G141">
            <v>18067298.209999979</v>
          </cell>
        </row>
        <row r="142">
          <cell r="A142">
            <v>135</v>
          </cell>
          <cell r="B142">
            <v>44592</v>
          </cell>
          <cell r="C142">
            <v>692</v>
          </cell>
          <cell r="D142">
            <v>262960</v>
          </cell>
          <cell r="E142">
            <v>170272.24</v>
          </cell>
          <cell r="F142">
            <v>92687.760000000009</v>
          </cell>
          <cell r="G142">
            <v>17974610.449999977</v>
          </cell>
        </row>
        <row r="143">
          <cell r="A143">
            <v>136</v>
          </cell>
          <cell r="B143">
            <v>44620</v>
          </cell>
          <cell r="C143">
            <v>615</v>
          </cell>
          <cell r="D143">
            <v>233700</v>
          </cell>
          <cell r="E143">
            <v>169398.72</v>
          </cell>
          <cell r="F143">
            <v>64301.279999999999</v>
          </cell>
          <cell r="G143">
            <v>17910309.169999976</v>
          </cell>
        </row>
        <row r="144">
          <cell r="A144">
            <v>137</v>
          </cell>
          <cell r="B144">
            <v>44651</v>
          </cell>
          <cell r="C144">
            <v>768</v>
          </cell>
          <cell r="D144">
            <v>291840</v>
          </cell>
          <cell r="E144">
            <v>168792.72</v>
          </cell>
          <cell r="F144">
            <v>123047.28</v>
          </cell>
          <cell r="G144">
            <v>17787261.889999975</v>
          </cell>
        </row>
        <row r="145">
          <cell r="A145">
            <v>138</v>
          </cell>
          <cell r="B145">
            <v>44681</v>
          </cell>
          <cell r="C145">
            <v>955</v>
          </cell>
          <cell r="D145">
            <v>362900</v>
          </cell>
          <cell r="E145">
            <v>167633.09</v>
          </cell>
          <cell r="F145">
            <v>195266.91</v>
          </cell>
          <cell r="G145">
            <v>17591994.979999974</v>
          </cell>
        </row>
        <row r="146">
          <cell r="A146">
            <v>139</v>
          </cell>
          <cell r="B146">
            <v>44712</v>
          </cell>
          <cell r="C146">
            <v>1360</v>
          </cell>
          <cell r="D146">
            <v>516800</v>
          </cell>
          <cell r="E146">
            <v>165792.82</v>
          </cell>
          <cell r="F146">
            <v>351007.18</v>
          </cell>
          <cell r="G146">
            <v>17240987.799999975</v>
          </cell>
        </row>
        <row r="147">
          <cell r="A147">
            <v>140</v>
          </cell>
          <cell r="B147">
            <v>44742</v>
          </cell>
          <cell r="C147">
            <v>1540</v>
          </cell>
          <cell r="D147">
            <v>585200</v>
          </cell>
          <cell r="E147">
            <v>162484.82</v>
          </cell>
          <cell r="F147">
            <v>422715.18</v>
          </cell>
          <cell r="G147">
            <v>16818272.619999975</v>
          </cell>
        </row>
        <row r="148">
          <cell r="A148">
            <v>141</v>
          </cell>
          <cell r="B148">
            <v>44773</v>
          </cell>
          <cell r="C148">
            <v>1846</v>
          </cell>
          <cell r="D148">
            <v>701480</v>
          </cell>
          <cell r="E148">
            <v>158501.01</v>
          </cell>
          <cell r="F148">
            <v>542978.99</v>
          </cell>
          <cell r="G148">
            <v>16275293.629999975</v>
          </cell>
        </row>
        <row r="149">
          <cell r="A149">
            <v>142</v>
          </cell>
          <cell r="B149">
            <v>44804</v>
          </cell>
          <cell r="C149">
            <v>1809</v>
          </cell>
          <cell r="D149">
            <v>687420</v>
          </cell>
          <cell r="E149">
            <v>153383.79</v>
          </cell>
          <cell r="F149">
            <v>534036.21</v>
          </cell>
          <cell r="G149">
            <v>15741257.419999976</v>
          </cell>
        </row>
        <row r="150">
          <cell r="A150">
            <v>143</v>
          </cell>
          <cell r="B150">
            <v>44834</v>
          </cell>
          <cell r="C150">
            <v>1799</v>
          </cell>
          <cell r="D150">
            <v>683620</v>
          </cell>
          <cell r="E150">
            <v>148350.85999999999</v>
          </cell>
          <cell r="F150">
            <v>535269.14</v>
          </cell>
          <cell r="G150">
            <v>15205988.279999975</v>
          </cell>
        </row>
        <row r="151">
          <cell r="A151">
            <v>144</v>
          </cell>
          <cell r="B151">
            <v>44865</v>
          </cell>
          <cell r="C151">
            <v>1645</v>
          </cell>
          <cell r="D151">
            <v>625100</v>
          </cell>
          <cell r="E151">
            <v>143306.29999999999</v>
          </cell>
          <cell r="F151">
            <v>481793.7</v>
          </cell>
          <cell r="G151">
            <v>14724194.579999976</v>
          </cell>
        </row>
        <row r="152">
          <cell r="A152">
            <v>145</v>
          </cell>
          <cell r="B152">
            <v>44895</v>
          </cell>
          <cell r="C152">
            <v>1399</v>
          </cell>
          <cell r="D152">
            <v>531620</v>
          </cell>
          <cell r="E152">
            <v>138765.72</v>
          </cell>
          <cell r="F152">
            <v>392854.28</v>
          </cell>
          <cell r="G152">
            <v>14331340.299999977</v>
          </cell>
        </row>
        <row r="153">
          <cell r="A153">
            <v>146</v>
          </cell>
          <cell r="B153">
            <v>44926</v>
          </cell>
          <cell r="C153">
            <v>1116</v>
          </cell>
          <cell r="D153">
            <v>424080</v>
          </cell>
          <cell r="E153">
            <v>135063.32999999999</v>
          </cell>
          <cell r="F153">
            <v>289016.67000000004</v>
          </cell>
          <cell r="G153">
            <v>14042323.629999977</v>
          </cell>
        </row>
        <row r="154">
          <cell r="A154">
            <v>147</v>
          </cell>
          <cell r="B154">
            <v>44957</v>
          </cell>
          <cell r="C154">
            <v>689</v>
          </cell>
          <cell r="D154">
            <v>261820</v>
          </cell>
          <cell r="E154">
            <v>132339.54</v>
          </cell>
          <cell r="F154">
            <v>129480.45999999999</v>
          </cell>
          <cell r="G154">
            <v>13912843.169999976</v>
          </cell>
        </row>
        <row r="155">
          <cell r="A155">
            <v>148</v>
          </cell>
          <cell r="B155">
            <v>44985</v>
          </cell>
          <cell r="C155">
            <v>612</v>
          </cell>
          <cell r="D155">
            <v>232560</v>
          </cell>
          <cell r="E155">
            <v>131119.26999999999</v>
          </cell>
          <cell r="F155">
            <v>101440.73000000001</v>
          </cell>
          <cell r="G155">
            <v>13811402.439999975</v>
          </cell>
        </row>
        <row r="156">
          <cell r="A156">
            <v>149</v>
          </cell>
          <cell r="B156">
            <v>45016</v>
          </cell>
          <cell r="C156">
            <v>764</v>
          </cell>
          <cell r="D156">
            <v>290320</v>
          </cell>
          <cell r="E156">
            <v>130163.26</v>
          </cell>
          <cell r="F156">
            <v>160156.74</v>
          </cell>
          <cell r="G156">
            <v>13651245.699999975</v>
          </cell>
        </row>
        <row r="157">
          <cell r="A157">
            <v>150</v>
          </cell>
          <cell r="B157">
            <v>45046</v>
          </cell>
          <cell r="C157">
            <v>950</v>
          </cell>
          <cell r="D157">
            <v>361000</v>
          </cell>
          <cell r="E157">
            <v>128653.89</v>
          </cell>
          <cell r="F157">
            <v>232346.11</v>
          </cell>
          <cell r="G157">
            <v>13418899.589999976</v>
          </cell>
        </row>
        <row r="158">
          <cell r="A158">
            <v>151</v>
          </cell>
          <cell r="B158">
            <v>45077</v>
          </cell>
          <cell r="C158">
            <v>1353</v>
          </cell>
          <cell r="D158">
            <v>514140</v>
          </cell>
          <cell r="E158">
            <v>126464.18</v>
          </cell>
          <cell r="F158">
            <v>387675.82</v>
          </cell>
          <cell r="G158">
            <v>13031223.769999975</v>
          </cell>
        </row>
        <row r="159">
          <cell r="A159">
            <v>152</v>
          </cell>
          <cell r="B159">
            <v>45107</v>
          </cell>
          <cell r="C159">
            <v>1533</v>
          </cell>
          <cell r="D159">
            <v>582540</v>
          </cell>
          <cell r="E159">
            <v>122810.6</v>
          </cell>
          <cell r="F159">
            <v>459729.4</v>
          </cell>
          <cell r="G159">
            <v>12571494.369999975</v>
          </cell>
        </row>
        <row r="160">
          <cell r="A160">
            <v>153</v>
          </cell>
          <cell r="B160">
            <v>45138</v>
          </cell>
          <cell r="C160">
            <v>1836</v>
          </cell>
          <cell r="D160">
            <v>697680</v>
          </cell>
          <cell r="E160">
            <v>118477.95</v>
          </cell>
          <cell r="F160">
            <v>579202.05000000005</v>
          </cell>
          <cell r="G160">
            <v>11992292.319999974</v>
          </cell>
        </row>
        <row r="161">
          <cell r="A161">
            <v>154</v>
          </cell>
          <cell r="B161">
            <v>45169</v>
          </cell>
          <cell r="C161">
            <v>1800</v>
          </cell>
          <cell r="D161">
            <v>684000</v>
          </cell>
          <cell r="E161">
            <v>113019.36</v>
          </cell>
          <cell r="F161">
            <v>570980.64</v>
          </cell>
          <cell r="G161">
            <v>11421311.679999974</v>
          </cell>
        </row>
        <row r="162">
          <cell r="A162">
            <v>155</v>
          </cell>
          <cell r="B162">
            <v>45199</v>
          </cell>
          <cell r="C162">
            <v>1791</v>
          </cell>
          <cell r="D162">
            <v>680580</v>
          </cell>
          <cell r="E162">
            <v>107638.25</v>
          </cell>
          <cell r="F162">
            <v>572941.75</v>
          </cell>
          <cell r="G162">
            <v>10848369.929999974</v>
          </cell>
        </row>
        <row r="163">
          <cell r="A163">
            <v>156</v>
          </cell>
          <cell r="B163">
            <v>45230</v>
          </cell>
          <cell r="C163">
            <v>1637</v>
          </cell>
          <cell r="D163">
            <v>622060</v>
          </cell>
          <cell r="E163">
            <v>102238.65</v>
          </cell>
          <cell r="F163">
            <v>519821.35</v>
          </cell>
          <cell r="G163">
            <v>10328548.579999974</v>
          </cell>
        </row>
        <row r="164">
          <cell r="A164">
            <v>157</v>
          </cell>
          <cell r="B164">
            <v>45260</v>
          </cell>
          <cell r="C164">
            <v>1392</v>
          </cell>
          <cell r="D164">
            <v>528960</v>
          </cell>
          <cell r="E164">
            <v>97339.68</v>
          </cell>
          <cell r="F164">
            <v>431620.32</v>
          </cell>
          <cell r="G164">
            <v>9896928.2599999737</v>
          </cell>
        </row>
        <row r="165">
          <cell r="A165">
            <v>158</v>
          </cell>
          <cell r="B165">
            <v>45291</v>
          </cell>
          <cell r="C165">
            <v>1110</v>
          </cell>
          <cell r="D165">
            <v>421800</v>
          </cell>
          <cell r="E165">
            <v>93271.95</v>
          </cell>
          <cell r="F165">
            <v>328528.05</v>
          </cell>
          <cell r="G165">
            <v>9568400.209999973</v>
          </cell>
        </row>
        <row r="166">
          <cell r="A166">
            <v>159</v>
          </cell>
          <cell r="B166">
            <v>45322</v>
          </cell>
          <cell r="C166">
            <v>686</v>
          </cell>
          <cell r="D166">
            <v>260680</v>
          </cell>
          <cell r="E166">
            <v>90175.79</v>
          </cell>
          <cell r="F166">
            <v>170504.21000000002</v>
          </cell>
          <cell r="G166">
            <v>9397895.9999999721</v>
          </cell>
        </row>
        <row r="167">
          <cell r="A167">
            <v>160</v>
          </cell>
          <cell r="B167">
            <v>45351</v>
          </cell>
          <cell r="C167">
            <v>608</v>
          </cell>
          <cell r="D167">
            <v>231040</v>
          </cell>
          <cell r="E167">
            <v>88568.9</v>
          </cell>
          <cell r="F167">
            <v>142471.1</v>
          </cell>
          <cell r="G167">
            <v>9255424.8999999724</v>
          </cell>
        </row>
        <row r="168">
          <cell r="A168">
            <v>161</v>
          </cell>
          <cell r="B168">
            <v>45382</v>
          </cell>
          <cell r="C168">
            <v>761</v>
          </cell>
          <cell r="D168">
            <v>289180</v>
          </cell>
          <cell r="E168">
            <v>87226.21</v>
          </cell>
          <cell r="F168">
            <v>201953.78999999998</v>
          </cell>
          <cell r="G168">
            <v>9053471.1099999733</v>
          </cell>
        </row>
        <row r="169">
          <cell r="A169">
            <v>162</v>
          </cell>
          <cell r="B169">
            <v>45412</v>
          </cell>
          <cell r="C169">
            <v>945</v>
          </cell>
          <cell r="D169">
            <v>359100</v>
          </cell>
          <cell r="E169">
            <v>85322.93</v>
          </cell>
          <cell r="F169">
            <v>273777.07</v>
          </cell>
          <cell r="G169">
            <v>8779694.039999973</v>
          </cell>
        </row>
        <row r="170">
          <cell r="A170">
            <v>163</v>
          </cell>
          <cell r="B170">
            <v>45443</v>
          </cell>
          <cell r="C170">
            <v>1346</v>
          </cell>
          <cell r="D170">
            <v>511480</v>
          </cell>
          <cell r="E170">
            <v>82742.759999999995</v>
          </cell>
          <cell r="F170">
            <v>428737.24</v>
          </cell>
          <cell r="G170">
            <v>8350956.7999999728</v>
          </cell>
        </row>
        <row r="171">
          <cell r="A171">
            <v>164</v>
          </cell>
          <cell r="B171">
            <v>45473</v>
          </cell>
          <cell r="C171">
            <v>1525</v>
          </cell>
          <cell r="D171">
            <v>579500</v>
          </cell>
          <cell r="E171">
            <v>78702.2</v>
          </cell>
          <cell r="F171">
            <v>500797.8</v>
          </cell>
          <cell r="G171">
            <v>7850158.999999973</v>
          </cell>
        </row>
        <row r="172">
          <cell r="A172">
            <v>165</v>
          </cell>
          <cell r="B172">
            <v>45504</v>
          </cell>
          <cell r="C172">
            <v>1828</v>
          </cell>
          <cell r="D172">
            <v>694640</v>
          </cell>
          <cell r="E172">
            <v>73982.52</v>
          </cell>
          <cell r="F172">
            <v>620657.48</v>
          </cell>
          <cell r="G172">
            <v>7229501.5199999735</v>
          </cell>
        </row>
        <row r="173">
          <cell r="A173">
            <v>166</v>
          </cell>
          <cell r="B173">
            <v>45535</v>
          </cell>
          <cell r="C173">
            <v>1791</v>
          </cell>
          <cell r="D173">
            <v>680580</v>
          </cell>
          <cell r="E173">
            <v>68133.23</v>
          </cell>
          <cell r="F173">
            <v>612446.77</v>
          </cell>
          <cell r="G173">
            <v>6617054.7499999739</v>
          </cell>
        </row>
        <row r="174">
          <cell r="A174">
            <v>167</v>
          </cell>
          <cell r="B174">
            <v>45565</v>
          </cell>
          <cell r="C174">
            <v>1781</v>
          </cell>
          <cell r="D174">
            <v>676780</v>
          </cell>
          <cell r="E174">
            <v>62361.33</v>
          </cell>
          <cell r="F174">
            <v>614418.67000000004</v>
          </cell>
          <cell r="G174">
            <v>6002636.079999974</v>
          </cell>
        </row>
        <row r="175">
          <cell r="A175">
            <v>168</v>
          </cell>
          <cell r="B175">
            <v>45596</v>
          </cell>
          <cell r="C175">
            <v>1629</v>
          </cell>
          <cell r="D175">
            <v>619020</v>
          </cell>
          <cell r="E175">
            <v>56570.84</v>
          </cell>
          <cell r="F175">
            <v>562449.16</v>
          </cell>
          <cell r="G175">
            <v>5440186.9199999738</v>
          </cell>
        </row>
        <row r="176">
          <cell r="A176">
            <v>169</v>
          </cell>
          <cell r="B176">
            <v>45626</v>
          </cell>
          <cell r="C176">
            <v>1385</v>
          </cell>
          <cell r="D176">
            <v>526300</v>
          </cell>
          <cell r="E176">
            <v>51270.13</v>
          </cell>
          <cell r="F176">
            <v>475029.87</v>
          </cell>
          <cell r="G176">
            <v>4965157.0499999737</v>
          </cell>
        </row>
        <row r="177">
          <cell r="A177">
            <v>170</v>
          </cell>
          <cell r="B177">
            <v>45657</v>
          </cell>
          <cell r="C177">
            <v>1105</v>
          </cell>
          <cell r="D177">
            <v>419900</v>
          </cell>
          <cell r="E177">
            <v>46793.3</v>
          </cell>
          <cell r="F177">
            <v>373106.7</v>
          </cell>
          <cell r="G177">
            <v>4592050.3499999736</v>
          </cell>
        </row>
        <row r="178">
          <cell r="A178">
            <v>171</v>
          </cell>
          <cell r="B178">
            <v>45688</v>
          </cell>
          <cell r="C178">
            <v>682</v>
          </cell>
          <cell r="D178">
            <v>259160</v>
          </cell>
          <cell r="E178">
            <v>43277.01</v>
          </cell>
          <cell r="F178">
            <v>215882.99</v>
          </cell>
          <cell r="G178">
            <v>4376167.3599999733</v>
          </cell>
        </row>
        <row r="179">
          <cell r="A179">
            <v>172</v>
          </cell>
          <cell r="B179">
            <v>45716</v>
          </cell>
          <cell r="C179">
            <v>606</v>
          </cell>
          <cell r="D179">
            <v>230280</v>
          </cell>
          <cell r="E179">
            <v>41242.46</v>
          </cell>
          <cell r="F179">
            <v>189037.54</v>
          </cell>
          <cell r="G179">
            <v>4187129.8199999733</v>
          </cell>
        </row>
        <row r="180">
          <cell r="A180">
            <v>173</v>
          </cell>
          <cell r="B180">
            <v>45747</v>
          </cell>
          <cell r="C180">
            <v>756</v>
          </cell>
          <cell r="D180">
            <v>287280</v>
          </cell>
          <cell r="E180">
            <v>39460.910000000003</v>
          </cell>
          <cell r="F180">
            <v>247819.09</v>
          </cell>
          <cell r="G180">
            <v>3939310.7299999734</v>
          </cell>
        </row>
        <row r="181">
          <cell r="A181">
            <v>174</v>
          </cell>
          <cell r="B181">
            <v>45777</v>
          </cell>
          <cell r="C181">
            <v>941</v>
          </cell>
          <cell r="D181">
            <v>357580</v>
          </cell>
          <cell r="E181">
            <v>37125.379999999997</v>
          </cell>
          <cell r="F181">
            <v>320454.62</v>
          </cell>
          <cell r="G181">
            <v>3618856.1099999733</v>
          </cell>
        </row>
        <row r="182">
          <cell r="A182">
            <v>175</v>
          </cell>
          <cell r="B182">
            <v>45808</v>
          </cell>
          <cell r="C182">
            <v>1339</v>
          </cell>
          <cell r="D182">
            <v>508820</v>
          </cell>
          <cell r="E182">
            <v>34105.31</v>
          </cell>
          <cell r="F182">
            <v>474714.69</v>
          </cell>
          <cell r="G182">
            <v>3144141.4199999734</v>
          </cell>
        </row>
        <row r="183">
          <cell r="A183">
            <v>176</v>
          </cell>
          <cell r="B183">
            <v>45838</v>
          </cell>
          <cell r="C183">
            <v>1517</v>
          </cell>
          <cell r="D183">
            <v>576460</v>
          </cell>
          <cell r="E183">
            <v>29631.439999999999</v>
          </cell>
          <cell r="F183">
            <v>546828.56000000006</v>
          </cell>
          <cell r="G183">
            <v>2597312.8599999733</v>
          </cell>
        </row>
        <row r="184">
          <cell r="A184">
            <v>177</v>
          </cell>
          <cell r="B184">
            <v>45869</v>
          </cell>
          <cell r="C184">
            <v>1819</v>
          </cell>
          <cell r="D184">
            <v>691220</v>
          </cell>
          <cell r="E184">
            <v>24477.94</v>
          </cell>
          <cell r="F184">
            <v>666742.06000000006</v>
          </cell>
          <cell r="G184">
            <v>1930570.7999999733</v>
          </cell>
        </row>
        <row r="185">
          <cell r="A185">
            <v>178</v>
          </cell>
          <cell r="B185">
            <v>45900</v>
          </cell>
          <cell r="C185">
            <v>1782</v>
          </cell>
          <cell r="D185">
            <v>677160</v>
          </cell>
          <cell r="E185">
            <v>18194.34</v>
          </cell>
          <cell r="F185">
            <v>658965.66</v>
          </cell>
          <cell r="G185">
            <v>1271605.1399999731</v>
          </cell>
        </row>
        <row r="186">
          <cell r="A186">
            <v>179</v>
          </cell>
          <cell r="B186">
            <v>45930</v>
          </cell>
          <cell r="C186">
            <v>1772</v>
          </cell>
          <cell r="D186">
            <v>673360</v>
          </cell>
          <cell r="E186">
            <v>11984.03</v>
          </cell>
          <cell r="F186">
            <v>661375.97</v>
          </cell>
          <cell r="G186">
            <v>610229.16999997315</v>
          </cell>
        </row>
        <row r="187">
          <cell r="A187">
            <v>180</v>
          </cell>
          <cell r="B187">
            <v>45961</v>
          </cell>
          <cell r="C187">
            <v>1621</v>
          </cell>
          <cell r="D187">
            <v>615980</v>
          </cell>
          <cell r="E187">
            <v>5751</v>
          </cell>
          <cell r="F187">
            <v>610229</v>
          </cell>
          <cell r="G187">
            <v>0.16999997314997017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 System Inputs"/>
      <sheetName val="Solve for 10-yr loan amt"/>
      <sheetName val="Projected Payment Sched"/>
      <sheetName val="R06-12"/>
      <sheetName val="R09-12"/>
      <sheetName val="R12-12"/>
      <sheetName val="R03-13"/>
      <sheetName val="R06-13"/>
      <sheetName val="SREC Forecast"/>
      <sheetName val="EXHIBIT F"/>
    </sheetNames>
    <sheetDataSet>
      <sheetData sheetId="0">
        <row r="33">
          <cell r="A33" t="str">
            <v xml:space="preserve"> "Month"</v>
          </cell>
          <cell r="B33" t="str">
            <v>AC Energy from 1 kW system (kWh)</v>
          </cell>
          <cell r="C33" t="str">
            <v>AC Energy (kWh)</v>
          </cell>
        </row>
        <row r="34">
          <cell r="A34">
            <v>1</v>
          </cell>
          <cell r="B34">
            <v>75</v>
          </cell>
          <cell r="C34">
            <v>3396</v>
          </cell>
        </row>
        <row r="35">
          <cell r="A35">
            <v>2</v>
          </cell>
          <cell r="B35">
            <v>84</v>
          </cell>
          <cell r="C35">
            <v>3803.52</v>
          </cell>
        </row>
        <row r="36">
          <cell r="A36">
            <v>3</v>
          </cell>
          <cell r="B36">
            <v>107</v>
          </cell>
          <cell r="C36">
            <v>4844.96</v>
          </cell>
        </row>
        <row r="37">
          <cell r="A37">
            <v>4</v>
          </cell>
          <cell r="B37">
            <v>109</v>
          </cell>
          <cell r="C37">
            <v>4935.5200000000004</v>
          </cell>
        </row>
        <row r="38">
          <cell r="A38">
            <v>5</v>
          </cell>
          <cell r="B38">
            <v>124</v>
          </cell>
          <cell r="C38">
            <v>5614.72</v>
          </cell>
        </row>
        <row r="39">
          <cell r="A39">
            <v>6</v>
          </cell>
          <cell r="B39">
            <v>119</v>
          </cell>
          <cell r="C39">
            <v>5388.32</v>
          </cell>
        </row>
        <row r="40">
          <cell r="A40">
            <v>7</v>
          </cell>
          <cell r="B40">
            <v>119</v>
          </cell>
          <cell r="C40">
            <v>5388.32</v>
          </cell>
        </row>
        <row r="41">
          <cell r="A41">
            <v>8</v>
          </cell>
          <cell r="B41">
            <v>115</v>
          </cell>
          <cell r="C41">
            <v>5207.2</v>
          </cell>
        </row>
        <row r="42">
          <cell r="A42">
            <v>9</v>
          </cell>
          <cell r="B42">
            <v>106</v>
          </cell>
          <cell r="C42">
            <v>4799.68</v>
          </cell>
        </row>
        <row r="43">
          <cell r="A43">
            <v>10</v>
          </cell>
          <cell r="B43">
            <v>96</v>
          </cell>
          <cell r="C43">
            <v>4346.88</v>
          </cell>
        </row>
        <row r="44">
          <cell r="A44">
            <v>11</v>
          </cell>
          <cell r="B44">
            <v>66</v>
          </cell>
          <cell r="C44">
            <v>2988.48</v>
          </cell>
        </row>
        <row r="45">
          <cell r="A45">
            <v>12</v>
          </cell>
          <cell r="B45">
            <v>63</v>
          </cell>
          <cell r="C45">
            <v>2852.64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 System Inputs"/>
      <sheetName val="Solve for 10-yr loan amt"/>
      <sheetName val="Projected Payment Sched"/>
      <sheetName val="SREC Forecast"/>
      <sheetName val="EXHIBIT F"/>
    </sheetNames>
    <sheetDataSet>
      <sheetData sheetId="0">
        <row r="33">
          <cell r="A33" t="str">
            <v xml:space="preserve"> "Month"</v>
          </cell>
          <cell r="B33" t="str">
            <v>AC Energy from 1 kW system (kWh)</v>
          </cell>
          <cell r="C33" t="str">
            <v>AC Energy (kWh)</v>
          </cell>
        </row>
        <row r="34">
          <cell r="A34">
            <v>1</v>
          </cell>
          <cell r="B34">
            <v>52.337000000000003</v>
          </cell>
          <cell r="C34">
            <v>104674</v>
          </cell>
        </row>
        <row r="35">
          <cell r="A35">
            <v>2</v>
          </cell>
          <cell r="B35">
            <v>65.106999999999999</v>
          </cell>
          <cell r="C35">
            <v>130214</v>
          </cell>
        </row>
        <row r="36">
          <cell r="A36">
            <v>3</v>
          </cell>
          <cell r="B36">
            <v>92.703999999999994</v>
          </cell>
          <cell r="C36">
            <v>185408</v>
          </cell>
        </row>
        <row r="37">
          <cell r="A37">
            <v>4</v>
          </cell>
          <cell r="B37">
            <v>104.998</v>
          </cell>
          <cell r="C37">
            <v>209996</v>
          </cell>
        </row>
        <row r="38">
          <cell r="A38">
            <v>5</v>
          </cell>
          <cell r="B38">
            <v>125.84699999999999</v>
          </cell>
          <cell r="C38">
            <v>251694</v>
          </cell>
        </row>
        <row r="39">
          <cell r="A39">
            <v>6</v>
          </cell>
          <cell r="B39">
            <v>123.32899999999999</v>
          </cell>
          <cell r="C39">
            <v>246658</v>
          </cell>
        </row>
        <row r="40">
          <cell r="A40">
            <v>7</v>
          </cell>
          <cell r="B40">
            <v>122.66500000000001</v>
          </cell>
          <cell r="C40">
            <v>245330</v>
          </cell>
        </row>
        <row r="41">
          <cell r="A41">
            <v>8</v>
          </cell>
          <cell r="B41">
            <v>112.16200000000001</v>
          </cell>
          <cell r="C41">
            <v>224324</v>
          </cell>
        </row>
        <row r="42">
          <cell r="A42">
            <v>9</v>
          </cell>
          <cell r="B42">
            <v>95.370999999999995</v>
          </cell>
          <cell r="C42">
            <v>190742</v>
          </cell>
        </row>
        <row r="43">
          <cell r="A43">
            <v>10</v>
          </cell>
          <cell r="B43">
            <v>76.070999999999998</v>
          </cell>
          <cell r="C43">
            <v>152142</v>
          </cell>
        </row>
        <row r="44">
          <cell r="A44">
            <v>11</v>
          </cell>
          <cell r="B44">
            <v>47.226999999999997</v>
          </cell>
          <cell r="C44">
            <v>94454</v>
          </cell>
        </row>
        <row r="45">
          <cell r="A45">
            <v>12</v>
          </cell>
          <cell r="B45">
            <v>41.906999999999996</v>
          </cell>
          <cell r="C45">
            <v>83814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M-SL1-2"/>
      <sheetName val="JEM-SL1-3"/>
    </sheetNames>
    <sheetDataSet>
      <sheetData sheetId="0">
        <row r="10">
          <cell r="I10">
            <v>8865.4333333333325</v>
          </cell>
        </row>
        <row r="11">
          <cell r="I11">
            <v>8865.4333333333325</v>
          </cell>
        </row>
        <row r="12">
          <cell r="I12">
            <v>8865.4333333333325</v>
          </cell>
        </row>
        <row r="13">
          <cell r="I13">
            <v>8865.4333333333325</v>
          </cell>
        </row>
        <row r="14">
          <cell r="I14">
            <v>8865.4333333333325</v>
          </cell>
        </row>
        <row r="15">
          <cell r="I15">
            <v>8865.4333333333325</v>
          </cell>
        </row>
        <row r="16">
          <cell r="I16">
            <v>8865.4333333333325</v>
          </cell>
        </row>
        <row r="17">
          <cell r="I17">
            <v>8865.4333333333325</v>
          </cell>
        </row>
        <row r="18">
          <cell r="I18">
            <v>8865.4333333333325</v>
          </cell>
        </row>
        <row r="19">
          <cell r="I19">
            <v>7043.6418536014526</v>
          </cell>
        </row>
        <row r="20">
          <cell r="I20">
            <v>7043.6418536014526</v>
          </cell>
        </row>
        <row r="21">
          <cell r="I21">
            <v>7043.6418536014526</v>
          </cell>
        </row>
        <row r="22">
          <cell r="I22">
            <v>7043.6418536014526</v>
          </cell>
        </row>
        <row r="23">
          <cell r="I23">
            <v>7043.6418536014526</v>
          </cell>
        </row>
        <row r="24">
          <cell r="I24">
            <v>7043.6418536014526</v>
          </cell>
        </row>
        <row r="25">
          <cell r="I25">
            <v>7043.6418536014526</v>
          </cell>
        </row>
        <row r="26">
          <cell r="I26">
            <v>7043.6418536014526</v>
          </cell>
        </row>
        <row r="27">
          <cell r="I27">
            <v>7043.6418536014526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3"/>
  <sheetViews>
    <sheetView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F57" sqref="F57"/>
    </sheetView>
  </sheetViews>
  <sheetFormatPr defaultRowHeight="12.75" outlineLevelRow="1" outlineLevelCol="1" x14ac:dyDescent="0.2"/>
  <cols>
    <col min="2" max="2" width="16.7109375" bestFit="1" customWidth="1"/>
    <col min="3" max="3" width="15" customWidth="1"/>
    <col min="4" max="4" width="12.42578125" customWidth="1"/>
    <col min="5" max="5" width="12" hidden="1" customWidth="1" outlineLevel="1"/>
    <col min="6" max="6" width="9.140625" collapsed="1"/>
  </cols>
  <sheetData>
    <row r="1" spans="1:4" x14ac:dyDescent="0.2">
      <c r="B1" s="47" t="s">
        <v>63</v>
      </c>
      <c r="C1" s="47" t="s">
        <v>64</v>
      </c>
    </row>
    <row r="2" spans="1:4" s="13" customFormat="1" ht="27" customHeight="1" x14ac:dyDescent="0.2">
      <c r="B2" s="150" t="s">
        <v>65</v>
      </c>
      <c r="C2" s="150" t="s">
        <v>69</v>
      </c>
    </row>
    <row r="3" spans="1:4" s="13" customFormat="1" hidden="1" outlineLevel="1" x14ac:dyDescent="0.2">
      <c r="A3" s="48">
        <v>40147</v>
      </c>
      <c r="B3" s="151"/>
      <c r="C3" s="152">
        <v>47629.099999999991</v>
      </c>
      <c r="D3" s="13" t="s">
        <v>134</v>
      </c>
    </row>
    <row r="4" spans="1:4" s="13" customFormat="1" hidden="1" outlineLevel="1" x14ac:dyDescent="0.2">
      <c r="A4" s="48">
        <v>40178</v>
      </c>
      <c r="B4" s="151"/>
      <c r="C4" s="152">
        <v>48597.74</v>
      </c>
      <c r="D4" s="13" t="s">
        <v>134</v>
      </c>
    </row>
    <row r="5" spans="1:4" hidden="1" outlineLevel="1" x14ac:dyDescent="0.2">
      <c r="A5" s="48">
        <v>40209</v>
      </c>
      <c r="B5" s="151">
        <v>0</v>
      </c>
      <c r="C5" s="152">
        <v>25875.7</v>
      </c>
      <c r="D5" s="13" t="s">
        <v>134</v>
      </c>
    </row>
    <row r="6" spans="1:4" hidden="1" outlineLevel="1" x14ac:dyDescent="0.2">
      <c r="A6" s="48">
        <v>40237</v>
      </c>
      <c r="B6" s="151">
        <v>0</v>
      </c>
      <c r="C6" s="152">
        <v>27816.729999999996</v>
      </c>
      <c r="D6" s="13" t="s">
        <v>134</v>
      </c>
    </row>
    <row r="7" spans="1:4" hidden="1" outlineLevel="1" x14ac:dyDescent="0.2">
      <c r="A7" s="48">
        <v>40268</v>
      </c>
      <c r="B7" s="151">
        <v>0</v>
      </c>
      <c r="C7" s="152">
        <v>42720.97</v>
      </c>
      <c r="D7" s="13" t="s">
        <v>134</v>
      </c>
    </row>
    <row r="8" spans="1:4" hidden="1" outlineLevel="1" x14ac:dyDescent="0.2">
      <c r="A8" s="48">
        <v>40298</v>
      </c>
      <c r="B8" s="151">
        <v>0</v>
      </c>
      <c r="C8" s="152">
        <v>38027.550000000003</v>
      </c>
      <c r="D8" s="13" t="s">
        <v>134</v>
      </c>
    </row>
    <row r="9" spans="1:4" hidden="1" outlineLevel="1" x14ac:dyDescent="0.2">
      <c r="A9" s="48">
        <v>40329</v>
      </c>
      <c r="B9" s="151">
        <v>0</v>
      </c>
      <c r="C9" s="152">
        <v>28010.229999999996</v>
      </c>
      <c r="D9" s="13" t="s">
        <v>134</v>
      </c>
    </row>
    <row r="10" spans="1:4" hidden="1" outlineLevel="1" x14ac:dyDescent="0.2">
      <c r="A10" s="48">
        <v>40359</v>
      </c>
      <c r="B10" s="151">
        <v>0</v>
      </c>
      <c r="C10" s="152">
        <v>31272.460000000003</v>
      </c>
      <c r="D10" s="13" t="s">
        <v>134</v>
      </c>
    </row>
    <row r="11" spans="1:4" hidden="1" outlineLevel="1" x14ac:dyDescent="0.2">
      <c r="A11" s="48">
        <v>40390</v>
      </c>
      <c r="B11" s="151">
        <v>0</v>
      </c>
      <c r="C11" s="152">
        <v>-16853.309999999998</v>
      </c>
      <c r="D11" s="13" t="s">
        <v>134</v>
      </c>
    </row>
    <row r="12" spans="1:4" hidden="1" outlineLevel="1" x14ac:dyDescent="0.2">
      <c r="A12" s="48">
        <v>40421</v>
      </c>
      <c r="B12" s="151">
        <v>0</v>
      </c>
      <c r="C12" s="152">
        <v>10869.640000000001</v>
      </c>
      <c r="D12" s="13" t="s">
        <v>134</v>
      </c>
    </row>
    <row r="13" spans="1:4" hidden="1" outlineLevel="1" x14ac:dyDescent="0.2">
      <c r="A13" s="48">
        <v>40451</v>
      </c>
      <c r="B13" s="151">
        <v>0</v>
      </c>
      <c r="C13" s="152">
        <v>45417.58</v>
      </c>
      <c r="D13" s="13" t="s">
        <v>134</v>
      </c>
    </row>
    <row r="14" spans="1:4" hidden="1" outlineLevel="1" x14ac:dyDescent="0.2">
      <c r="A14" s="48">
        <v>40482</v>
      </c>
      <c r="B14" s="151">
        <v>0</v>
      </c>
      <c r="C14" s="152">
        <v>-4288.329999999999</v>
      </c>
      <c r="D14" s="13" t="s">
        <v>134</v>
      </c>
    </row>
    <row r="15" spans="1:4" hidden="1" outlineLevel="1" x14ac:dyDescent="0.2">
      <c r="A15" s="48">
        <v>40512</v>
      </c>
      <c r="B15" s="151">
        <v>0</v>
      </c>
      <c r="C15" s="152">
        <v>11045.179999999998</v>
      </c>
      <c r="D15" s="13" t="s">
        <v>134</v>
      </c>
    </row>
    <row r="16" spans="1:4" hidden="1" outlineLevel="1" x14ac:dyDescent="0.2">
      <c r="A16" s="48">
        <v>40543</v>
      </c>
      <c r="B16" s="151">
        <v>0</v>
      </c>
      <c r="C16" s="152">
        <v>18610.52</v>
      </c>
      <c r="D16" s="13" t="s">
        <v>134</v>
      </c>
    </row>
    <row r="17" spans="1:4" hidden="1" outlineLevel="1" x14ac:dyDescent="0.2">
      <c r="A17" s="48">
        <v>40574</v>
      </c>
      <c r="B17" s="151">
        <v>0</v>
      </c>
      <c r="C17" s="152">
        <v>13072.369999999997</v>
      </c>
      <c r="D17" s="13" t="s">
        <v>134</v>
      </c>
    </row>
    <row r="18" spans="1:4" hidden="1" outlineLevel="1" x14ac:dyDescent="0.2">
      <c r="A18" s="48">
        <v>40602</v>
      </c>
      <c r="B18" s="151">
        <v>0</v>
      </c>
      <c r="C18" s="152">
        <v>10802.7</v>
      </c>
      <c r="D18" s="13" t="s">
        <v>134</v>
      </c>
    </row>
    <row r="19" spans="1:4" hidden="1" outlineLevel="1" x14ac:dyDescent="0.2">
      <c r="A19" s="48">
        <v>40633</v>
      </c>
      <c r="B19" s="151">
        <v>0</v>
      </c>
      <c r="C19" s="152">
        <v>20029.66</v>
      </c>
      <c r="D19" s="13" t="s">
        <v>134</v>
      </c>
    </row>
    <row r="20" spans="1:4" hidden="1" outlineLevel="1" x14ac:dyDescent="0.2">
      <c r="A20" s="48">
        <v>40663</v>
      </c>
      <c r="B20" s="151">
        <v>0</v>
      </c>
      <c r="C20" s="152">
        <v>972.85000000000036</v>
      </c>
      <c r="D20" s="13" t="s">
        <v>134</v>
      </c>
    </row>
    <row r="21" spans="1:4" hidden="1" outlineLevel="1" x14ac:dyDescent="0.2">
      <c r="A21" s="48">
        <v>40694</v>
      </c>
      <c r="B21" s="151">
        <v>0</v>
      </c>
      <c r="C21" s="152">
        <v>4648.3100000000004</v>
      </c>
      <c r="D21" s="13" t="s">
        <v>134</v>
      </c>
    </row>
    <row r="22" spans="1:4" hidden="1" outlineLevel="1" x14ac:dyDescent="0.2">
      <c r="A22" s="48">
        <v>40724</v>
      </c>
      <c r="B22" s="151">
        <v>0</v>
      </c>
      <c r="C22" s="152">
        <v>11202.42</v>
      </c>
      <c r="D22" s="13" t="s">
        <v>134</v>
      </c>
    </row>
    <row r="23" spans="1:4" hidden="1" outlineLevel="1" x14ac:dyDescent="0.2">
      <c r="A23" s="48">
        <v>40755</v>
      </c>
      <c r="B23" s="151">
        <v>0</v>
      </c>
      <c r="C23" s="152">
        <v>8383.5600000000013</v>
      </c>
      <c r="D23" s="13" t="s">
        <v>134</v>
      </c>
    </row>
    <row r="24" spans="1:4" hidden="1" outlineLevel="1" x14ac:dyDescent="0.2">
      <c r="A24" s="48">
        <v>40786</v>
      </c>
      <c r="B24" s="151">
        <v>0</v>
      </c>
      <c r="C24" s="152">
        <v>8658.2799999999988</v>
      </c>
      <c r="D24" s="13" t="s">
        <v>134</v>
      </c>
    </row>
    <row r="25" spans="1:4" hidden="1" outlineLevel="1" x14ac:dyDescent="0.2">
      <c r="A25" s="48">
        <v>40816</v>
      </c>
      <c r="B25" s="151">
        <v>0</v>
      </c>
      <c r="C25" s="152">
        <v>18998.330000000002</v>
      </c>
      <c r="D25" s="13" t="s">
        <v>134</v>
      </c>
    </row>
    <row r="26" spans="1:4" hidden="1" outlineLevel="1" x14ac:dyDescent="0.2">
      <c r="A26" s="48">
        <v>40847</v>
      </c>
      <c r="B26" s="151">
        <v>0</v>
      </c>
      <c r="C26" s="152">
        <v>11536.740000000002</v>
      </c>
      <c r="D26" s="13" t="s">
        <v>134</v>
      </c>
    </row>
    <row r="27" spans="1:4" hidden="1" outlineLevel="1" x14ac:dyDescent="0.2">
      <c r="A27" s="48">
        <v>40877</v>
      </c>
      <c r="B27" s="151">
        <v>0</v>
      </c>
      <c r="C27" s="152">
        <v>7311.7400000000007</v>
      </c>
      <c r="D27" s="13" t="s">
        <v>134</v>
      </c>
    </row>
    <row r="28" spans="1:4" hidden="1" outlineLevel="1" x14ac:dyDescent="0.2">
      <c r="A28" s="48">
        <v>40908</v>
      </c>
      <c r="B28" s="151">
        <v>0</v>
      </c>
      <c r="C28" s="152">
        <v>11798.230000000001</v>
      </c>
      <c r="D28" s="13" t="s">
        <v>134</v>
      </c>
    </row>
    <row r="29" spans="1:4" hidden="1" outlineLevel="1" x14ac:dyDescent="0.2">
      <c r="A29" s="48">
        <v>40939</v>
      </c>
      <c r="B29" s="151">
        <v>0</v>
      </c>
      <c r="C29" s="152">
        <v>5139.9500000000007</v>
      </c>
      <c r="D29" s="13" t="s">
        <v>134</v>
      </c>
    </row>
    <row r="30" spans="1:4" hidden="1" outlineLevel="1" x14ac:dyDescent="0.2">
      <c r="A30" s="48">
        <v>40968</v>
      </c>
      <c r="B30" s="151">
        <v>0</v>
      </c>
      <c r="C30" s="152">
        <v>8183.5599999999995</v>
      </c>
      <c r="D30" s="13" t="s">
        <v>134</v>
      </c>
    </row>
    <row r="31" spans="1:4" hidden="1" outlineLevel="1" x14ac:dyDescent="0.2">
      <c r="A31" s="48">
        <v>40999</v>
      </c>
      <c r="B31" s="151">
        <v>0</v>
      </c>
      <c r="C31" s="152">
        <v>7921.2599999999993</v>
      </c>
      <c r="D31" s="13" t="s">
        <v>134</v>
      </c>
    </row>
    <row r="32" spans="1:4" hidden="1" outlineLevel="1" x14ac:dyDescent="0.2">
      <c r="A32" s="48">
        <v>41029</v>
      </c>
      <c r="B32" s="151">
        <v>0</v>
      </c>
      <c r="C32" s="152">
        <v>7190.55</v>
      </c>
      <c r="D32" s="13" t="s">
        <v>134</v>
      </c>
    </row>
    <row r="33" spans="1:4" hidden="1" outlineLevel="1" x14ac:dyDescent="0.2">
      <c r="A33" s="48">
        <v>41060</v>
      </c>
      <c r="B33" s="151">
        <v>0</v>
      </c>
      <c r="C33" s="152">
        <v>5702.61</v>
      </c>
      <c r="D33" s="13" t="s">
        <v>134</v>
      </c>
    </row>
    <row r="34" spans="1:4" hidden="1" outlineLevel="1" x14ac:dyDescent="0.2">
      <c r="A34" s="48">
        <v>41090</v>
      </c>
      <c r="B34" s="151">
        <v>0</v>
      </c>
      <c r="C34" s="152">
        <v>3124.75</v>
      </c>
      <c r="D34" s="13" t="s">
        <v>134</v>
      </c>
    </row>
    <row r="35" spans="1:4" hidden="1" outlineLevel="1" x14ac:dyDescent="0.2">
      <c r="A35" s="48">
        <v>41121</v>
      </c>
      <c r="B35" s="151">
        <v>0</v>
      </c>
      <c r="C35" s="152">
        <v>3987.3199999999997</v>
      </c>
      <c r="D35" s="13" t="s">
        <v>134</v>
      </c>
    </row>
    <row r="36" spans="1:4" hidden="1" outlineLevel="1" x14ac:dyDescent="0.2">
      <c r="A36" s="48">
        <v>41152</v>
      </c>
      <c r="B36" s="151">
        <v>0</v>
      </c>
      <c r="C36" s="152">
        <v>6116.01</v>
      </c>
      <c r="D36" s="13" t="s">
        <v>134</v>
      </c>
    </row>
    <row r="37" spans="1:4" hidden="1" outlineLevel="1" x14ac:dyDescent="0.2">
      <c r="A37" s="48">
        <v>41182</v>
      </c>
      <c r="B37" s="151">
        <v>0</v>
      </c>
      <c r="C37" s="152">
        <v>6106.6500000000005</v>
      </c>
      <c r="D37" s="13" t="s">
        <v>134</v>
      </c>
    </row>
    <row r="38" spans="1:4" hidden="1" outlineLevel="1" x14ac:dyDescent="0.2">
      <c r="A38" s="48">
        <v>41213</v>
      </c>
      <c r="B38" s="151">
        <v>0</v>
      </c>
      <c r="C38" s="152">
        <v>4976.7999999999993</v>
      </c>
      <c r="D38" s="13" t="s">
        <v>134</v>
      </c>
    </row>
    <row r="39" spans="1:4" hidden="1" outlineLevel="1" x14ac:dyDescent="0.2">
      <c r="A39" s="48">
        <v>41243</v>
      </c>
      <c r="B39" s="151">
        <v>0</v>
      </c>
      <c r="C39" s="152">
        <v>5777.59</v>
      </c>
      <c r="D39" s="13" t="s">
        <v>134</v>
      </c>
    </row>
    <row r="40" spans="1:4" hidden="1" outlineLevel="1" x14ac:dyDescent="0.2">
      <c r="A40" s="48">
        <v>41274</v>
      </c>
      <c r="B40" s="151">
        <v>0</v>
      </c>
      <c r="C40" s="152">
        <v>3961.6600000000003</v>
      </c>
      <c r="D40" s="13" t="s">
        <v>134</v>
      </c>
    </row>
    <row r="41" spans="1:4" hidden="1" outlineLevel="1" x14ac:dyDescent="0.2">
      <c r="A41" s="48">
        <v>41305</v>
      </c>
      <c r="B41" s="151">
        <v>0</v>
      </c>
      <c r="C41" s="152">
        <v>6577.38</v>
      </c>
      <c r="D41" s="13" t="s">
        <v>134</v>
      </c>
    </row>
    <row r="42" spans="1:4" hidden="1" outlineLevel="1" x14ac:dyDescent="0.2">
      <c r="A42" s="48">
        <v>41333</v>
      </c>
      <c r="B42" s="151">
        <v>0</v>
      </c>
      <c r="C42" s="152">
        <v>6580.77</v>
      </c>
      <c r="D42" s="13" t="s">
        <v>134</v>
      </c>
    </row>
    <row r="43" spans="1:4" hidden="1" outlineLevel="1" x14ac:dyDescent="0.2">
      <c r="A43" s="48">
        <v>41364</v>
      </c>
      <c r="B43" s="151">
        <v>0</v>
      </c>
      <c r="C43" s="152">
        <v>6960.81</v>
      </c>
      <c r="D43" s="13" t="s">
        <v>134</v>
      </c>
    </row>
    <row r="44" spans="1:4" hidden="1" outlineLevel="1" x14ac:dyDescent="0.2">
      <c r="A44" s="48">
        <v>41394</v>
      </c>
      <c r="B44" s="151">
        <v>0</v>
      </c>
      <c r="C44" s="152">
        <v>6798.2999999999993</v>
      </c>
      <c r="D44" s="13" t="s">
        <v>134</v>
      </c>
    </row>
    <row r="45" spans="1:4" hidden="1" outlineLevel="1" x14ac:dyDescent="0.2">
      <c r="A45" s="48">
        <v>41425</v>
      </c>
      <c r="B45" s="151">
        <v>0</v>
      </c>
      <c r="C45" s="152">
        <v>8304.5</v>
      </c>
      <c r="D45" s="13" t="s">
        <v>134</v>
      </c>
    </row>
    <row r="46" spans="1:4" hidden="1" outlineLevel="1" x14ac:dyDescent="0.2">
      <c r="A46" s="48">
        <v>41455</v>
      </c>
      <c r="B46" s="151">
        <v>0</v>
      </c>
      <c r="C46" s="152">
        <v>7803.58</v>
      </c>
      <c r="D46" s="13" t="s">
        <v>134</v>
      </c>
    </row>
    <row r="47" spans="1:4" hidden="1" outlineLevel="1" x14ac:dyDescent="0.2">
      <c r="A47" s="48">
        <v>41486</v>
      </c>
      <c r="B47" s="151">
        <v>0</v>
      </c>
      <c r="C47" s="152">
        <v>6608.75</v>
      </c>
      <c r="D47" s="13" t="s">
        <v>134</v>
      </c>
    </row>
    <row r="48" spans="1:4" hidden="1" outlineLevel="1" x14ac:dyDescent="0.2">
      <c r="A48" s="48">
        <v>41517</v>
      </c>
      <c r="B48" s="151">
        <v>0</v>
      </c>
      <c r="C48" s="152">
        <v>9895.2999999999993</v>
      </c>
      <c r="D48" s="13" t="s">
        <v>134</v>
      </c>
    </row>
    <row r="49" spans="1:5" hidden="1" outlineLevel="1" x14ac:dyDescent="0.2">
      <c r="A49" s="48">
        <v>41547</v>
      </c>
      <c r="B49" s="151">
        <v>0</v>
      </c>
      <c r="C49" s="152">
        <v>8722</v>
      </c>
      <c r="D49" s="13" t="s">
        <v>134</v>
      </c>
    </row>
    <row r="50" spans="1:5" collapsed="1" x14ac:dyDescent="0.2">
      <c r="A50" s="48">
        <v>41578</v>
      </c>
      <c r="B50" s="151">
        <v>0</v>
      </c>
      <c r="C50" s="152">
        <v>11618.83</v>
      </c>
      <c r="D50" s="13" t="s">
        <v>134</v>
      </c>
      <c r="E50" s="28"/>
    </row>
    <row r="51" spans="1:5" x14ac:dyDescent="0.2">
      <c r="A51" s="48">
        <v>41608</v>
      </c>
      <c r="B51" s="151">
        <v>0</v>
      </c>
      <c r="C51" s="152">
        <v>6639.71</v>
      </c>
      <c r="D51" s="13" t="s">
        <v>134</v>
      </c>
      <c r="E51" s="28"/>
    </row>
    <row r="52" spans="1:5" x14ac:dyDescent="0.2">
      <c r="A52" s="48">
        <v>41639</v>
      </c>
      <c r="B52" s="151">
        <v>0</v>
      </c>
      <c r="C52" s="152">
        <v>8511.1</v>
      </c>
      <c r="D52" s="13" t="s">
        <v>134</v>
      </c>
      <c r="E52" s="28"/>
    </row>
    <row r="53" spans="1:5" x14ac:dyDescent="0.2">
      <c r="A53" s="48">
        <v>41670</v>
      </c>
      <c r="B53" s="151">
        <v>0</v>
      </c>
      <c r="C53" s="152">
        <v>9139.0400000000009</v>
      </c>
      <c r="D53" s="13" t="s">
        <v>134</v>
      </c>
      <c r="E53" s="28"/>
    </row>
    <row r="54" spans="1:5" x14ac:dyDescent="0.2">
      <c r="A54" s="48">
        <v>41698</v>
      </c>
      <c r="B54" s="151">
        <v>0</v>
      </c>
      <c r="C54" s="152">
        <v>7571.4</v>
      </c>
      <c r="D54" s="13" t="s">
        <v>134</v>
      </c>
      <c r="E54" s="28"/>
    </row>
    <row r="55" spans="1:5" x14ac:dyDescent="0.2">
      <c r="A55" s="48">
        <v>41729</v>
      </c>
      <c r="B55" s="151">
        <v>0</v>
      </c>
      <c r="C55" s="152">
        <v>6963.27</v>
      </c>
      <c r="D55" s="13" t="s">
        <v>134</v>
      </c>
      <c r="E55" s="28"/>
    </row>
    <row r="56" spans="1:5" x14ac:dyDescent="0.2">
      <c r="A56" s="48">
        <v>41759</v>
      </c>
      <c r="B56" s="151">
        <v>0</v>
      </c>
      <c r="C56" s="49">
        <f>'[4]JEM-SL1-2'!I10</f>
        <v>8865.4333333333325</v>
      </c>
      <c r="D56" s="13" t="s">
        <v>135</v>
      </c>
    </row>
    <row r="57" spans="1:5" x14ac:dyDescent="0.2">
      <c r="A57" s="48">
        <v>41790</v>
      </c>
      <c r="B57" s="151">
        <v>0</v>
      </c>
      <c r="C57" s="49">
        <f>'[4]JEM-SL1-2'!I11</f>
        <v>8865.4333333333325</v>
      </c>
      <c r="D57" s="13" t="s">
        <v>135</v>
      </c>
    </row>
    <row r="58" spans="1:5" x14ac:dyDescent="0.2">
      <c r="A58" s="48">
        <v>41820</v>
      </c>
      <c r="B58" s="151">
        <v>0</v>
      </c>
      <c r="C58" s="49">
        <f>'[4]JEM-SL1-2'!I12</f>
        <v>8865.4333333333325</v>
      </c>
      <c r="D58" s="13" t="s">
        <v>135</v>
      </c>
    </row>
    <row r="59" spans="1:5" x14ac:dyDescent="0.2">
      <c r="A59" s="48">
        <v>41851</v>
      </c>
      <c r="B59" s="151">
        <v>0</v>
      </c>
      <c r="C59" s="49">
        <f>'[4]JEM-SL1-2'!I13</f>
        <v>8865.4333333333325</v>
      </c>
      <c r="D59" s="13" t="s">
        <v>135</v>
      </c>
    </row>
    <row r="60" spans="1:5" x14ac:dyDescent="0.2">
      <c r="A60" s="48">
        <v>41882</v>
      </c>
      <c r="B60" s="151">
        <v>0</v>
      </c>
      <c r="C60" s="49">
        <f>'[4]JEM-SL1-2'!I14</f>
        <v>8865.4333333333325</v>
      </c>
      <c r="D60" s="13" t="s">
        <v>135</v>
      </c>
    </row>
    <row r="61" spans="1:5" x14ac:dyDescent="0.2">
      <c r="A61" s="48">
        <v>41912</v>
      </c>
      <c r="B61" s="151">
        <v>0</v>
      </c>
      <c r="C61" s="49">
        <f>'[4]JEM-SL1-2'!I15</f>
        <v>8865.4333333333325</v>
      </c>
      <c r="D61" s="13" t="s">
        <v>135</v>
      </c>
    </row>
    <row r="62" spans="1:5" x14ac:dyDescent="0.2">
      <c r="A62" s="48">
        <v>41943</v>
      </c>
      <c r="B62" s="151">
        <v>0</v>
      </c>
      <c r="C62" s="49">
        <f>'[4]JEM-SL1-2'!I16</f>
        <v>8865.4333333333325</v>
      </c>
      <c r="D62" s="13" t="s">
        <v>135</v>
      </c>
    </row>
    <row r="63" spans="1:5" x14ac:dyDescent="0.2">
      <c r="A63" s="48">
        <v>41973</v>
      </c>
      <c r="B63" s="151">
        <v>0</v>
      </c>
      <c r="C63" s="49">
        <f>'[4]JEM-SL1-2'!I17</f>
        <v>8865.4333333333325</v>
      </c>
      <c r="D63" s="13" t="s">
        <v>135</v>
      </c>
    </row>
    <row r="64" spans="1:5" x14ac:dyDescent="0.2">
      <c r="A64" s="48">
        <v>42004</v>
      </c>
      <c r="B64" s="151">
        <v>0</v>
      </c>
      <c r="C64" s="49">
        <f>'[4]JEM-SL1-2'!I18</f>
        <v>8865.4333333333325</v>
      </c>
      <c r="D64" s="13" t="s">
        <v>135</v>
      </c>
    </row>
    <row r="65" spans="1:6" x14ac:dyDescent="0.2">
      <c r="A65" s="48">
        <v>42035</v>
      </c>
      <c r="B65" s="151">
        <v>0</v>
      </c>
      <c r="C65" s="49">
        <f>'[4]JEM-SL1-2'!I19</f>
        <v>7043.6418536014526</v>
      </c>
      <c r="D65" s="13" t="s">
        <v>135</v>
      </c>
    </row>
    <row r="66" spans="1:6" x14ac:dyDescent="0.2">
      <c r="A66" s="48">
        <v>42063</v>
      </c>
      <c r="B66" s="151">
        <v>0</v>
      </c>
      <c r="C66" s="49">
        <f>'[4]JEM-SL1-2'!I20</f>
        <v>7043.6418536014526</v>
      </c>
      <c r="D66" s="13" t="s">
        <v>135</v>
      </c>
    </row>
    <row r="67" spans="1:6" x14ac:dyDescent="0.2">
      <c r="A67" s="48">
        <v>42094</v>
      </c>
      <c r="B67" s="151">
        <v>0</v>
      </c>
      <c r="C67" s="49">
        <f>'[4]JEM-SL1-2'!I21</f>
        <v>7043.6418536014526</v>
      </c>
      <c r="D67" s="13" t="s">
        <v>135</v>
      </c>
    </row>
    <row r="68" spans="1:6" x14ac:dyDescent="0.2">
      <c r="A68" s="48">
        <v>42124</v>
      </c>
      <c r="B68" s="151">
        <v>0</v>
      </c>
      <c r="C68" s="49">
        <f>'[4]JEM-SL1-2'!I22</f>
        <v>7043.6418536014526</v>
      </c>
      <c r="D68" s="13" t="s">
        <v>135</v>
      </c>
    </row>
    <row r="69" spans="1:6" x14ac:dyDescent="0.2">
      <c r="A69" s="48">
        <v>42155</v>
      </c>
      <c r="B69" s="151">
        <v>0</v>
      </c>
      <c r="C69" s="49">
        <f>'[4]JEM-SL1-2'!I23</f>
        <v>7043.6418536014526</v>
      </c>
      <c r="D69" s="13" t="s">
        <v>135</v>
      </c>
    </row>
    <row r="70" spans="1:6" x14ac:dyDescent="0.2">
      <c r="A70" s="48">
        <v>42185</v>
      </c>
      <c r="B70" s="151">
        <v>0</v>
      </c>
      <c r="C70" s="49">
        <f>'[4]JEM-SL1-2'!I24</f>
        <v>7043.6418536014526</v>
      </c>
      <c r="D70" s="13" t="s">
        <v>135</v>
      </c>
    </row>
    <row r="71" spans="1:6" x14ac:dyDescent="0.2">
      <c r="A71" s="48">
        <v>42216</v>
      </c>
      <c r="B71" s="151">
        <v>0</v>
      </c>
      <c r="C71" s="49">
        <f>'[4]JEM-SL1-2'!I25</f>
        <v>7043.6418536014526</v>
      </c>
      <c r="D71" s="13" t="s">
        <v>135</v>
      </c>
    </row>
    <row r="72" spans="1:6" x14ac:dyDescent="0.2">
      <c r="A72" s="48">
        <v>42247</v>
      </c>
      <c r="B72" s="151">
        <v>0</v>
      </c>
      <c r="C72" s="49">
        <f>'[4]JEM-SL1-2'!I26</f>
        <v>7043.6418536014526</v>
      </c>
      <c r="D72" s="13" t="s">
        <v>135</v>
      </c>
    </row>
    <row r="73" spans="1:6" x14ac:dyDescent="0.2">
      <c r="A73" s="48">
        <v>42277</v>
      </c>
      <c r="B73" s="151">
        <v>0</v>
      </c>
      <c r="C73" s="49">
        <f>'[4]JEM-SL1-2'!I27</f>
        <v>7043.6418536014526</v>
      </c>
      <c r="D73" s="13" t="s">
        <v>135</v>
      </c>
    </row>
    <row r="74" spans="1:6" hidden="1" outlineLevel="1" x14ac:dyDescent="0.2">
      <c r="A74" s="48">
        <v>42308</v>
      </c>
      <c r="B74" s="151">
        <v>0</v>
      </c>
      <c r="C74" s="71">
        <v>6172.9081369446421</v>
      </c>
      <c r="D74" s="13" t="s">
        <v>135</v>
      </c>
      <c r="E74" t="s">
        <v>205</v>
      </c>
      <c r="F74" s="161"/>
    </row>
    <row r="75" spans="1:6" hidden="1" outlineLevel="1" x14ac:dyDescent="0.2">
      <c r="A75" s="48">
        <v>42338</v>
      </c>
      <c r="B75" s="151">
        <v>0</v>
      </c>
      <c r="C75" s="71">
        <v>6172.9081369446421</v>
      </c>
      <c r="D75" s="13" t="s">
        <v>135</v>
      </c>
      <c r="E75" t="str">
        <f>IF(MONTH(A75)=10,"Oct"&amp;RIGHT(YEAR(A75),2)&amp;"-"&amp;"Sep"&amp;RIGHT(YEAR(A75)+1,2),E74)</f>
        <v>Oct15-Sep16</v>
      </c>
    </row>
    <row r="76" spans="1:6" hidden="1" outlineLevel="1" x14ac:dyDescent="0.2">
      <c r="A76" s="48">
        <v>42369</v>
      </c>
      <c r="B76" s="151">
        <v>0</v>
      </c>
      <c r="C76" s="71">
        <v>6172.9081369446421</v>
      </c>
      <c r="D76" s="13" t="s">
        <v>135</v>
      </c>
      <c r="E76" t="str">
        <f t="shared" ref="E76:E139" si="0">IF(MONTH(A76)=10,"Oct"&amp;RIGHT(YEAR(A76),2)&amp;"-"&amp;"Sep"&amp;RIGHT(YEAR(A76)+1,2),E75)</f>
        <v>Oct15-Sep16</v>
      </c>
    </row>
    <row r="77" spans="1:6" hidden="1" outlineLevel="1" x14ac:dyDescent="0.2">
      <c r="A77" s="48">
        <v>42400</v>
      </c>
      <c r="B77" s="151">
        <v>0</v>
      </c>
      <c r="C77" s="71">
        <v>6172.9081369446421</v>
      </c>
      <c r="D77" s="13" t="s">
        <v>135</v>
      </c>
      <c r="E77" t="str">
        <f t="shared" si="0"/>
        <v>Oct15-Sep16</v>
      </c>
    </row>
    <row r="78" spans="1:6" hidden="1" outlineLevel="1" x14ac:dyDescent="0.2">
      <c r="A78" s="48">
        <v>42429</v>
      </c>
      <c r="B78" s="151">
        <v>0</v>
      </c>
      <c r="C78" s="71">
        <v>6172.9081369446421</v>
      </c>
      <c r="D78" s="13" t="s">
        <v>135</v>
      </c>
      <c r="E78" t="str">
        <f t="shared" si="0"/>
        <v>Oct15-Sep16</v>
      </c>
    </row>
    <row r="79" spans="1:6" hidden="1" outlineLevel="1" x14ac:dyDescent="0.2">
      <c r="A79" s="48">
        <v>42460</v>
      </c>
      <c r="B79" s="151">
        <v>0</v>
      </c>
      <c r="C79" s="71">
        <v>6172.9081369446421</v>
      </c>
      <c r="D79" s="13" t="s">
        <v>135</v>
      </c>
      <c r="E79" t="str">
        <f t="shared" si="0"/>
        <v>Oct15-Sep16</v>
      </c>
    </row>
    <row r="80" spans="1:6" hidden="1" outlineLevel="1" x14ac:dyDescent="0.2">
      <c r="A80" s="48">
        <v>42490</v>
      </c>
      <c r="B80" s="151">
        <v>0</v>
      </c>
      <c r="C80" s="71">
        <v>6172.9081369446421</v>
      </c>
      <c r="D80" s="13" t="s">
        <v>135</v>
      </c>
      <c r="E80" t="str">
        <f t="shared" si="0"/>
        <v>Oct15-Sep16</v>
      </c>
    </row>
    <row r="81" spans="1:5" hidden="1" outlineLevel="1" x14ac:dyDescent="0.2">
      <c r="A81" s="48">
        <v>42521</v>
      </c>
      <c r="B81" s="151">
        <v>0</v>
      </c>
      <c r="C81" s="71">
        <v>6172.9081369446421</v>
      </c>
      <c r="D81" s="13" t="s">
        <v>135</v>
      </c>
      <c r="E81" t="str">
        <f t="shared" si="0"/>
        <v>Oct15-Sep16</v>
      </c>
    </row>
    <row r="82" spans="1:5" hidden="1" outlineLevel="1" x14ac:dyDescent="0.2">
      <c r="A82" s="48">
        <v>42551</v>
      </c>
      <c r="B82" s="151">
        <v>0</v>
      </c>
      <c r="C82" s="71">
        <v>6172.9081369446421</v>
      </c>
      <c r="D82" s="13" t="s">
        <v>135</v>
      </c>
      <c r="E82" t="str">
        <f t="shared" si="0"/>
        <v>Oct15-Sep16</v>
      </c>
    </row>
    <row r="83" spans="1:5" hidden="1" outlineLevel="1" x14ac:dyDescent="0.2">
      <c r="A83" s="48">
        <v>42582</v>
      </c>
      <c r="B83" s="151">
        <v>0</v>
      </c>
      <c r="C83" s="71">
        <v>6172.9081369446421</v>
      </c>
      <c r="D83" s="13" t="s">
        <v>135</v>
      </c>
      <c r="E83" t="str">
        <f t="shared" si="0"/>
        <v>Oct15-Sep16</v>
      </c>
    </row>
    <row r="84" spans="1:5" hidden="1" outlineLevel="1" x14ac:dyDescent="0.2">
      <c r="A84" s="48">
        <v>42613</v>
      </c>
      <c r="B84" s="151">
        <v>0</v>
      </c>
      <c r="C84" s="71">
        <v>6172.9081369446421</v>
      </c>
      <c r="D84" s="13" t="s">
        <v>135</v>
      </c>
      <c r="E84" t="str">
        <f t="shared" si="0"/>
        <v>Oct15-Sep16</v>
      </c>
    </row>
    <row r="85" spans="1:5" hidden="1" outlineLevel="1" x14ac:dyDescent="0.2">
      <c r="A85" s="48">
        <v>42643</v>
      </c>
      <c r="B85" s="151">
        <v>0</v>
      </c>
      <c r="C85" s="71">
        <v>6172.9081369446421</v>
      </c>
      <c r="D85" s="13" t="s">
        <v>135</v>
      </c>
      <c r="E85" t="str">
        <f t="shared" si="0"/>
        <v>Oct15-Sep16</v>
      </c>
    </row>
    <row r="86" spans="1:5" hidden="1" outlineLevel="1" x14ac:dyDescent="0.2">
      <c r="A86" s="48">
        <v>42674</v>
      </c>
      <c r="B86" s="151">
        <v>0</v>
      </c>
      <c r="C86" s="71">
        <v>5322.595693489684</v>
      </c>
      <c r="D86" s="13" t="s">
        <v>135</v>
      </c>
      <c r="E86" t="str">
        <f t="shared" si="0"/>
        <v>Oct16-Sep17</v>
      </c>
    </row>
    <row r="87" spans="1:5" hidden="1" outlineLevel="1" x14ac:dyDescent="0.2">
      <c r="A87" s="48">
        <v>42704</v>
      </c>
      <c r="B87" s="151">
        <v>0</v>
      </c>
      <c r="C87" s="71">
        <v>5322.595693489684</v>
      </c>
      <c r="D87" s="13" t="s">
        <v>135</v>
      </c>
      <c r="E87" t="str">
        <f t="shared" si="0"/>
        <v>Oct16-Sep17</v>
      </c>
    </row>
    <row r="88" spans="1:5" hidden="1" outlineLevel="1" x14ac:dyDescent="0.2">
      <c r="A88" s="48">
        <v>42735</v>
      </c>
      <c r="B88" s="151">
        <v>0</v>
      </c>
      <c r="C88" s="71">
        <v>5322.595693489684</v>
      </c>
      <c r="D88" s="13" t="s">
        <v>135</v>
      </c>
      <c r="E88" t="str">
        <f t="shared" si="0"/>
        <v>Oct16-Sep17</v>
      </c>
    </row>
    <row r="89" spans="1:5" hidden="1" outlineLevel="1" x14ac:dyDescent="0.2">
      <c r="A89" s="48">
        <v>42766</v>
      </c>
      <c r="B89" s="151">
        <v>0</v>
      </c>
      <c r="C89" s="71">
        <v>5322.595693489684</v>
      </c>
      <c r="D89" s="13" t="s">
        <v>135</v>
      </c>
      <c r="E89" t="str">
        <f t="shared" si="0"/>
        <v>Oct16-Sep17</v>
      </c>
    </row>
    <row r="90" spans="1:5" hidden="1" outlineLevel="1" x14ac:dyDescent="0.2">
      <c r="A90" s="48">
        <v>42794</v>
      </c>
      <c r="B90" s="151">
        <v>0</v>
      </c>
      <c r="C90" s="71">
        <v>5322.595693489684</v>
      </c>
      <c r="D90" s="13" t="s">
        <v>135</v>
      </c>
      <c r="E90" t="str">
        <f t="shared" si="0"/>
        <v>Oct16-Sep17</v>
      </c>
    </row>
    <row r="91" spans="1:5" hidden="1" outlineLevel="1" x14ac:dyDescent="0.2">
      <c r="A91" s="48">
        <v>42825</v>
      </c>
      <c r="B91" s="151">
        <v>0</v>
      </c>
      <c r="C91" s="71">
        <v>5322.595693489684</v>
      </c>
      <c r="D91" s="13" t="s">
        <v>135</v>
      </c>
      <c r="E91" t="str">
        <f t="shared" si="0"/>
        <v>Oct16-Sep17</v>
      </c>
    </row>
    <row r="92" spans="1:5" hidden="1" outlineLevel="1" x14ac:dyDescent="0.2">
      <c r="A92" s="48">
        <v>42855</v>
      </c>
      <c r="B92" s="151">
        <v>0</v>
      </c>
      <c r="C92" s="71">
        <v>5322.595693489684</v>
      </c>
      <c r="D92" s="13" t="s">
        <v>135</v>
      </c>
      <c r="E92" t="str">
        <f t="shared" si="0"/>
        <v>Oct16-Sep17</v>
      </c>
    </row>
    <row r="93" spans="1:5" hidden="1" outlineLevel="1" x14ac:dyDescent="0.2">
      <c r="A93" s="48">
        <v>42886</v>
      </c>
      <c r="B93" s="151">
        <v>0</v>
      </c>
      <c r="C93" s="71">
        <v>5322.595693489684</v>
      </c>
      <c r="D93" s="13" t="s">
        <v>135</v>
      </c>
      <c r="E93" t="str">
        <f t="shared" si="0"/>
        <v>Oct16-Sep17</v>
      </c>
    </row>
    <row r="94" spans="1:5" hidden="1" outlineLevel="1" x14ac:dyDescent="0.2">
      <c r="A94" s="48">
        <v>42916</v>
      </c>
      <c r="B94" s="151">
        <v>0</v>
      </c>
      <c r="C94" s="71">
        <v>5322.595693489684</v>
      </c>
      <c r="D94" s="13" t="s">
        <v>135</v>
      </c>
      <c r="E94" t="str">
        <f t="shared" si="0"/>
        <v>Oct16-Sep17</v>
      </c>
    </row>
    <row r="95" spans="1:5" hidden="1" outlineLevel="1" x14ac:dyDescent="0.2">
      <c r="A95" s="48">
        <v>42947</v>
      </c>
      <c r="B95" s="151">
        <v>0</v>
      </c>
      <c r="C95" s="71">
        <v>5322.595693489684</v>
      </c>
      <c r="D95" s="13" t="s">
        <v>135</v>
      </c>
      <c r="E95" t="str">
        <f t="shared" si="0"/>
        <v>Oct16-Sep17</v>
      </c>
    </row>
    <row r="96" spans="1:5" hidden="1" outlineLevel="1" x14ac:dyDescent="0.2">
      <c r="A96" s="48">
        <v>42978</v>
      </c>
      <c r="B96" s="151">
        <v>0</v>
      </c>
      <c r="C96" s="71">
        <v>5322.595693489684</v>
      </c>
      <c r="D96" s="13" t="s">
        <v>135</v>
      </c>
      <c r="E96" t="str">
        <f t="shared" si="0"/>
        <v>Oct16-Sep17</v>
      </c>
    </row>
    <row r="97" spans="1:5" hidden="1" outlineLevel="1" x14ac:dyDescent="0.2">
      <c r="A97" s="48">
        <v>43008</v>
      </c>
      <c r="B97" s="151">
        <v>0</v>
      </c>
      <c r="C97" s="71">
        <v>5322.595693489684</v>
      </c>
      <c r="D97" s="13" t="s">
        <v>135</v>
      </c>
      <c r="E97" t="str">
        <f t="shared" si="0"/>
        <v>Oct16-Sep17</v>
      </c>
    </row>
    <row r="98" spans="1:5" hidden="1" outlineLevel="1" x14ac:dyDescent="0.2">
      <c r="A98" s="48">
        <v>43039</v>
      </c>
      <c r="B98" s="151">
        <v>0</v>
      </c>
      <c r="C98" s="71">
        <v>4952.8974713183943</v>
      </c>
      <c r="D98" s="13" t="s">
        <v>135</v>
      </c>
      <c r="E98" t="str">
        <f t="shared" si="0"/>
        <v>Oct17-Sep18</v>
      </c>
    </row>
    <row r="99" spans="1:5" hidden="1" outlineLevel="1" x14ac:dyDescent="0.2">
      <c r="A99" s="48">
        <v>43069</v>
      </c>
      <c r="B99" s="151">
        <v>0</v>
      </c>
      <c r="C99" s="71">
        <v>4952.8974713183943</v>
      </c>
      <c r="D99" s="13" t="s">
        <v>135</v>
      </c>
      <c r="E99" t="str">
        <f t="shared" si="0"/>
        <v>Oct17-Sep18</v>
      </c>
    </row>
    <row r="100" spans="1:5" hidden="1" outlineLevel="1" x14ac:dyDescent="0.2">
      <c r="A100" s="48">
        <v>43100</v>
      </c>
      <c r="B100" s="151">
        <v>0</v>
      </c>
      <c r="C100" s="71">
        <v>4952.8974713183943</v>
      </c>
      <c r="D100" s="13" t="s">
        <v>135</v>
      </c>
      <c r="E100" t="str">
        <f t="shared" si="0"/>
        <v>Oct17-Sep18</v>
      </c>
    </row>
    <row r="101" spans="1:5" hidden="1" outlineLevel="1" x14ac:dyDescent="0.2">
      <c r="A101" s="48">
        <v>43131</v>
      </c>
      <c r="B101" s="151">
        <v>0</v>
      </c>
      <c r="C101" s="71">
        <v>4952.8974713183943</v>
      </c>
      <c r="D101" s="13" t="s">
        <v>135</v>
      </c>
      <c r="E101" t="str">
        <f t="shared" si="0"/>
        <v>Oct17-Sep18</v>
      </c>
    </row>
    <row r="102" spans="1:5" hidden="1" outlineLevel="1" x14ac:dyDescent="0.2">
      <c r="A102" s="48">
        <v>43159</v>
      </c>
      <c r="B102" s="151">
        <v>0</v>
      </c>
      <c r="C102" s="71">
        <v>4952.8974713183943</v>
      </c>
      <c r="D102" s="13" t="s">
        <v>135</v>
      </c>
      <c r="E102" t="str">
        <f t="shared" si="0"/>
        <v>Oct17-Sep18</v>
      </c>
    </row>
    <row r="103" spans="1:5" hidden="1" outlineLevel="1" x14ac:dyDescent="0.2">
      <c r="A103" s="48">
        <v>43190</v>
      </c>
      <c r="B103" s="151">
        <v>0</v>
      </c>
      <c r="C103" s="71">
        <v>4952.8974713183943</v>
      </c>
      <c r="D103" s="13" t="s">
        <v>135</v>
      </c>
      <c r="E103" t="str">
        <f t="shared" si="0"/>
        <v>Oct17-Sep18</v>
      </c>
    </row>
    <row r="104" spans="1:5" hidden="1" outlineLevel="1" x14ac:dyDescent="0.2">
      <c r="A104" s="48">
        <v>43220</v>
      </c>
      <c r="B104" s="151">
        <v>0</v>
      </c>
      <c r="C104" s="71">
        <v>4952.8974713183943</v>
      </c>
      <c r="D104" s="13" t="s">
        <v>135</v>
      </c>
      <c r="E104" t="str">
        <f t="shared" si="0"/>
        <v>Oct17-Sep18</v>
      </c>
    </row>
    <row r="105" spans="1:5" hidden="1" outlineLevel="1" x14ac:dyDescent="0.2">
      <c r="A105" s="48">
        <v>43251</v>
      </c>
      <c r="B105" s="151">
        <v>0</v>
      </c>
      <c r="C105" s="71">
        <v>4952.8974713183943</v>
      </c>
      <c r="D105" s="13" t="s">
        <v>135</v>
      </c>
      <c r="E105" t="str">
        <f t="shared" si="0"/>
        <v>Oct17-Sep18</v>
      </c>
    </row>
    <row r="106" spans="1:5" hidden="1" outlineLevel="1" x14ac:dyDescent="0.2">
      <c r="A106" s="48">
        <v>43281</v>
      </c>
      <c r="B106" s="151">
        <v>0</v>
      </c>
      <c r="C106" s="71">
        <v>4952.8974713183943</v>
      </c>
      <c r="D106" s="13" t="s">
        <v>135</v>
      </c>
      <c r="E106" t="str">
        <f t="shared" si="0"/>
        <v>Oct17-Sep18</v>
      </c>
    </row>
    <row r="107" spans="1:5" hidden="1" outlineLevel="1" x14ac:dyDescent="0.2">
      <c r="A107" s="48">
        <v>43312</v>
      </c>
      <c r="B107" s="151">
        <v>0</v>
      </c>
      <c r="C107" s="71">
        <v>4952.8974713183943</v>
      </c>
      <c r="D107" s="13" t="s">
        <v>135</v>
      </c>
      <c r="E107" t="str">
        <f t="shared" si="0"/>
        <v>Oct17-Sep18</v>
      </c>
    </row>
    <row r="108" spans="1:5" hidden="1" outlineLevel="1" x14ac:dyDescent="0.2">
      <c r="A108" s="48">
        <v>43343</v>
      </c>
      <c r="B108" s="151">
        <v>0</v>
      </c>
      <c r="C108" s="71">
        <v>4952.8974713183943</v>
      </c>
      <c r="D108" s="13" t="s">
        <v>135</v>
      </c>
      <c r="E108" t="str">
        <f t="shared" si="0"/>
        <v>Oct17-Sep18</v>
      </c>
    </row>
    <row r="109" spans="1:5" hidden="1" outlineLevel="1" x14ac:dyDescent="0.2">
      <c r="A109" s="48">
        <v>43373</v>
      </c>
      <c r="B109" s="151">
        <v>0</v>
      </c>
      <c r="C109" s="71">
        <v>4952.8974713183943</v>
      </c>
      <c r="D109" s="13" t="s">
        <v>135</v>
      </c>
      <c r="E109" t="str">
        <f t="shared" si="0"/>
        <v>Oct17-Sep18</v>
      </c>
    </row>
    <row r="110" spans="1:5" hidden="1" outlineLevel="1" x14ac:dyDescent="0.2">
      <c r="A110" s="48">
        <v>43404</v>
      </c>
      <c r="B110" s="151">
        <v>0</v>
      </c>
      <c r="C110" s="71">
        <v>5001.9619799065576</v>
      </c>
      <c r="D110" s="13" t="s">
        <v>135</v>
      </c>
      <c r="E110" t="str">
        <f t="shared" si="0"/>
        <v>Oct18-Sep19</v>
      </c>
    </row>
    <row r="111" spans="1:5" hidden="1" outlineLevel="1" x14ac:dyDescent="0.2">
      <c r="A111" s="48">
        <v>43434</v>
      </c>
      <c r="B111" s="151">
        <v>0</v>
      </c>
      <c r="C111" s="71">
        <v>5001.9619799065576</v>
      </c>
      <c r="D111" s="13" t="s">
        <v>135</v>
      </c>
      <c r="E111" t="str">
        <f t="shared" si="0"/>
        <v>Oct18-Sep19</v>
      </c>
    </row>
    <row r="112" spans="1:5" hidden="1" outlineLevel="1" x14ac:dyDescent="0.2">
      <c r="A112" s="48">
        <v>43465</v>
      </c>
      <c r="B112" s="151">
        <v>0</v>
      </c>
      <c r="C112" s="71">
        <v>5001.9619799065576</v>
      </c>
      <c r="D112" s="13" t="s">
        <v>135</v>
      </c>
      <c r="E112" t="str">
        <f t="shared" si="0"/>
        <v>Oct18-Sep19</v>
      </c>
    </row>
    <row r="113" spans="1:5" hidden="1" outlineLevel="1" x14ac:dyDescent="0.2">
      <c r="A113" s="48">
        <v>43496</v>
      </c>
      <c r="B113" s="151">
        <v>0</v>
      </c>
      <c r="C113" s="71">
        <v>5001.9619799065576</v>
      </c>
      <c r="D113" s="13" t="s">
        <v>135</v>
      </c>
      <c r="E113" t="str">
        <f t="shared" si="0"/>
        <v>Oct18-Sep19</v>
      </c>
    </row>
    <row r="114" spans="1:5" hidden="1" outlineLevel="1" x14ac:dyDescent="0.2">
      <c r="A114" s="48">
        <v>43524</v>
      </c>
      <c r="B114" s="151">
        <v>0</v>
      </c>
      <c r="C114" s="71">
        <v>5001.9619799065576</v>
      </c>
      <c r="D114" s="13" t="s">
        <v>135</v>
      </c>
      <c r="E114" t="str">
        <f t="shared" si="0"/>
        <v>Oct18-Sep19</v>
      </c>
    </row>
    <row r="115" spans="1:5" hidden="1" outlineLevel="1" x14ac:dyDescent="0.2">
      <c r="A115" s="48">
        <v>43555</v>
      </c>
      <c r="B115" s="151">
        <v>0</v>
      </c>
      <c r="C115" s="71">
        <v>5001.9619799065576</v>
      </c>
      <c r="D115" s="13" t="s">
        <v>135</v>
      </c>
      <c r="E115" t="str">
        <f t="shared" si="0"/>
        <v>Oct18-Sep19</v>
      </c>
    </row>
    <row r="116" spans="1:5" hidden="1" outlineLevel="1" x14ac:dyDescent="0.2">
      <c r="A116" s="48">
        <v>43585</v>
      </c>
      <c r="B116" s="151">
        <v>0</v>
      </c>
      <c r="C116" s="71">
        <v>5001.9619799065576</v>
      </c>
      <c r="D116" s="13" t="s">
        <v>135</v>
      </c>
      <c r="E116" t="str">
        <f t="shared" si="0"/>
        <v>Oct18-Sep19</v>
      </c>
    </row>
    <row r="117" spans="1:5" hidden="1" outlineLevel="1" x14ac:dyDescent="0.2">
      <c r="A117" s="48">
        <v>43616</v>
      </c>
      <c r="B117" s="151">
        <v>0</v>
      </c>
      <c r="C117" s="71">
        <v>5001.9619799065576</v>
      </c>
      <c r="D117" s="13" t="s">
        <v>135</v>
      </c>
      <c r="E117" t="str">
        <f t="shared" si="0"/>
        <v>Oct18-Sep19</v>
      </c>
    </row>
    <row r="118" spans="1:5" hidden="1" outlineLevel="1" x14ac:dyDescent="0.2">
      <c r="A118" s="48">
        <v>43646</v>
      </c>
      <c r="B118" s="151">
        <v>0</v>
      </c>
      <c r="C118" s="71">
        <v>5001.9619799065576</v>
      </c>
      <c r="D118" s="13" t="s">
        <v>135</v>
      </c>
      <c r="E118" t="str">
        <f t="shared" si="0"/>
        <v>Oct18-Sep19</v>
      </c>
    </row>
    <row r="119" spans="1:5" hidden="1" outlineLevel="1" x14ac:dyDescent="0.2">
      <c r="A119" s="48">
        <v>43677</v>
      </c>
      <c r="B119" s="151">
        <v>0</v>
      </c>
      <c r="C119" s="71">
        <v>5001.9619799065576</v>
      </c>
      <c r="D119" s="13" t="s">
        <v>135</v>
      </c>
      <c r="E119" t="str">
        <f t="shared" si="0"/>
        <v>Oct18-Sep19</v>
      </c>
    </row>
    <row r="120" spans="1:5" hidden="1" outlineLevel="1" x14ac:dyDescent="0.2">
      <c r="A120" s="48">
        <v>43708</v>
      </c>
      <c r="B120" s="151">
        <v>0</v>
      </c>
      <c r="C120" s="71">
        <v>5001.9619799065576</v>
      </c>
      <c r="D120" s="13" t="s">
        <v>135</v>
      </c>
      <c r="E120" t="str">
        <f t="shared" si="0"/>
        <v>Oct18-Sep19</v>
      </c>
    </row>
    <row r="121" spans="1:5" hidden="1" outlineLevel="1" x14ac:dyDescent="0.2">
      <c r="A121" s="48">
        <v>43738</v>
      </c>
      <c r="B121" s="151">
        <v>0</v>
      </c>
      <c r="C121" s="71">
        <v>5001.9619799065576</v>
      </c>
      <c r="D121" s="13" t="s">
        <v>135</v>
      </c>
      <c r="E121" t="str">
        <f t="shared" si="0"/>
        <v>Oct18-Sep19</v>
      </c>
    </row>
    <row r="122" spans="1:5" hidden="1" outlineLevel="1" x14ac:dyDescent="0.2">
      <c r="A122" s="48">
        <v>43769</v>
      </c>
      <c r="B122" s="151">
        <v>0</v>
      </c>
      <c r="C122" s="71">
        <v>5152.0209837872217</v>
      </c>
      <c r="D122" s="13" t="s">
        <v>135</v>
      </c>
      <c r="E122" t="str">
        <f t="shared" si="0"/>
        <v>Oct19-Sep20</v>
      </c>
    </row>
    <row r="123" spans="1:5" hidden="1" outlineLevel="1" x14ac:dyDescent="0.2">
      <c r="A123" s="48">
        <v>43799</v>
      </c>
      <c r="B123" s="151">
        <v>0</v>
      </c>
      <c r="C123" s="71">
        <v>5152.0209837872217</v>
      </c>
      <c r="D123" s="13" t="s">
        <v>135</v>
      </c>
      <c r="E123" t="str">
        <f t="shared" si="0"/>
        <v>Oct19-Sep20</v>
      </c>
    </row>
    <row r="124" spans="1:5" hidden="1" outlineLevel="1" x14ac:dyDescent="0.2">
      <c r="A124" s="48">
        <v>43830</v>
      </c>
      <c r="B124" s="151">
        <v>0</v>
      </c>
      <c r="C124" s="71">
        <v>5152.0209837872217</v>
      </c>
      <c r="D124" s="13" t="s">
        <v>135</v>
      </c>
      <c r="E124" t="str">
        <f t="shared" si="0"/>
        <v>Oct19-Sep20</v>
      </c>
    </row>
    <row r="125" spans="1:5" hidden="1" outlineLevel="1" x14ac:dyDescent="0.2">
      <c r="A125" s="48">
        <v>43861</v>
      </c>
      <c r="B125" s="151">
        <v>0</v>
      </c>
      <c r="C125" s="71">
        <v>5152.0209837872217</v>
      </c>
      <c r="D125" s="13" t="s">
        <v>135</v>
      </c>
      <c r="E125" t="str">
        <f t="shared" si="0"/>
        <v>Oct19-Sep20</v>
      </c>
    </row>
    <row r="126" spans="1:5" hidden="1" outlineLevel="1" x14ac:dyDescent="0.2">
      <c r="A126" s="48">
        <v>43890</v>
      </c>
      <c r="B126" s="151">
        <v>0</v>
      </c>
      <c r="C126" s="71">
        <v>5152.0209837872217</v>
      </c>
      <c r="D126" s="13" t="s">
        <v>135</v>
      </c>
      <c r="E126" t="str">
        <f t="shared" si="0"/>
        <v>Oct19-Sep20</v>
      </c>
    </row>
    <row r="127" spans="1:5" hidden="1" outlineLevel="1" x14ac:dyDescent="0.2">
      <c r="A127" s="48">
        <v>43921</v>
      </c>
      <c r="B127" s="151">
        <v>0</v>
      </c>
      <c r="C127" s="71">
        <v>5152.0209837872217</v>
      </c>
      <c r="D127" s="13" t="s">
        <v>135</v>
      </c>
      <c r="E127" t="str">
        <f t="shared" si="0"/>
        <v>Oct19-Sep20</v>
      </c>
    </row>
    <row r="128" spans="1:5" hidden="1" outlineLevel="1" x14ac:dyDescent="0.2">
      <c r="A128" s="48">
        <v>43951</v>
      </c>
      <c r="B128" s="151">
        <v>0</v>
      </c>
      <c r="C128" s="71">
        <v>5152.0209837872217</v>
      </c>
      <c r="D128" s="13" t="s">
        <v>135</v>
      </c>
      <c r="E128" t="str">
        <f t="shared" si="0"/>
        <v>Oct19-Sep20</v>
      </c>
    </row>
    <row r="129" spans="1:5" hidden="1" outlineLevel="1" x14ac:dyDescent="0.2">
      <c r="A129" s="48">
        <v>43982</v>
      </c>
      <c r="B129" s="151">
        <v>0</v>
      </c>
      <c r="C129" s="71">
        <v>5152.0209837872217</v>
      </c>
      <c r="D129" s="13" t="s">
        <v>135</v>
      </c>
      <c r="E129" t="str">
        <f t="shared" si="0"/>
        <v>Oct19-Sep20</v>
      </c>
    </row>
    <row r="130" spans="1:5" hidden="1" outlineLevel="1" x14ac:dyDescent="0.2">
      <c r="A130" s="48">
        <v>44012</v>
      </c>
      <c r="B130" s="151">
        <v>0</v>
      </c>
      <c r="C130" s="71">
        <v>5152.0209837872217</v>
      </c>
      <c r="D130" s="13" t="s">
        <v>135</v>
      </c>
      <c r="E130" t="str">
        <f t="shared" si="0"/>
        <v>Oct19-Sep20</v>
      </c>
    </row>
    <row r="131" spans="1:5" hidden="1" outlineLevel="1" x14ac:dyDescent="0.2">
      <c r="A131" s="48">
        <v>44043</v>
      </c>
      <c r="B131" s="151">
        <v>0</v>
      </c>
      <c r="C131" s="71">
        <v>5152.0209837872217</v>
      </c>
      <c r="D131" s="13" t="s">
        <v>135</v>
      </c>
      <c r="E131" t="str">
        <f t="shared" si="0"/>
        <v>Oct19-Sep20</v>
      </c>
    </row>
    <row r="132" spans="1:5" hidden="1" outlineLevel="1" x14ac:dyDescent="0.2">
      <c r="A132" s="48">
        <v>44074</v>
      </c>
      <c r="B132" s="151">
        <v>0</v>
      </c>
      <c r="C132" s="71">
        <v>5152.0209837872217</v>
      </c>
      <c r="D132" s="13" t="s">
        <v>135</v>
      </c>
      <c r="E132" t="str">
        <f t="shared" si="0"/>
        <v>Oct19-Sep20</v>
      </c>
    </row>
    <row r="133" spans="1:5" hidden="1" outlineLevel="1" x14ac:dyDescent="0.2">
      <c r="A133" s="48">
        <v>44104</v>
      </c>
      <c r="B133" s="151">
        <v>0</v>
      </c>
      <c r="C133" s="71">
        <v>5152.0209837872217</v>
      </c>
      <c r="D133" s="13" t="s">
        <v>135</v>
      </c>
      <c r="E133" t="str">
        <f t="shared" si="0"/>
        <v>Oct19-Sep20</v>
      </c>
    </row>
    <row r="134" spans="1:5" hidden="1" outlineLevel="1" x14ac:dyDescent="0.2">
      <c r="A134" s="48">
        <v>44135</v>
      </c>
      <c r="B134" s="151">
        <v>0</v>
      </c>
      <c r="C134" s="71">
        <v>5306.5816133008375</v>
      </c>
      <c r="D134" s="13" t="s">
        <v>135</v>
      </c>
      <c r="E134" t="str">
        <f t="shared" si="0"/>
        <v>Oct20-Sep21</v>
      </c>
    </row>
    <row r="135" spans="1:5" hidden="1" outlineLevel="1" x14ac:dyDescent="0.2">
      <c r="A135" s="48">
        <v>44165</v>
      </c>
      <c r="B135" s="151">
        <v>0</v>
      </c>
      <c r="C135" s="71">
        <v>5306.5816133008375</v>
      </c>
      <c r="D135" s="13" t="s">
        <v>135</v>
      </c>
      <c r="E135" t="str">
        <f t="shared" si="0"/>
        <v>Oct20-Sep21</v>
      </c>
    </row>
    <row r="136" spans="1:5" hidden="1" outlineLevel="1" x14ac:dyDescent="0.2">
      <c r="A136" s="48">
        <v>44196</v>
      </c>
      <c r="B136" s="151">
        <v>0</v>
      </c>
      <c r="C136" s="71">
        <v>5306.5816133008375</v>
      </c>
      <c r="D136" s="13" t="s">
        <v>135</v>
      </c>
      <c r="E136" t="str">
        <f t="shared" si="0"/>
        <v>Oct20-Sep21</v>
      </c>
    </row>
    <row r="137" spans="1:5" hidden="1" outlineLevel="1" x14ac:dyDescent="0.2">
      <c r="A137" s="48">
        <v>44227</v>
      </c>
      <c r="B137" s="151">
        <v>0</v>
      </c>
      <c r="C137" s="71">
        <v>5306.5816133008375</v>
      </c>
      <c r="D137" s="13" t="s">
        <v>135</v>
      </c>
      <c r="E137" t="str">
        <f t="shared" si="0"/>
        <v>Oct20-Sep21</v>
      </c>
    </row>
    <row r="138" spans="1:5" hidden="1" outlineLevel="1" x14ac:dyDescent="0.2">
      <c r="A138" s="48">
        <v>44255</v>
      </c>
      <c r="B138" s="151">
        <v>0</v>
      </c>
      <c r="C138" s="71">
        <v>5306.5816133008375</v>
      </c>
      <c r="D138" s="13" t="s">
        <v>135</v>
      </c>
      <c r="E138" t="str">
        <f t="shared" si="0"/>
        <v>Oct20-Sep21</v>
      </c>
    </row>
    <row r="139" spans="1:5" hidden="1" outlineLevel="1" x14ac:dyDescent="0.2">
      <c r="A139" s="48">
        <v>44286</v>
      </c>
      <c r="B139" s="151">
        <v>0</v>
      </c>
      <c r="C139" s="71">
        <v>5306.5816133008375</v>
      </c>
      <c r="D139" s="13" t="s">
        <v>135</v>
      </c>
      <c r="E139" t="str">
        <f t="shared" si="0"/>
        <v>Oct20-Sep21</v>
      </c>
    </row>
    <row r="140" spans="1:5" hidden="1" outlineLevel="1" x14ac:dyDescent="0.2">
      <c r="A140" s="48">
        <v>44316</v>
      </c>
      <c r="B140" s="151">
        <v>0</v>
      </c>
      <c r="C140" s="71">
        <v>5306.5816133008375</v>
      </c>
      <c r="D140" s="13" t="s">
        <v>135</v>
      </c>
      <c r="E140" t="str">
        <f t="shared" ref="E140:E203" si="1">IF(MONTH(A140)=10,"Oct"&amp;RIGHT(YEAR(A140),2)&amp;"-"&amp;"Sep"&amp;RIGHT(YEAR(A140)+1,2),E139)</f>
        <v>Oct20-Sep21</v>
      </c>
    </row>
    <row r="141" spans="1:5" hidden="1" outlineLevel="1" x14ac:dyDescent="0.2">
      <c r="A141" s="48">
        <v>44347</v>
      </c>
      <c r="B141" s="151">
        <v>0</v>
      </c>
      <c r="C141" s="71">
        <v>5306.5816133008375</v>
      </c>
      <c r="D141" s="13" t="s">
        <v>135</v>
      </c>
      <c r="E141" t="str">
        <f t="shared" si="1"/>
        <v>Oct20-Sep21</v>
      </c>
    </row>
    <row r="142" spans="1:5" hidden="1" outlineLevel="1" x14ac:dyDescent="0.2">
      <c r="A142" s="48">
        <v>44377</v>
      </c>
      <c r="B142" s="151">
        <v>0</v>
      </c>
      <c r="C142" s="71">
        <v>5306.5816133008375</v>
      </c>
      <c r="D142" s="13" t="s">
        <v>135</v>
      </c>
      <c r="E142" t="str">
        <f t="shared" si="1"/>
        <v>Oct20-Sep21</v>
      </c>
    </row>
    <row r="143" spans="1:5" hidden="1" outlineLevel="1" x14ac:dyDescent="0.2">
      <c r="A143" s="48">
        <v>44408</v>
      </c>
      <c r="B143" s="151">
        <v>0</v>
      </c>
      <c r="C143" s="71">
        <v>5306.5816133008375</v>
      </c>
      <c r="D143" s="13" t="s">
        <v>135</v>
      </c>
      <c r="E143" t="str">
        <f t="shared" si="1"/>
        <v>Oct20-Sep21</v>
      </c>
    </row>
    <row r="144" spans="1:5" hidden="1" outlineLevel="1" x14ac:dyDescent="0.2">
      <c r="A144" s="48">
        <v>44439</v>
      </c>
      <c r="B144" s="151">
        <v>0</v>
      </c>
      <c r="C144" s="71">
        <v>5306.5816133008375</v>
      </c>
      <c r="D144" s="13" t="s">
        <v>135</v>
      </c>
      <c r="E144" t="str">
        <f t="shared" si="1"/>
        <v>Oct20-Sep21</v>
      </c>
    </row>
    <row r="145" spans="1:5" hidden="1" outlineLevel="1" x14ac:dyDescent="0.2">
      <c r="A145" s="48">
        <v>44469</v>
      </c>
      <c r="B145" s="151">
        <v>0</v>
      </c>
      <c r="C145" s="71">
        <v>5306.5816133008375</v>
      </c>
      <c r="D145" s="13" t="s">
        <v>135</v>
      </c>
      <c r="E145" t="str">
        <f t="shared" si="1"/>
        <v>Oct20-Sep21</v>
      </c>
    </row>
    <row r="146" spans="1:5" hidden="1" outlineLevel="1" x14ac:dyDescent="0.2">
      <c r="A146" s="48">
        <v>44500</v>
      </c>
      <c r="B146" s="151">
        <v>0</v>
      </c>
      <c r="C146" s="71">
        <v>5465.7790616998645</v>
      </c>
      <c r="D146" s="13" t="s">
        <v>135</v>
      </c>
      <c r="E146" t="str">
        <f t="shared" si="1"/>
        <v>Oct21-Sep22</v>
      </c>
    </row>
    <row r="147" spans="1:5" hidden="1" outlineLevel="1" x14ac:dyDescent="0.2">
      <c r="A147" s="48">
        <v>44530</v>
      </c>
      <c r="B147" s="151">
        <v>0</v>
      </c>
      <c r="C147" s="71">
        <v>5465.7790616998645</v>
      </c>
      <c r="D147" s="13" t="s">
        <v>135</v>
      </c>
      <c r="E147" t="str">
        <f t="shared" si="1"/>
        <v>Oct21-Sep22</v>
      </c>
    </row>
    <row r="148" spans="1:5" hidden="1" outlineLevel="1" x14ac:dyDescent="0.2">
      <c r="A148" s="48">
        <v>44561</v>
      </c>
      <c r="B148" s="151">
        <v>0</v>
      </c>
      <c r="C148" s="71">
        <v>5465.7790616998645</v>
      </c>
      <c r="D148" s="13" t="s">
        <v>135</v>
      </c>
      <c r="E148" t="str">
        <f t="shared" si="1"/>
        <v>Oct21-Sep22</v>
      </c>
    </row>
    <row r="149" spans="1:5" hidden="1" outlineLevel="1" x14ac:dyDescent="0.2">
      <c r="A149" s="48">
        <v>44592</v>
      </c>
      <c r="B149" s="151">
        <v>0</v>
      </c>
      <c r="C149" s="71">
        <v>5465.7790616998645</v>
      </c>
      <c r="D149" s="13" t="s">
        <v>135</v>
      </c>
      <c r="E149" t="str">
        <f t="shared" si="1"/>
        <v>Oct21-Sep22</v>
      </c>
    </row>
    <row r="150" spans="1:5" hidden="1" outlineLevel="1" x14ac:dyDescent="0.2">
      <c r="A150" s="48">
        <v>44620</v>
      </c>
      <c r="B150" s="151">
        <v>0</v>
      </c>
      <c r="C150" s="71">
        <v>5465.7790616998645</v>
      </c>
      <c r="D150" s="13" t="s">
        <v>135</v>
      </c>
      <c r="E150" t="str">
        <f t="shared" si="1"/>
        <v>Oct21-Sep22</v>
      </c>
    </row>
    <row r="151" spans="1:5" hidden="1" outlineLevel="1" x14ac:dyDescent="0.2">
      <c r="A151" s="48">
        <v>44651</v>
      </c>
      <c r="B151" s="151">
        <v>0</v>
      </c>
      <c r="C151" s="71">
        <v>5465.7790616998645</v>
      </c>
      <c r="D151" s="13" t="s">
        <v>135</v>
      </c>
      <c r="E151" t="str">
        <f t="shared" si="1"/>
        <v>Oct21-Sep22</v>
      </c>
    </row>
    <row r="152" spans="1:5" hidden="1" outlineLevel="1" x14ac:dyDescent="0.2">
      <c r="A152" s="48">
        <v>44681</v>
      </c>
      <c r="B152" s="151">
        <v>0</v>
      </c>
      <c r="C152" s="71">
        <v>5465.7790616998645</v>
      </c>
      <c r="D152" s="13" t="s">
        <v>135</v>
      </c>
      <c r="E152" t="str">
        <f t="shared" si="1"/>
        <v>Oct21-Sep22</v>
      </c>
    </row>
    <row r="153" spans="1:5" hidden="1" outlineLevel="1" x14ac:dyDescent="0.2">
      <c r="A153" s="48">
        <v>44712</v>
      </c>
      <c r="B153" s="151">
        <v>0</v>
      </c>
      <c r="C153" s="71">
        <v>5465.7790616998645</v>
      </c>
      <c r="D153" s="13" t="s">
        <v>135</v>
      </c>
      <c r="E153" t="str">
        <f t="shared" si="1"/>
        <v>Oct21-Sep22</v>
      </c>
    </row>
    <row r="154" spans="1:5" hidden="1" outlineLevel="1" x14ac:dyDescent="0.2">
      <c r="A154" s="48">
        <v>44742</v>
      </c>
      <c r="B154" s="151">
        <v>0</v>
      </c>
      <c r="C154" s="71">
        <v>5465.7790616998645</v>
      </c>
      <c r="D154" s="13" t="s">
        <v>135</v>
      </c>
      <c r="E154" t="str">
        <f t="shared" si="1"/>
        <v>Oct21-Sep22</v>
      </c>
    </row>
    <row r="155" spans="1:5" hidden="1" outlineLevel="1" x14ac:dyDescent="0.2">
      <c r="A155" s="48">
        <v>44773</v>
      </c>
      <c r="B155" s="151">
        <v>0</v>
      </c>
      <c r="C155" s="71">
        <v>5465.7790616998645</v>
      </c>
      <c r="D155" s="13" t="s">
        <v>135</v>
      </c>
      <c r="E155" t="str">
        <f t="shared" si="1"/>
        <v>Oct21-Sep22</v>
      </c>
    </row>
    <row r="156" spans="1:5" hidden="1" outlineLevel="1" x14ac:dyDescent="0.2">
      <c r="A156" s="48">
        <v>44804</v>
      </c>
      <c r="B156" s="151">
        <v>0</v>
      </c>
      <c r="C156" s="71">
        <v>5465.7790616998645</v>
      </c>
      <c r="D156" s="13" t="s">
        <v>135</v>
      </c>
      <c r="E156" t="str">
        <f t="shared" si="1"/>
        <v>Oct21-Sep22</v>
      </c>
    </row>
    <row r="157" spans="1:5" hidden="1" outlineLevel="1" x14ac:dyDescent="0.2">
      <c r="A157" s="48">
        <v>44834</v>
      </c>
      <c r="B157" s="151">
        <v>0</v>
      </c>
      <c r="C157" s="71">
        <v>5465.7790616998645</v>
      </c>
      <c r="D157" s="13" t="s">
        <v>135</v>
      </c>
      <c r="E157" t="str">
        <f t="shared" si="1"/>
        <v>Oct21-Sep22</v>
      </c>
    </row>
    <row r="158" spans="1:5" hidden="1" outlineLevel="1" x14ac:dyDescent="0.2">
      <c r="A158" s="48">
        <v>44865</v>
      </c>
      <c r="B158" s="151">
        <v>0</v>
      </c>
      <c r="C158" s="71">
        <v>5629.7524335508606</v>
      </c>
      <c r="D158" s="13" t="s">
        <v>135</v>
      </c>
      <c r="E158" t="str">
        <f t="shared" si="1"/>
        <v>Oct22-Sep23</v>
      </c>
    </row>
    <row r="159" spans="1:5" hidden="1" outlineLevel="1" x14ac:dyDescent="0.2">
      <c r="A159" s="48">
        <v>44895</v>
      </c>
      <c r="B159" s="151">
        <v>0</v>
      </c>
      <c r="C159" s="71">
        <v>5629.7524335508606</v>
      </c>
      <c r="D159" s="13" t="s">
        <v>135</v>
      </c>
      <c r="E159" t="str">
        <f t="shared" si="1"/>
        <v>Oct22-Sep23</v>
      </c>
    </row>
    <row r="160" spans="1:5" hidden="1" outlineLevel="1" x14ac:dyDescent="0.2">
      <c r="A160" s="48">
        <v>44926</v>
      </c>
      <c r="B160" s="151">
        <v>0</v>
      </c>
      <c r="C160" s="71">
        <v>5629.7524335508606</v>
      </c>
      <c r="D160" s="13" t="s">
        <v>135</v>
      </c>
      <c r="E160" t="str">
        <f t="shared" si="1"/>
        <v>Oct22-Sep23</v>
      </c>
    </row>
    <row r="161" spans="1:5" hidden="1" outlineLevel="1" x14ac:dyDescent="0.2">
      <c r="A161" s="48">
        <v>44957</v>
      </c>
      <c r="B161" s="151">
        <v>0</v>
      </c>
      <c r="C161" s="71">
        <v>5629.7524335508606</v>
      </c>
      <c r="D161" s="13" t="s">
        <v>135</v>
      </c>
      <c r="E161" t="str">
        <f t="shared" si="1"/>
        <v>Oct22-Sep23</v>
      </c>
    </row>
    <row r="162" spans="1:5" hidden="1" outlineLevel="1" x14ac:dyDescent="0.2">
      <c r="A162" s="48">
        <v>44985</v>
      </c>
      <c r="B162" s="151">
        <v>0</v>
      </c>
      <c r="C162" s="71">
        <v>5629.7524335508606</v>
      </c>
      <c r="D162" s="13" t="s">
        <v>135</v>
      </c>
      <c r="E162" t="str">
        <f t="shared" si="1"/>
        <v>Oct22-Sep23</v>
      </c>
    </row>
    <row r="163" spans="1:5" hidden="1" outlineLevel="1" x14ac:dyDescent="0.2">
      <c r="A163" s="48">
        <v>45016</v>
      </c>
      <c r="B163" s="151">
        <v>0</v>
      </c>
      <c r="C163" s="71">
        <v>5629.7524335508606</v>
      </c>
      <c r="D163" s="13" t="s">
        <v>135</v>
      </c>
      <c r="E163" t="str">
        <f t="shared" si="1"/>
        <v>Oct22-Sep23</v>
      </c>
    </row>
    <row r="164" spans="1:5" hidden="1" outlineLevel="1" x14ac:dyDescent="0.2">
      <c r="A164" s="48">
        <v>45046</v>
      </c>
      <c r="B164" s="151">
        <v>0</v>
      </c>
      <c r="C164" s="71">
        <v>5629.7524335508606</v>
      </c>
      <c r="D164" s="13" t="s">
        <v>135</v>
      </c>
      <c r="E164" t="str">
        <f t="shared" si="1"/>
        <v>Oct22-Sep23</v>
      </c>
    </row>
    <row r="165" spans="1:5" hidden="1" outlineLevel="1" x14ac:dyDescent="0.2">
      <c r="A165" s="48">
        <v>45077</v>
      </c>
      <c r="B165" s="151">
        <v>0</v>
      </c>
      <c r="C165" s="71">
        <v>5629.7524335508606</v>
      </c>
      <c r="D165" s="13" t="s">
        <v>135</v>
      </c>
      <c r="E165" t="str">
        <f t="shared" si="1"/>
        <v>Oct22-Sep23</v>
      </c>
    </row>
    <row r="166" spans="1:5" hidden="1" outlineLevel="1" x14ac:dyDescent="0.2">
      <c r="A166" s="48">
        <v>45107</v>
      </c>
      <c r="B166" s="151">
        <v>0</v>
      </c>
      <c r="C166" s="71">
        <v>5629.7524335508606</v>
      </c>
      <c r="D166" s="13" t="s">
        <v>135</v>
      </c>
      <c r="E166" t="str">
        <f t="shared" si="1"/>
        <v>Oct22-Sep23</v>
      </c>
    </row>
    <row r="167" spans="1:5" hidden="1" outlineLevel="1" x14ac:dyDescent="0.2">
      <c r="A167" s="48">
        <v>45138</v>
      </c>
      <c r="B167" s="151">
        <v>0</v>
      </c>
      <c r="C167" s="71">
        <v>5629.7524335508606</v>
      </c>
      <c r="D167" s="13" t="s">
        <v>135</v>
      </c>
      <c r="E167" t="str">
        <f t="shared" si="1"/>
        <v>Oct22-Sep23</v>
      </c>
    </row>
    <row r="168" spans="1:5" hidden="1" outlineLevel="1" x14ac:dyDescent="0.2">
      <c r="A168" s="48">
        <v>45169</v>
      </c>
      <c r="B168" s="151">
        <v>0</v>
      </c>
      <c r="C168" s="71">
        <v>5629.7524335508606</v>
      </c>
      <c r="D168" s="13" t="s">
        <v>135</v>
      </c>
      <c r="E168" t="str">
        <f t="shared" si="1"/>
        <v>Oct22-Sep23</v>
      </c>
    </row>
    <row r="169" spans="1:5" hidden="1" outlineLevel="1" x14ac:dyDescent="0.2">
      <c r="A169" s="48">
        <v>45199</v>
      </c>
      <c r="B169" s="151">
        <v>0</v>
      </c>
      <c r="C169" s="71">
        <v>5629.7524335508606</v>
      </c>
      <c r="D169" s="13" t="s">
        <v>135</v>
      </c>
      <c r="E169" t="str">
        <f t="shared" si="1"/>
        <v>Oct22-Sep23</v>
      </c>
    </row>
    <row r="170" spans="1:5" hidden="1" outlineLevel="1" x14ac:dyDescent="0.2">
      <c r="A170" s="48">
        <v>45230</v>
      </c>
      <c r="B170" s="151">
        <v>0</v>
      </c>
      <c r="C170" s="71">
        <v>5798.6450065573854</v>
      </c>
      <c r="D170" s="13" t="s">
        <v>135</v>
      </c>
      <c r="E170" t="str">
        <f t="shared" si="1"/>
        <v>Oct23-Sep24</v>
      </c>
    </row>
    <row r="171" spans="1:5" hidden="1" outlineLevel="1" x14ac:dyDescent="0.2">
      <c r="A171" s="48">
        <v>45260</v>
      </c>
      <c r="B171" s="151">
        <v>0</v>
      </c>
      <c r="C171" s="71">
        <v>5798.6450065573854</v>
      </c>
      <c r="D171" s="13" t="s">
        <v>135</v>
      </c>
      <c r="E171" t="str">
        <f t="shared" si="1"/>
        <v>Oct23-Sep24</v>
      </c>
    </row>
    <row r="172" spans="1:5" hidden="1" outlineLevel="1" x14ac:dyDescent="0.2">
      <c r="A172" s="48">
        <v>45291</v>
      </c>
      <c r="B172" s="151">
        <v>0</v>
      </c>
      <c r="C172" s="71">
        <v>5798.6450065573854</v>
      </c>
      <c r="D172" s="13" t="s">
        <v>135</v>
      </c>
      <c r="E172" t="str">
        <f t="shared" si="1"/>
        <v>Oct23-Sep24</v>
      </c>
    </row>
    <row r="173" spans="1:5" hidden="1" outlineLevel="1" x14ac:dyDescent="0.2">
      <c r="A173" s="48">
        <v>45322</v>
      </c>
      <c r="B173" s="151">
        <v>0</v>
      </c>
      <c r="C173" s="71">
        <v>5798.6450065573854</v>
      </c>
      <c r="D173" s="13" t="s">
        <v>135</v>
      </c>
      <c r="E173" t="str">
        <f t="shared" si="1"/>
        <v>Oct23-Sep24</v>
      </c>
    </row>
    <row r="174" spans="1:5" hidden="1" outlineLevel="1" x14ac:dyDescent="0.2">
      <c r="A174" s="48">
        <v>45351</v>
      </c>
      <c r="B174" s="151">
        <v>0</v>
      </c>
      <c r="C174" s="71">
        <v>5798.6450065573854</v>
      </c>
      <c r="D174" s="13" t="s">
        <v>135</v>
      </c>
      <c r="E174" t="str">
        <f t="shared" si="1"/>
        <v>Oct23-Sep24</v>
      </c>
    </row>
    <row r="175" spans="1:5" hidden="1" outlineLevel="1" x14ac:dyDescent="0.2">
      <c r="A175" s="48">
        <v>45382</v>
      </c>
      <c r="B175" s="151">
        <v>0</v>
      </c>
      <c r="C175" s="71">
        <v>5798.6450065573854</v>
      </c>
      <c r="D175" s="13" t="s">
        <v>135</v>
      </c>
      <c r="E175" t="str">
        <f t="shared" si="1"/>
        <v>Oct23-Sep24</v>
      </c>
    </row>
    <row r="176" spans="1:5" hidden="1" outlineLevel="1" x14ac:dyDescent="0.2">
      <c r="A176" s="48">
        <v>45412</v>
      </c>
      <c r="B176" s="151">
        <v>0</v>
      </c>
      <c r="C176" s="71">
        <v>5798.6450065573854</v>
      </c>
      <c r="D176" s="13" t="s">
        <v>135</v>
      </c>
      <c r="E176" t="str">
        <f t="shared" si="1"/>
        <v>Oct23-Sep24</v>
      </c>
    </row>
    <row r="177" spans="1:5" hidden="1" outlineLevel="1" x14ac:dyDescent="0.2">
      <c r="A177" s="48">
        <v>45443</v>
      </c>
      <c r="B177" s="151">
        <v>0</v>
      </c>
      <c r="C177" s="71">
        <v>5798.6450065573854</v>
      </c>
      <c r="D177" s="13" t="s">
        <v>135</v>
      </c>
      <c r="E177" t="str">
        <f t="shared" si="1"/>
        <v>Oct23-Sep24</v>
      </c>
    </row>
    <row r="178" spans="1:5" hidden="1" outlineLevel="1" x14ac:dyDescent="0.2">
      <c r="A178" s="48">
        <v>45473</v>
      </c>
      <c r="B178" s="151">
        <v>0</v>
      </c>
      <c r="C178" s="71">
        <v>5798.6450065573854</v>
      </c>
      <c r="D178" s="13" t="s">
        <v>135</v>
      </c>
      <c r="E178" t="str">
        <f t="shared" si="1"/>
        <v>Oct23-Sep24</v>
      </c>
    </row>
    <row r="179" spans="1:5" hidden="1" outlineLevel="1" x14ac:dyDescent="0.2">
      <c r="A179" s="48">
        <v>45504</v>
      </c>
      <c r="B179" s="151">
        <v>0</v>
      </c>
      <c r="C179" s="71">
        <v>5798.6450065573854</v>
      </c>
      <c r="D179" s="13" t="s">
        <v>135</v>
      </c>
      <c r="E179" t="str">
        <f t="shared" si="1"/>
        <v>Oct23-Sep24</v>
      </c>
    </row>
    <row r="180" spans="1:5" hidden="1" outlineLevel="1" x14ac:dyDescent="0.2">
      <c r="A180" s="48">
        <v>45535</v>
      </c>
      <c r="B180" s="151">
        <v>0</v>
      </c>
      <c r="C180" s="71">
        <v>5798.6450065573854</v>
      </c>
      <c r="D180" s="13" t="s">
        <v>135</v>
      </c>
      <c r="E180" t="str">
        <f t="shared" si="1"/>
        <v>Oct23-Sep24</v>
      </c>
    </row>
    <row r="181" spans="1:5" hidden="1" outlineLevel="1" x14ac:dyDescent="0.2">
      <c r="A181" s="48">
        <v>45565</v>
      </c>
      <c r="B181" s="151">
        <v>0</v>
      </c>
      <c r="C181" s="71">
        <v>5798.6450065573854</v>
      </c>
      <c r="D181" s="13" t="s">
        <v>135</v>
      </c>
      <c r="E181" t="str">
        <f t="shared" si="1"/>
        <v>Oct23-Sep24</v>
      </c>
    </row>
    <row r="182" spans="1:5" hidden="1" outlineLevel="1" x14ac:dyDescent="0.2">
      <c r="A182" s="48">
        <v>45596</v>
      </c>
      <c r="B182" s="151">
        <v>0</v>
      </c>
      <c r="C182" s="71">
        <v>5972.6043567541092</v>
      </c>
      <c r="D182" s="13" t="s">
        <v>135</v>
      </c>
      <c r="E182" t="str">
        <f t="shared" si="1"/>
        <v>Oct24-Sep25</v>
      </c>
    </row>
    <row r="183" spans="1:5" hidden="1" outlineLevel="1" x14ac:dyDescent="0.2">
      <c r="A183" s="48">
        <v>45626</v>
      </c>
      <c r="B183" s="151">
        <v>0</v>
      </c>
      <c r="C183" s="71">
        <v>5972.6043567541092</v>
      </c>
      <c r="D183" s="13" t="s">
        <v>135</v>
      </c>
      <c r="E183" t="str">
        <f t="shared" si="1"/>
        <v>Oct24-Sep25</v>
      </c>
    </row>
    <row r="184" spans="1:5" hidden="1" outlineLevel="1" x14ac:dyDescent="0.2">
      <c r="A184" s="48">
        <v>45657</v>
      </c>
      <c r="B184" s="151">
        <v>0</v>
      </c>
      <c r="C184" s="71">
        <v>5972.6043567541092</v>
      </c>
      <c r="D184" s="13" t="s">
        <v>135</v>
      </c>
      <c r="E184" t="str">
        <f t="shared" si="1"/>
        <v>Oct24-Sep25</v>
      </c>
    </row>
    <row r="185" spans="1:5" hidden="1" outlineLevel="1" x14ac:dyDescent="0.2">
      <c r="A185" s="48">
        <v>45688</v>
      </c>
      <c r="B185" s="151">
        <v>0</v>
      </c>
      <c r="C185" s="71">
        <v>5972.6043567541092</v>
      </c>
      <c r="D185" s="13" t="s">
        <v>135</v>
      </c>
      <c r="E185" t="str">
        <f t="shared" si="1"/>
        <v>Oct24-Sep25</v>
      </c>
    </row>
    <row r="186" spans="1:5" hidden="1" outlineLevel="1" x14ac:dyDescent="0.2">
      <c r="A186" s="48">
        <v>45716</v>
      </c>
      <c r="B186" s="151">
        <v>0</v>
      </c>
      <c r="C186" s="71">
        <v>5972.6043567541092</v>
      </c>
      <c r="D186" s="13" t="s">
        <v>135</v>
      </c>
      <c r="E186" t="str">
        <f t="shared" si="1"/>
        <v>Oct24-Sep25</v>
      </c>
    </row>
    <row r="187" spans="1:5" hidden="1" outlineLevel="1" x14ac:dyDescent="0.2">
      <c r="A187" s="48">
        <v>45747</v>
      </c>
      <c r="B187" s="151">
        <v>0</v>
      </c>
      <c r="C187" s="71">
        <v>5972.6043567541092</v>
      </c>
      <c r="D187" s="13" t="s">
        <v>135</v>
      </c>
      <c r="E187" t="str">
        <f t="shared" si="1"/>
        <v>Oct24-Sep25</v>
      </c>
    </row>
    <row r="188" spans="1:5" hidden="1" outlineLevel="1" x14ac:dyDescent="0.2">
      <c r="A188" s="48">
        <v>45777</v>
      </c>
      <c r="B188" s="151">
        <v>0</v>
      </c>
      <c r="C188" s="71">
        <v>5972.6043567541092</v>
      </c>
      <c r="D188" s="13" t="s">
        <v>135</v>
      </c>
      <c r="E188" t="str">
        <f t="shared" si="1"/>
        <v>Oct24-Sep25</v>
      </c>
    </row>
    <row r="189" spans="1:5" hidden="1" outlineLevel="1" x14ac:dyDescent="0.2">
      <c r="A189" s="48">
        <v>45808</v>
      </c>
      <c r="B189" s="151">
        <v>0</v>
      </c>
      <c r="C189" s="71">
        <v>5972.6043567541092</v>
      </c>
      <c r="D189" s="13" t="s">
        <v>135</v>
      </c>
      <c r="E189" t="str">
        <f t="shared" si="1"/>
        <v>Oct24-Sep25</v>
      </c>
    </row>
    <row r="190" spans="1:5" hidden="1" outlineLevel="1" x14ac:dyDescent="0.2">
      <c r="A190" s="48">
        <v>45838</v>
      </c>
      <c r="B190" s="151">
        <v>0</v>
      </c>
      <c r="C190" s="71">
        <v>5972.6043567541092</v>
      </c>
      <c r="D190" s="13" t="s">
        <v>135</v>
      </c>
      <c r="E190" t="str">
        <f t="shared" si="1"/>
        <v>Oct24-Sep25</v>
      </c>
    </row>
    <row r="191" spans="1:5" hidden="1" outlineLevel="1" x14ac:dyDescent="0.2">
      <c r="A191" s="48">
        <v>45869</v>
      </c>
      <c r="B191" s="151">
        <v>0</v>
      </c>
      <c r="C191" s="71"/>
      <c r="D191" s="13" t="s">
        <v>135</v>
      </c>
      <c r="E191" t="str">
        <f t="shared" si="1"/>
        <v>Oct24-Sep25</v>
      </c>
    </row>
    <row r="192" spans="1:5" hidden="1" outlineLevel="1" x14ac:dyDescent="0.2">
      <c r="A192" s="48">
        <v>45900</v>
      </c>
      <c r="B192" s="151">
        <v>0</v>
      </c>
      <c r="C192" s="71"/>
      <c r="D192" s="13" t="s">
        <v>135</v>
      </c>
      <c r="E192" t="str">
        <f t="shared" si="1"/>
        <v>Oct24-Sep25</v>
      </c>
    </row>
    <row r="193" spans="1:5" hidden="1" outlineLevel="1" x14ac:dyDescent="0.2">
      <c r="A193" s="48">
        <v>45930</v>
      </c>
      <c r="B193" s="151">
        <v>0</v>
      </c>
      <c r="C193" s="71"/>
      <c r="D193" s="13" t="s">
        <v>135</v>
      </c>
      <c r="E193" t="str">
        <f t="shared" si="1"/>
        <v>Oct24-Sep25</v>
      </c>
    </row>
    <row r="194" spans="1:5" hidden="1" outlineLevel="1" x14ac:dyDescent="0.2">
      <c r="A194" s="48">
        <v>45961</v>
      </c>
      <c r="B194" s="151">
        <v>0</v>
      </c>
      <c r="C194" s="71"/>
      <c r="D194" s="13" t="s">
        <v>135</v>
      </c>
      <c r="E194" t="str">
        <f t="shared" si="1"/>
        <v>Oct25-Sep26</v>
      </c>
    </row>
    <row r="195" spans="1:5" hidden="1" outlineLevel="1" x14ac:dyDescent="0.2">
      <c r="A195" s="48">
        <v>45991</v>
      </c>
      <c r="B195" s="151">
        <v>0</v>
      </c>
      <c r="C195" s="71"/>
      <c r="D195" s="13" t="s">
        <v>135</v>
      </c>
      <c r="E195" t="str">
        <f t="shared" si="1"/>
        <v>Oct25-Sep26</v>
      </c>
    </row>
    <row r="196" spans="1:5" hidden="1" outlineLevel="1" x14ac:dyDescent="0.2">
      <c r="A196" s="48">
        <v>46022</v>
      </c>
      <c r="B196" s="151">
        <v>0</v>
      </c>
      <c r="C196" s="71"/>
      <c r="D196" s="13" t="s">
        <v>135</v>
      </c>
      <c r="E196" t="str">
        <f t="shared" si="1"/>
        <v>Oct25-Sep26</v>
      </c>
    </row>
    <row r="197" spans="1:5" hidden="1" outlineLevel="1" x14ac:dyDescent="0.2">
      <c r="A197" s="48">
        <v>46053</v>
      </c>
      <c r="B197" s="151">
        <v>0</v>
      </c>
      <c r="C197" s="71"/>
      <c r="D197" s="13" t="s">
        <v>135</v>
      </c>
      <c r="E197" t="str">
        <f t="shared" si="1"/>
        <v>Oct25-Sep26</v>
      </c>
    </row>
    <row r="198" spans="1:5" hidden="1" outlineLevel="1" x14ac:dyDescent="0.2">
      <c r="A198" s="48">
        <v>46081</v>
      </c>
      <c r="B198" s="151">
        <v>0</v>
      </c>
      <c r="C198" s="71"/>
      <c r="D198" s="13" t="s">
        <v>135</v>
      </c>
      <c r="E198" t="str">
        <f t="shared" si="1"/>
        <v>Oct25-Sep26</v>
      </c>
    </row>
    <row r="199" spans="1:5" hidden="1" outlineLevel="1" x14ac:dyDescent="0.2">
      <c r="A199" s="48">
        <v>46112</v>
      </c>
      <c r="B199" s="151">
        <v>0</v>
      </c>
      <c r="C199" s="71"/>
      <c r="D199" s="13" t="s">
        <v>135</v>
      </c>
      <c r="E199" t="str">
        <f t="shared" si="1"/>
        <v>Oct25-Sep26</v>
      </c>
    </row>
    <row r="200" spans="1:5" hidden="1" outlineLevel="1" x14ac:dyDescent="0.2">
      <c r="A200" s="48">
        <v>46142</v>
      </c>
      <c r="B200" s="151">
        <v>0</v>
      </c>
      <c r="C200" s="71"/>
      <c r="D200" s="13" t="s">
        <v>135</v>
      </c>
      <c r="E200" t="str">
        <f t="shared" si="1"/>
        <v>Oct25-Sep26</v>
      </c>
    </row>
    <row r="201" spans="1:5" hidden="1" outlineLevel="1" x14ac:dyDescent="0.2">
      <c r="A201" s="48">
        <v>46173</v>
      </c>
      <c r="B201" s="151">
        <v>0</v>
      </c>
      <c r="C201" s="71"/>
      <c r="D201" s="13" t="s">
        <v>135</v>
      </c>
      <c r="E201" t="str">
        <f t="shared" si="1"/>
        <v>Oct25-Sep26</v>
      </c>
    </row>
    <row r="202" spans="1:5" hidden="1" outlineLevel="1" x14ac:dyDescent="0.2">
      <c r="A202" s="48">
        <v>46203</v>
      </c>
      <c r="B202" s="151">
        <v>0</v>
      </c>
      <c r="C202" s="71"/>
      <c r="D202" s="13" t="s">
        <v>135</v>
      </c>
      <c r="E202" t="str">
        <f t="shared" si="1"/>
        <v>Oct25-Sep26</v>
      </c>
    </row>
    <row r="203" spans="1:5" hidden="1" outlineLevel="1" x14ac:dyDescent="0.2">
      <c r="A203" s="48">
        <v>46234</v>
      </c>
      <c r="B203" s="151">
        <v>0</v>
      </c>
      <c r="C203" s="71"/>
      <c r="D203" s="13" t="s">
        <v>135</v>
      </c>
      <c r="E203" t="str">
        <f t="shared" si="1"/>
        <v>Oct25-Sep26</v>
      </c>
    </row>
    <row r="204" spans="1:5" hidden="1" outlineLevel="1" x14ac:dyDescent="0.2">
      <c r="A204" s="48">
        <v>46265</v>
      </c>
      <c r="B204" s="151">
        <v>0</v>
      </c>
      <c r="C204" s="71"/>
      <c r="D204" s="13" t="s">
        <v>135</v>
      </c>
      <c r="E204" t="str">
        <f t="shared" ref="E204:E220" si="2">IF(MONTH(A204)=10,"Oct"&amp;RIGHT(YEAR(A204),2)&amp;"-"&amp;"Sep"&amp;RIGHT(YEAR(A204)+1,2),E203)</f>
        <v>Oct25-Sep26</v>
      </c>
    </row>
    <row r="205" spans="1:5" hidden="1" outlineLevel="1" x14ac:dyDescent="0.2">
      <c r="A205" s="48">
        <v>46295</v>
      </c>
      <c r="B205" s="151">
        <v>0</v>
      </c>
      <c r="C205" s="71"/>
      <c r="D205" s="13" t="s">
        <v>135</v>
      </c>
      <c r="E205" t="str">
        <f t="shared" si="2"/>
        <v>Oct25-Sep26</v>
      </c>
    </row>
    <row r="206" spans="1:5" hidden="1" outlineLevel="1" x14ac:dyDescent="0.2">
      <c r="A206" s="48">
        <v>46326</v>
      </c>
      <c r="B206" s="151">
        <v>0</v>
      </c>
      <c r="C206" s="71"/>
      <c r="D206" s="13" t="s">
        <v>135</v>
      </c>
      <c r="E206" t="str">
        <f t="shared" si="2"/>
        <v>Oct26-Sep27</v>
      </c>
    </row>
    <row r="207" spans="1:5" hidden="1" outlineLevel="1" x14ac:dyDescent="0.2">
      <c r="A207" s="48">
        <v>46356</v>
      </c>
      <c r="B207" s="151">
        <v>0</v>
      </c>
      <c r="C207" s="71"/>
      <c r="D207" s="13" t="s">
        <v>135</v>
      </c>
      <c r="E207" t="str">
        <f t="shared" si="2"/>
        <v>Oct26-Sep27</v>
      </c>
    </row>
    <row r="208" spans="1:5" hidden="1" outlineLevel="1" x14ac:dyDescent="0.2">
      <c r="A208" s="48">
        <v>46387</v>
      </c>
      <c r="B208" s="151">
        <v>0</v>
      </c>
      <c r="C208" s="71"/>
      <c r="D208" s="13" t="s">
        <v>135</v>
      </c>
      <c r="E208" t="str">
        <f t="shared" si="2"/>
        <v>Oct26-Sep27</v>
      </c>
    </row>
    <row r="209" spans="1:5" hidden="1" outlineLevel="1" x14ac:dyDescent="0.2">
      <c r="A209" s="48">
        <v>46418</v>
      </c>
      <c r="B209" s="151">
        <v>0</v>
      </c>
      <c r="C209" s="71"/>
      <c r="D209" s="13" t="s">
        <v>135</v>
      </c>
      <c r="E209" t="str">
        <f t="shared" si="2"/>
        <v>Oct26-Sep27</v>
      </c>
    </row>
    <row r="210" spans="1:5" hidden="1" outlineLevel="1" x14ac:dyDescent="0.2">
      <c r="A210" s="48">
        <v>46446</v>
      </c>
      <c r="B210" s="151">
        <v>0</v>
      </c>
      <c r="C210" s="71"/>
      <c r="D210" s="13" t="s">
        <v>135</v>
      </c>
      <c r="E210" t="str">
        <f t="shared" si="2"/>
        <v>Oct26-Sep27</v>
      </c>
    </row>
    <row r="211" spans="1:5" hidden="1" outlineLevel="1" x14ac:dyDescent="0.2">
      <c r="A211" s="48">
        <v>46477</v>
      </c>
      <c r="B211" s="151">
        <v>0</v>
      </c>
      <c r="C211" s="71"/>
      <c r="D211" s="13" t="s">
        <v>135</v>
      </c>
      <c r="E211" t="str">
        <f t="shared" si="2"/>
        <v>Oct26-Sep27</v>
      </c>
    </row>
    <row r="212" spans="1:5" hidden="1" outlineLevel="1" x14ac:dyDescent="0.2">
      <c r="A212" s="48">
        <v>46507</v>
      </c>
      <c r="B212" s="151">
        <v>0</v>
      </c>
      <c r="C212" s="71"/>
      <c r="D212" s="13" t="s">
        <v>135</v>
      </c>
      <c r="E212" t="str">
        <f t="shared" si="2"/>
        <v>Oct26-Sep27</v>
      </c>
    </row>
    <row r="213" spans="1:5" hidden="1" outlineLevel="1" x14ac:dyDescent="0.2">
      <c r="A213" s="48">
        <v>46538</v>
      </c>
      <c r="B213" s="151">
        <v>0</v>
      </c>
      <c r="C213" s="71"/>
      <c r="D213" s="13" t="s">
        <v>135</v>
      </c>
      <c r="E213" t="str">
        <f t="shared" si="2"/>
        <v>Oct26-Sep27</v>
      </c>
    </row>
    <row r="214" spans="1:5" hidden="1" outlineLevel="1" x14ac:dyDescent="0.2">
      <c r="A214" s="48">
        <v>46568</v>
      </c>
      <c r="B214" s="151">
        <v>0</v>
      </c>
      <c r="C214" s="71"/>
      <c r="D214" s="13" t="s">
        <v>135</v>
      </c>
      <c r="E214" t="str">
        <f t="shared" si="2"/>
        <v>Oct26-Sep27</v>
      </c>
    </row>
    <row r="215" spans="1:5" hidden="1" outlineLevel="1" x14ac:dyDescent="0.2">
      <c r="A215" s="48">
        <v>46599</v>
      </c>
      <c r="B215" s="151">
        <v>0</v>
      </c>
      <c r="C215" s="71"/>
      <c r="D215" s="13" t="s">
        <v>135</v>
      </c>
      <c r="E215" t="str">
        <f t="shared" si="2"/>
        <v>Oct26-Sep27</v>
      </c>
    </row>
    <row r="216" spans="1:5" hidden="1" outlineLevel="1" x14ac:dyDescent="0.2">
      <c r="A216" s="48">
        <v>46630</v>
      </c>
      <c r="B216" s="151">
        <v>0</v>
      </c>
      <c r="C216" s="71"/>
      <c r="D216" s="13" t="s">
        <v>135</v>
      </c>
      <c r="E216" t="str">
        <f t="shared" si="2"/>
        <v>Oct26-Sep27</v>
      </c>
    </row>
    <row r="217" spans="1:5" hidden="1" outlineLevel="1" x14ac:dyDescent="0.2">
      <c r="A217" s="48">
        <v>46660</v>
      </c>
      <c r="B217" s="151">
        <v>0</v>
      </c>
      <c r="C217" s="71"/>
      <c r="D217" s="13" t="s">
        <v>135</v>
      </c>
      <c r="E217" t="str">
        <f t="shared" si="2"/>
        <v>Oct26-Sep27</v>
      </c>
    </row>
    <row r="218" spans="1:5" hidden="1" outlineLevel="1" x14ac:dyDescent="0.2">
      <c r="A218" s="48">
        <v>46691</v>
      </c>
      <c r="B218" s="151">
        <v>0</v>
      </c>
      <c r="C218" s="71"/>
      <c r="D218" s="13" t="s">
        <v>135</v>
      </c>
      <c r="E218" t="str">
        <f t="shared" si="2"/>
        <v>Oct27-Sep28</v>
      </c>
    </row>
    <row r="219" spans="1:5" hidden="1" outlineLevel="1" x14ac:dyDescent="0.2">
      <c r="A219" s="48">
        <v>46721</v>
      </c>
      <c r="B219" s="151">
        <v>0</v>
      </c>
      <c r="C219" s="71"/>
      <c r="D219" s="13" t="s">
        <v>135</v>
      </c>
      <c r="E219" t="str">
        <f t="shared" si="2"/>
        <v>Oct27-Sep28</v>
      </c>
    </row>
    <row r="220" spans="1:5" hidden="1" outlineLevel="1" x14ac:dyDescent="0.2">
      <c r="A220" s="48">
        <v>46752</v>
      </c>
      <c r="B220" s="151">
        <v>0</v>
      </c>
      <c r="C220" s="71"/>
      <c r="D220" s="13" t="s">
        <v>135</v>
      </c>
      <c r="E220" t="str">
        <f t="shared" si="2"/>
        <v>Oct27-Sep28</v>
      </c>
    </row>
    <row r="221" spans="1:5" hidden="1" outlineLevel="1" x14ac:dyDescent="0.2">
      <c r="A221" s="48"/>
      <c r="B221" s="151"/>
      <c r="C221" s="71"/>
    </row>
    <row r="222" spans="1:5" hidden="1" outlineLevel="1" x14ac:dyDescent="0.2">
      <c r="A222" s="48"/>
      <c r="B222" s="151"/>
      <c r="C222" s="71"/>
    </row>
    <row r="223" spans="1:5" hidden="1" outlineLevel="1" x14ac:dyDescent="0.2">
      <c r="A223" s="48"/>
      <c r="B223" s="151"/>
      <c r="C223" s="71"/>
    </row>
    <row r="224" spans="1:5" hidden="1" outlineLevel="1" x14ac:dyDescent="0.2">
      <c r="A224" s="48"/>
      <c r="B224" s="151"/>
      <c r="C224" s="71"/>
    </row>
    <row r="225" spans="1:3" hidden="1" outlineLevel="1" x14ac:dyDescent="0.2">
      <c r="A225" s="48"/>
      <c r="B225" s="151"/>
      <c r="C225" s="71"/>
    </row>
    <row r="226" spans="1:3" hidden="1" outlineLevel="1" x14ac:dyDescent="0.2">
      <c r="A226" s="48"/>
      <c r="B226" s="151"/>
      <c r="C226" s="71"/>
    </row>
    <row r="227" spans="1:3" hidden="1" outlineLevel="1" x14ac:dyDescent="0.2">
      <c r="A227" s="48"/>
      <c r="B227" s="151"/>
      <c r="C227" s="71"/>
    </row>
    <row r="228" spans="1:3" hidden="1" outlineLevel="1" x14ac:dyDescent="0.2">
      <c r="A228" s="48"/>
      <c r="B228" s="151"/>
      <c r="C228" s="71"/>
    </row>
    <row r="229" spans="1:3" hidden="1" outlineLevel="1" x14ac:dyDescent="0.2">
      <c r="A229" s="48"/>
      <c r="B229" s="151"/>
      <c r="C229" s="71"/>
    </row>
    <row r="230" spans="1:3" hidden="1" outlineLevel="1" x14ac:dyDescent="0.2">
      <c r="A230" s="48"/>
      <c r="B230" s="151"/>
      <c r="C230" s="71"/>
    </row>
    <row r="231" spans="1:3" hidden="1" outlineLevel="1" x14ac:dyDescent="0.2">
      <c r="A231" s="48"/>
      <c r="B231" s="151"/>
      <c r="C231" s="71"/>
    </row>
    <row r="232" spans="1:3" hidden="1" outlineLevel="1" x14ac:dyDescent="0.2">
      <c r="A232" s="48"/>
      <c r="B232" s="151"/>
      <c r="C232" s="71"/>
    </row>
    <row r="233" spans="1:3" collapsed="1" x14ac:dyDescent="0.2"/>
  </sheetData>
  <phoneticPr fontId="2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320"/>
  <sheetViews>
    <sheetView zoomScale="90" zoomScaleNormal="90" workbookViewId="0">
      <pane xSplit="3" ySplit="13" topLeftCell="D89" activePane="bottomRight" state="frozen"/>
      <selection activeCell="E58" sqref="E58"/>
      <selection pane="topRight" activeCell="E58" sqref="E58"/>
      <selection pane="bottomLeft" activeCell="E58" sqref="E58"/>
      <selection pane="bottomRight" activeCell="AF78" sqref="AF78"/>
    </sheetView>
  </sheetViews>
  <sheetFormatPr defaultRowHeight="12.75" outlineLevelRow="1" x14ac:dyDescent="0.2"/>
  <cols>
    <col min="1" max="1" width="3.28515625" bestFit="1" customWidth="1"/>
    <col min="2" max="2" width="7.140625" bestFit="1" customWidth="1"/>
    <col min="3" max="3" width="10.140625" customWidth="1"/>
    <col min="4" max="4" width="17.85546875" customWidth="1"/>
    <col min="5" max="6" width="12.7109375" customWidth="1"/>
    <col min="7" max="15" width="16.85546875" customWidth="1"/>
    <col min="16" max="17" width="17.85546875" customWidth="1"/>
    <col min="18" max="20" width="16" customWidth="1"/>
    <col min="21" max="30" width="16.85546875" customWidth="1"/>
    <col min="31" max="31" width="13.28515625" customWidth="1"/>
    <col min="32" max="32" width="15.7109375" bestFit="1" customWidth="1"/>
    <col min="33" max="33" width="15.7109375" customWidth="1"/>
  </cols>
  <sheetData>
    <row r="2" spans="1:33" ht="15.75" x14ac:dyDescent="0.25">
      <c r="C2" s="93" t="s">
        <v>141</v>
      </c>
      <c r="AD2" s="131" t="s">
        <v>203</v>
      </c>
      <c r="AE2" s="149">
        <v>0.1111</v>
      </c>
    </row>
    <row r="3" spans="1:33" ht="15.75" x14ac:dyDescent="0.25">
      <c r="C3" s="93" t="s">
        <v>142</v>
      </c>
      <c r="AD3" s="131" t="s">
        <v>204</v>
      </c>
      <c r="AE3" s="63">
        <f>ROUND(AE2/12,6)</f>
        <v>9.2580000000000006E-3</v>
      </c>
    </row>
    <row r="5" spans="1:33" x14ac:dyDescent="0.2">
      <c r="J5" t="s">
        <v>143</v>
      </c>
      <c r="K5" s="160" t="s">
        <v>144</v>
      </c>
      <c r="AE5" t="s">
        <v>145</v>
      </c>
      <c r="AF5" s="94">
        <v>50000</v>
      </c>
      <c r="AG5" s="94"/>
    </row>
    <row r="6" spans="1:33" x14ac:dyDescent="0.2">
      <c r="E6" s="95"/>
      <c r="F6" s="95"/>
      <c r="J6" s="69"/>
      <c r="K6" s="158"/>
      <c r="L6" s="95"/>
      <c r="M6" s="95"/>
      <c r="O6" s="95"/>
      <c r="P6" s="95"/>
      <c r="Q6" s="95"/>
      <c r="R6" s="95"/>
      <c r="S6" s="95"/>
      <c r="T6" s="95"/>
      <c r="U6" s="95"/>
      <c r="V6" s="95"/>
      <c r="W6" s="95"/>
      <c r="X6" s="95"/>
      <c r="AE6" t="s">
        <v>147</v>
      </c>
      <c r="AF6" s="96">
        <v>1</v>
      </c>
      <c r="AG6" s="96"/>
    </row>
    <row r="7" spans="1:33" x14ac:dyDescent="0.2">
      <c r="H7" s="9"/>
      <c r="J7" s="69"/>
      <c r="K7" s="159"/>
      <c r="R7" s="97"/>
      <c r="AE7" t="s">
        <v>148</v>
      </c>
      <c r="AF7" s="98">
        <v>0</v>
      </c>
      <c r="AG7" s="98"/>
    </row>
    <row r="8" spans="1:33" x14ac:dyDescent="0.2">
      <c r="H8" s="9"/>
      <c r="J8" s="69"/>
      <c r="K8" s="159"/>
      <c r="Q8" s="9"/>
    </row>
    <row r="9" spans="1:33" ht="24" x14ac:dyDescent="0.2">
      <c r="G9" s="95" t="s">
        <v>149</v>
      </c>
      <c r="H9" s="95" t="s">
        <v>150</v>
      </c>
      <c r="I9" s="95" t="s">
        <v>151</v>
      </c>
      <c r="N9" s="95" t="s">
        <v>146</v>
      </c>
      <c r="Y9" s="95" t="s">
        <v>152</v>
      </c>
      <c r="Z9" s="95"/>
      <c r="AA9" s="95"/>
      <c r="AB9" s="95"/>
      <c r="AC9" s="95"/>
      <c r="AD9" s="95" t="s">
        <v>153</v>
      </c>
    </row>
    <row r="10" spans="1:33" x14ac:dyDescent="0.2">
      <c r="D10" s="99">
        <f>-1</f>
        <v>-1</v>
      </c>
      <c r="E10" s="99">
        <f t="shared" ref="E10:AF10" si="0">D10-1</f>
        <v>-2</v>
      </c>
      <c r="F10" s="99">
        <f t="shared" si="0"/>
        <v>-3</v>
      </c>
      <c r="G10" s="99">
        <f t="shared" si="0"/>
        <v>-4</v>
      </c>
      <c r="H10" s="99">
        <f t="shared" si="0"/>
        <v>-5</v>
      </c>
      <c r="I10" s="99">
        <f t="shared" si="0"/>
        <v>-6</v>
      </c>
      <c r="J10" s="99">
        <f t="shared" si="0"/>
        <v>-7</v>
      </c>
      <c r="K10" s="99">
        <f t="shared" si="0"/>
        <v>-8</v>
      </c>
      <c r="L10" s="99">
        <f t="shared" si="0"/>
        <v>-9</v>
      </c>
      <c r="M10" s="99">
        <f t="shared" si="0"/>
        <v>-10</v>
      </c>
      <c r="N10" s="99">
        <f t="shared" si="0"/>
        <v>-11</v>
      </c>
      <c r="O10" s="99">
        <f t="shared" si="0"/>
        <v>-12</v>
      </c>
      <c r="P10" s="99">
        <f t="shared" si="0"/>
        <v>-13</v>
      </c>
      <c r="Q10" s="99">
        <f t="shared" si="0"/>
        <v>-14</v>
      </c>
      <c r="R10" s="99">
        <f t="shared" si="0"/>
        <v>-15</v>
      </c>
      <c r="S10" s="99">
        <f t="shared" si="0"/>
        <v>-16</v>
      </c>
      <c r="T10" s="99">
        <f t="shared" si="0"/>
        <v>-17</v>
      </c>
      <c r="U10" s="99">
        <f t="shared" si="0"/>
        <v>-18</v>
      </c>
      <c r="V10" s="99">
        <f t="shared" si="0"/>
        <v>-19</v>
      </c>
      <c r="W10" s="99">
        <f t="shared" si="0"/>
        <v>-20</v>
      </c>
      <c r="X10" s="99">
        <f t="shared" si="0"/>
        <v>-21</v>
      </c>
      <c r="Y10" s="99">
        <f t="shared" si="0"/>
        <v>-22</v>
      </c>
      <c r="Z10" s="99">
        <f t="shared" si="0"/>
        <v>-23</v>
      </c>
      <c r="AA10" s="99">
        <f t="shared" si="0"/>
        <v>-24</v>
      </c>
      <c r="AB10" s="99">
        <f t="shared" si="0"/>
        <v>-25</v>
      </c>
      <c r="AC10" s="99">
        <f t="shared" si="0"/>
        <v>-26</v>
      </c>
      <c r="AD10" s="99">
        <f t="shared" si="0"/>
        <v>-27</v>
      </c>
      <c r="AE10" s="99">
        <f t="shared" si="0"/>
        <v>-28</v>
      </c>
      <c r="AF10" s="99">
        <f t="shared" si="0"/>
        <v>-29</v>
      </c>
    </row>
    <row r="11" spans="1:33" ht="14.25" customHeight="1" x14ac:dyDescent="0.2">
      <c r="D11" s="100" t="s">
        <v>154</v>
      </c>
      <c r="E11" s="100" t="s">
        <v>155</v>
      </c>
      <c r="F11" s="100" t="s">
        <v>155</v>
      </c>
      <c r="G11" s="100" t="s">
        <v>156</v>
      </c>
      <c r="H11" s="100" t="s">
        <v>155</v>
      </c>
      <c r="I11" s="100" t="s">
        <v>157</v>
      </c>
      <c r="J11" s="100" t="s">
        <v>158</v>
      </c>
      <c r="K11" s="100"/>
      <c r="L11" s="100"/>
      <c r="M11" s="100" t="s">
        <v>159</v>
      </c>
      <c r="N11" s="100" t="s">
        <v>160</v>
      </c>
      <c r="O11" s="100" t="s">
        <v>161</v>
      </c>
      <c r="P11" s="100" t="s">
        <v>162</v>
      </c>
      <c r="R11" s="100" t="s">
        <v>163</v>
      </c>
      <c r="S11" s="100" t="s">
        <v>164</v>
      </c>
      <c r="T11" s="100" t="s">
        <v>163</v>
      </c>
      <c r="U11" s="100"/>
      <c r="V11" s="100" t="s">
        <v>161</v>
      </c>
      <c r="W11" s="101" t="s">
        <v>154</v>
      </c>
      <c r="X11" s="102" t="s">
        <v>154</v>
      </c>
      <c r="Y11" s="103" t="s">
        <v>158</v>
      </c>
      <c r="Z11" s="100" t="s">
        <v>165</v>
      </c>
      <c r="AA11" s="100" t="s">
        <v>166</v>
      </c>
      <c r="AB11" s="100" t="s">
        <v>167</v>
      </c>
      <c r="AC11" s="100"/>
      <c r="AD11" s="100" t="s">
        <v>161</v>
      </c>
      <c r="AE11" s="100" t="s">
        <v>168</v>
      </c>
      <c r="AF11" s="100" t="s">
        <v>168</v>
      </c>
      <c r="AG11" s="100"/>
    </row>
    <row r="12" spans="1:33" x14ac:dyDescent="0.2">
      <c r="D12" s="100" t="s">
        <v>169</v>
      </c>
      <c r="E12" s="100" t="s">
        <v>170</v>
      </c>
      <c r="F12" s="100" t="s">
        <v>171</v>
      </c>
      <c r="G12" s="100" t="s">
        <v>172</v>
      </c>
      <c r="H12" s="100" t="s">
        <v>173</v>
      </c>
      <c r="I12" s="100" t="s">
        <v>172</v>
      </c>
      <c r="J12" s="100" t="s">
        <v>50</v>
      </c>
      <c r="K12" s="100" t="s">
        <v>174</v>
      </c>
      <c r="L12" s="100" t="s">
        <v>175</v>
      </c>
      <c r="M12" s="100" t="s">
        <v>176</v>
      </c>
      <c r="N12" s="100" t="s">
        <v>177</v>
      </c>
      <c r="O12" s="100" t="s">
        <v>115</v>
      </c>
      <c r="P12" s="100" t="s">
        <v>178</v>
      </c>
      <c r="Q12" s="100" t="s">
        <v>163</v>
      </c>
      <c r="R12" s="100" t="s">
        <v>179</v>
      </c>
      <c r="S12" s="100" t="s">
        <v>180</v>
      </c>
      <c r="T12" s="100" t="s">
        <v>179</v>
      </c>
      <c r="U12" s="100" t="s">
        <v>163</v>
      </c>
      <c r="V12" s="100" t="s">
        <v>115</v>
      </c>
      <c r="W12" s="104" t="s">
        <v>181</v>
      </c>
      <c r="X12" s="105" t="s">
        <v>182</v>
      </c>
      <c r="Y12" s="106" t="s">
        <v>183</v>
      </c>
      <c r="Z12" s="100" t="s">
        <v>181</v>
      </c>
      <c r="AA12" s="100" t="s">
        <v>182</v>
      </c>
      <c r="AB12" s="100" t="s">
        <v>182</v>
      </c>
      <c r="AC12" s="100" t="s">
        <v>160</v>
      </c>
      <c r="AD12" s="100" t="s">
        <v>115</v>
      </c>
      <c r="AE12" s="100" t="s">
        <v>184</v>
      </c>
      <c r="AF12" s="100" t="s">
        <v>185</v>
      </c>
      <c r="AG12" s="100"/>
    </row>
    <row r="13" spans="1:33" x14ac:dyDescent="0.2">
      <c r="D13" s="100" t="s">
        <v>186</v>
      </c>
      <c r="E13" s="100" t="s">
        <v>187</v>
      </c>
      <c r="F13" s="100" t="s">
        <v>187</v>
      </c>
      <c r="G13" s="100" t="s">
        <v>186</v>
      </c>
      <c r="H13" s="100" t="s">
        <v>188</v>
      </c>
      <c r="I13" s="100" t="s">
        <v>186</v>
      </c>
      <c r="J13" s="100" t="s">
        <v>189</v>
      </c>
      <c r="K13" s="100" t="s">
        <v>190</v>
      </c>
      <c r="L13" s="100" t="s">
        <v>191</v>
      </c>
      <c r="M13" s="100" t="s">
        <v>192</v>
      </c>
      <c r="N13" s="100" t="s">
        <v>189</v>
      </c>
      <c r="O13" s="100" t="s">
        <v>159</v>
      </c>
      <c r="P13" s="100" t="s">
        <v>163</v>
      </c>
      <c r="Q13" s="100" t="s">
        <v>193</v>
      </c>
      <c r="R13" s="100" t="s">
        <v>194</v>
      </c>
      <c r="S13" s="100" t="s">
        <v>195</v>
      </c>
      <c r="T13" s="100" t="s">
        <v>196</v>
      </c>
      <c r="U13" s="100" t="s">
        <v>197</v>
      </c>
      <c r="V13" s="100" t="s">
        <v>159</v>
      </c>
      <c r="W13" s="104" t="s">
        <v>198</v>
      </c>
      <c r="X13" s="105" t="s">
        <v>198</v>
      </c>
      <c r="Y13" s="106" t="s">
        <v>184</v>
      </c>
      <c r="Z13" s="100" t="s">
        <v>198</v>
      </c>
      <c r="AA13" s="100" t="s">
        <v>198</v>
      </c>
      <c r="AB13" s="100" t="s">
        <v>198</v>
      </c>
      <c r="AC13" s="100" t="s">
        <v>199</v>
      </c>
      <c r="AD13" s="100" t="s">
        <v>159</v>
      </c>
      <c r="AE13" s="100" t="s">
        <v>200</v>
      </c>
      <c r="AF13" s="100" t="s">
        <v>201</v>
      </c>
      <c r="AG13" s="100"/>
    </row>
    <row r="14" spans="1:33" x14ac:dyDescent="0.2">
      <c r="S14" s="100"/>
      <c r="T14" s="100"/>
      <c r="W14" s="75"/>
      <c r="X14" s="69"/>
      <c r="Y14" s="107"/>
    </row>
    <row r="15" spans="1:33" hidden="1" outlineLevel="1" x14ac:dyDescent="0.2">
      <c r="A15">
        <f t="shared" ref="A15:A78" si="1">MONTH(C15)</f>
        <v>1</v>
      </c>
      <c r="B15" s="108">
        <f t="shared" ref="B15:B78" si="2">EOMONTH(C15,0)</f>
        <v>39844</v>
      </c>
      <c r="C15" s="108">
        <v>39814</v>
      </c>
      <c r="G15" s="109"/>
      <c r="P15" s="110"/>
      <c r="Q15" s="110"/>
      <c r="R15" s="111"/>
      <c r="S15" s="110"/>
      <c r="T15" s="110"/>
      <c r="U15" s="109"/>
      <c r="V15" s="109"/>
      <c r="W15" s="112"/>
      <c r="X15" s="113"/>
      <c r="Y15" s="107"/>
    </row>
    <row r="16" spans="1:33" hidden="1" outlineLevel="1" x14ac:dyDescent="0.2">
      <c r="A16">
        <f t="shared" si="1"/>
        <v>2</v>
      </c>
      <c r="B16" s="108">
        <f t="shared" si="2"/>
        <v>39872</v>
      </c>
      <c r="C16" s="108">
        <v>39845</v>
      </c>
      <c r="G16" s="109"/>
      <c r="P16" s="110"/>
      <c r="Q16" s="110"/>
      <c r="R16" s="111"/>
      <c r="S16" s="110"/>
      <c r="T16" s="110"/>
      <c r="U16" s="109"/>
      <c r="V16" s="109"/>
      <c r="W16" s="112"/>
      <c r="X16" s="113"/>
      <c r="Y16" s="114"/>
      <c r="Z16" s="115"/>
      <c r="AA16" s="115"/>
      <c r="AB16" s="115"/>
      <c r="AC16" s="115"/>
      <c r="AE16" s="57"/>
    </row>
    <row r="17" spans="1:33" hidden="1" outlineLevel="1" x14ac:dyDescent="0.2">
      <c r="A17">
        <f t="shared" si="1"/>
        <v>3</v>
      </c>
      <c r="B17" s="108">
        <f t="shared" si="2"/>
        <v>39903</v>
      </c>
      <c r="C17" s="108">
        <v>39873</v>
      </c>
      <c r="D17" s="116">
        <v>108</v>
      </c>
      <c r="E17" s="117">
        <v>462.37</v>
      </c>
      <c r="F17" s="118">
        <v>475</v>
      </c>
      <c r="G17" s="117">
        <v>49935.96</v>
      </c>
      <c r="H17" s="109">
        <f t="shared" ref="H17:H80" si="3">IF(F17&gt;E17,F17*D17,E17*D17)</f>
        <v>51300</v>
      </c>
      <c r="I17" s="109">
        <f t="shared" ref="I17:I80" si="4">G17-H17</f>
        <v>-1364.0400000000009</v>
      </c>
      <c r="J17" s="119">
        <v>0</v>
      </c>
      <c r="K17" s="120">
        <v>0</v>
      </c>
      <c r="L17" s="117">
        <v>0</v>
      </c>
      <c r="M17" s="117">
        <v>0</v>
      </c>
      <c r="N17" s="9">
        <f t="shared" ref="N17:N80" si="5">L17-M17</f>
        <v>0</v>
      </c>
      <c r="O17" s="9">
        <f t="shared" ref="O17:O80" si="6">O16+G17-M17</f>
        <v>49935.96</v>
      </c>
      <c r="P17" s="121">
        <v>0</v>
      </c>
      <c r="Q17" s="117">
        <v>0</v>
      </c>
      <c r="R17" s="111">
        <v>0</v>
      </c>
      <c r="S17" s="117">
        <v>0</v>
      </c>
      <c r="T17" s="117">
        <v>0</v>
      </c>
      <c r="U17" s="109">
        <f t="shared" ref="U17:U80" si="7">T17-S17</f>
        <v>0</v>
      </c>
      <c r="V17" s="109">
        <f t="shared" ref="V17:V80" si="8">V16+Q17-S17</f>
        <v>0</v>
      </c>
      <c r="W17" s="122">
        <f t="shared" ref="W17:W80" si="9">D17+P17</f>
        <v>108</v>
      </c>
      <c r="X17" s="123">
        <f t="shared" ref="X17:X80" si="10">J17+R17</f>
        <v>0</v>
      </c>
      <c r="Y17" s="114">
        <f>ROUNDDOWN(Y16+W17-X17,0)</f>
        <v>108</v>
      </c>
      <c r="Z17" s="115">
        <f t="shared" ref="Z17:Z80" si="11">G17+Q17</f>
        <v>49935.96</v>
      </c>
      <c r="AA17" s="115">
        <f t="shared" ref="AA17:AA80" si="12">M17+S17</f>
        <v>0</v>
      </c>
      <c r="AB17" s="115">
        <f>L17+R17</f>
        <v>0</v>
      </c>
      <c r="AC17" s="115">
        <f t="shared" ref="AC17:AC80" si="13">AB17-AA17</f>
        <v>0</v>
      </c>
      <c r="AD17" s="11">
        <f t="shared" ref="AD17:AD80" si="14">AD16+Z17-AA17</f>
        <v>49935.96</v>
      </c>
      <c r="AE17" s="146">
        <v>15.199685358904111</v>
      </c>
      <c r="AF17" s="146">
        <v>49790.42</v>
      </c>
    </row>
    <row r="18" spans="1:33" hidden="1" outlineLevel="1" x14ac:dyDescent="0.2">
      <c r="A18">
        <f t="shared" si="1"/>
        <v>4</v>
      </c>
      <c r="B18" s="108">
        <f t="shared" si="2"/>
        <v>39933</v>
      </c>
      <c r="C18" s="108">
        <v>39904</v>
      </c>
      <c r="D18" s="116">
        <v>262</v>
      </c>
      <c r="E18" s="117">
        <v>466.85</v>
      </c>
      <c r="F18" s="118">
        <v>475</v>
      </c>
      <c r="G18" s="117">
        <v>122314.7</v>
      </c>
      <c r="H18" s="109">
        <f t="shared" si="3"/>
        <v>124450</v>
      </c>
      <c r="I18" s="109">
        <f t="shared" si="4"/>
        <v>-2135.3000000000029</v>
      </c>
      <c r="J18" s="119">
        <v>0</v>
      </c>
      <c r="K18" s="120">
        <v>0</v>
      </c>
      <c r="L18" s="117">
        <v>0</v>
      </c>
      <c r="M18" s="117">
        <v>0</v>
      </c>
      <c r="N18" s="9">
        <f t="shared" si="5"/>
        <v>0</v>
      </c>
      <c r="O18" s="9">
        <f t="shared" si="6"/>
        <v>172250.66</v>
      </c>
      <c r="P18" s="121">
        <v>0</v>
      </c>
      <c r="Q18" s="117">
        <v>0</v>
      </c>
      <c r="R18" s="111">
        <v>0</v>
      </c>
      <c r="S18" s="117">
        <v>0</v>
      </c>
      <c r="T18" s="117">
        <v>0</v>
      </c>
      <c r="U18" s="109">
        <f t="shared" si="7"/>
        <v>0</v>
      </c>
      <c r="V18" s="109">
        <f t="shared" si="8"/>
        <v>0</v>
      </c>
      <c r="W18" s="122">
        <f t="shared" si="9"/>
        <v>262</v>
      </c>
      <c r="X18" s="123">
        <f t="shared" si="10"/>
        <v>0</v>
      </c>
      <c r="Y18" s="114">
        <f t="shared" ref="Y18:Y81" si="15">Y17+W18-X18</f>
        <v>370</v>
      </c>
      <c r="Z18" s="115">
        <f t="shared" si="11"/>
        <v>122314.7</v>
      </c>
      <c r="AA18" s="115">
        <f t="shared" si="12"/>
        <v>0</v>
      </c>
      <c r="AB18" s="115">
        <f t="shared" ref="AB18:AB81" si="16">L18+T18</f>
        <v>0</v>
      </c>
      <c r="AC18" s="115">
        <f t="shared" si="13"/>
        <v>0</v>
      </c>
      <c r="AD18" s="11">
        <f t="shared" si="14"/>
        <v>172250.66</v>
      </c>
      <c r="AE18" s="146">
        <v>493.22114479452057</v>
      </c>
      <c r="AF18" s="146">
        <v>0</v>
      </c>
    </row>
    <row r="19" spans="1:33" hidden="1" outlineLevel="1" x14ac:dyDescent="0.2">
      <c r="A19">
        <f t="shared" si="1"/>
        <v>5</v>
      </c>
      <c r="B19" s="108">
        <f t="shared" si="2"/>
        <v>39964</v>
      </c>
      <c r="C19" s="108">
        <v>39934</v>
      </c>
      <c r="D19" s="116">
        <v>395</v>
      </c>
      <c r="E19" s="117">
        <v>490.55</v>
      </c>
      <c r="F19" s="118">
        <v>475</v>
      </c>
      <c r="G19" s="117">
        <v>193767.25</v>
      </c>
      <c r="H19" s="109">
        <f t="shared" si="3"/>
        <v>193767.25</v>
      </c>
      <c r="I19" s="109">
        <f t="shared" si="4"/>
        <v>0</v>
      </c>
      <c r="J19" s="119">
        <v>0</v>
      </c>
      <c r="K19" s="120">
        <v>0</v>
      </c>
      <c r="L19" s="117">
        <v>0</v>
      </c>
      <c r="M19" s="117">
        <v>0</v>
      </c>
      <c r="N19" s="9">
        <f t="shared" si="5"/>
        <v>0</v>
      </c>
      <c r="O19" s="9">
        <f t="shared" si="6"/>
        <v>366017.91000000003</v>
      </c>
      <c r="P19" s="121">
        <v>0</v>
      </c>
      <c r="Q19" s="117">
        <v>0</v>
      </c>
      <c r="R19" s="111">
        <v>0</v>
      </c>
      <c r="S19" s="117">
        <v>0</v>
      </c>
      <c r="T19" s="117">
        <v>0</v>
      </c>
      <c r="U19" s="109">
        <f t="shared" si="7"/>
        <v>0</v>
      </c>
      <c r="V19" s="109">
        <f t="shared" si="8"/>
        <v>0</v>
      </c>
      <c r="W19" s="122">
        <f t="shared" si="9"/>
        <v>395</v>
      </c>
      <c r="X19" s="123">
        <f t="shared" si="10"/>
        <v>0</v>
      </c>
      <c r="Y19" s="114">
        <f t="shared" si="15"/>
        <v>765</v>
      </c>
      <c r="Z19" s="115">
        <f t="shared" si="11"/>
        <v>193767.25</v>
      </c>
      <c r="AA19" s="115">
        <f t="shared" si="12"/>
        <v>0</v>
      </c>
      <c r="AB19" s="115">
        <f t="shared" si="16"/>
        <v>0</v>
      </c>
      <c r="AC19" s="115">
        <f t="shared" si="13"/>
        <v>0</v>
      </c>
      <c r="AD19" s="11">
        <f t="shared" si="14"/>
        <v>366017.91000000003</v>
      </c>
      <c r="AE19" s="146">
        <v>1684.317916660274</v>
      </c>
      <c r="AF19" s="146">
        <v>0</v>
      </c>
    </row>
    <row r="20" spans="1:33" hidden="1" outlineLevel="1" x14ac:dyDescent="0.2">
      <c r="A20">
        <f t="shared" si="1"/>
        <v>6</v>
      </c>
      <c r="B20" s="108">
        <f t="shared" si="2"/>
        <v>39994</v>
      </c>
      <c r="C20" s="108">
        <v>39965</v>
      </c>
      <c r="D20" s="116">
        <v>587</v>
      </c>
      <c r="E20" s="117">
        <v>500.18</v>
      </c>
      <c r="F20" s="118">
        <v>475</v>
      </c>
      <c r="G20" s="117">
        <v>293605.65999999997</v>
      </c>
      <c r="H20" s="109">
        <f t="shared" si="3"/>
        <v>293605.66000000003</v>
      </c>
      <c r="I20" s="109">
        <f t="shared" si="4"/>
        <v>0</v>
      </c>
      <c r="J20" s="119">
        <v>0</v>
      </c>
      <c r="K20" s="120">
        <v>0</v>
      </c>
      <c r="L20" s="117">
        <v>0</v>
      </c>
      <c r="M20" s="117">
        <v>0</v>
      </c>
      <c r="N20" s="9">
        <f t="shared" si="5"/>
        <v>0</v>
      </c>
      <c r="O20" s="9">
        <f t="shared" si="6"/>
        <v>659623.57000000007</v>
      </c>
      <c r="P20" s="121">
        <v>0</v>
      </c>
      <c r="Q20" s="117">
        <v>0</v>
      </c>
      <c r="R20" s="111">
        <v>0</v>
      </c>
      <c r="S20" s="117">
        <v>0</v>
      </c>
      <c r="T20" s="117">
        <v>0</v>
      </c>
      <c r="U20" s="109">
        <f t="shared" si="7"/>
        <v>0</v>
      </c>
      <c r="V20" s="109">
        <f t="shared" si="8"/>
        <v>0</v>
      </c>
      <c r="W20" s="122">
        <f t="shared" si="9"/>
        <v>587</v>
      </c>
      <c r="X20" s="123">
        <f t="shared" si="10"/>
        <v>0</v>
      </c>
      <c r="Y20" s="114">
        <f t="shared" si="15"/>
        <v>1352</v>
      </c>
      <c r="Z20" s="115">
        <f t="shared" si="11"/>
        <v>293605.65999999997</v>
      </c>
      <c r="AA20" s="115">
        <f t="shared" si="12"/>
        <v>0</v>
      </c>
      <c r="AB20" s="115">
        <f t="shared" si="16"/>
        <v>0</v>
      </c>
      <c r="AC20" s="115">
        <f t="shared" si="13"/>
        <v>0</v>
      </c>
      <c r="AD20" s="11">
        <f t="shared" si="14"/>
        <v>659623.57000000007</v>
      </c>
      <c r="AE20" s="146">
        <v>3431.6637886465755</v>
      </c>
      <c r="AF20" s="146">
        <v>0</v>
      </c>
    </row>
    <row r="21" spans="1:33" hidden="1" outlineLevel="1" x14ac:dyDescent="0.2">
      <c r="A21">
        <f t="shared" si="1"/>
        <v>7</v>
      </c>
      <c r="B21" s="108">
        <f t="shared" si="2"/>
        <v>40025</v>
      </c>
      <c r="C21" s="108">
        <v>39995</v>
      </c>
      <c r="D21" s="116">
        <v>391</v>
      </c>
      <c r="E21" s="117">
        <v>513.67999999999995</v>
      </c>
      <c r="F21" s="118">
        <v>475</v>
      </c>
      <c r="G21" s="117">
        <v>200848.88</v>
      </c>
      <c r="H21" s="109">
        <f t="shared" si="3"/>
        <v>200848.87999999998</v>
      </c>
      <c r="I21" s="109">
        <f t="shared" si="4"/>
        <v>0</v>
      </c>
      <c r="J21" s="119">
        <v>0</v>
      </c>
      <c r="K21" s="120">
        <v>0</v>
      </c>
      <c r="L21" s="117">
        <v>0</v>
      </c>
      <c r="M21" s="117">
        <v>0</v>
      </c>
      <c r="N21" s="9">
        <f t="shared" si="5"/>
        <v>0</v>
      </c>
      <c r="O21" s="9">
        <f t="shared" si="6"/>
        <v>860472.45000000007</v>
      </c>
      <c r="P21" s="121">
        <v>0</v>
      </c>
      <c r="Q21" s="117">
        <v>0</v>
      </c>
      <c r="R21" s="111">
        <v>0</v>
      </c>
      <c r="S21" s="117">
        <v>0</v>
      </c>
      <c r="T21" s="117">
        <v>0</v>
      </c>
      <c r="U21" s="109">
        <f t="shared" si="7"/>
        <v>0</v>
      </c>
      <c r="V21" s="109">
        <f t="shared" si="8"/>
        <v>0</v>
      </c>
      <c r="W21" s="122">
        <f t="shared" si="9"/>
        <v>391</v>
      </c>
      <c r="X21" s="123">
        <f t="shared" si="10"/>
        <v>0</v>
      </c>
      <c r="Y21" s="114">
        <f t="shared" si="15"/>
        <v>1743</v>
      </c>
      <c r="Z21" s="115">
        <f t="shared" si="11"/>
        <v>200848.88</v>
      </c>
      <c r="AA21" s="115">
        <f t="shared" si="12"/>
        <v>0</v>
      </c>
      <c r="AB21" s="115">
        <f t="shared" si="16"/>
        <v>0</v>
      </c>
      <c r="AC21" s="115">
        <f t="shared" si="13"/>
        <v>0</v>
      </c>
      <c r="AD21" s="11">
        <f t="shared" si="14"/>
        <v>860472.45000000007</v>
      </c>
      <c r="AE21" s="146">
        <v>6285.2708164520554</v>
      </c>
      <c r="AF21" s="146">
        <v>0</v>
      </c>
    </row>
    <row r="22" spans="1:33" hidden="1" outlineLevel="1" x14ac:dyDescent="0.2">
      <c r="A22">
        <f t="shared" si="1"/>
        <v>8</v>
      </c>
      <c r="B22" s="108">
        <f t="shared" si="2"/>
        <v>40056</v>
      </c>
      <c r="C22" s="108">
        <v>40026</v>
      </c>
      <c r="D22" s="116">
        <v>516</v>
      </c>
      <c r="E22" s="117">
        <v>527.12</v>
      </c>
      <c r="F22" s="118">
        <v>475</v>
      </c>
      <c r="G22" s="117">
        <v>271993.92</v>
      </c>
      <c r="H22" s="109">
        <f t="shared" si="3"/>
        <v>271993.92</v>
      </c>
      <c r="I22" s="109">
        <f t="shared" si="4"/>
        <v>0</v>
      </c>
      <c r="J22" s="119">
        <v>1352</v>
      </c>
      <c r="K22" s="120">
        <v>688.52071005917162</v>
      </c>
      <c r="L22" s="117">
        <v>930880</v>
      </c>
      <c r="M22" s="117">
        <v>659623.56999999995</v>
      </c>
      <c r="N22" s="9">
        <f t="shared" si="5"/>
        <v>271256.43000000005</v>
      </c>
      <c r="O22" s="9">
        <f t="shared" si="6"/>
        <v>472842.80000000016</v>
      </c>
      <c r="P22" s="121">
        <v>0</v>
      </c>
      <c r="Q22" s="117">
        <v>0</v>
      </c>
      <c r="R22" s="111">
        <v>0</v>
      </c>
      <c r="S22" s="117">
        <v>0</v>
      </c>
      <c r="T22" s="117">
        <v>0</v>
      </c>
      <c r="U22" s="109">
        <f t="shared" si="7"/>
        <v>0</v>
      </c>
      <c r="V22" s="109">
        <f t="shared" si="8"/>
        <v>0</v>
      </c>
      <c r="W22" s="122">
        <f t="shared" si="9"/>
        <v>516</v>
      </c>
      <c r="X22" s="123">
        <f t="shared" si="10"/>
        <v>1352</v>
      </c>
      <c r="Y22" s="114">
        <f t="shared" si="15"/>
        <v>907</v>
      </c>
      <c r="Z22" s="115">
        <f t="shared" si="11"/>
        <v>271993.92</v>
      </c>
      <c r="AA22" s="115">
        <f t="shared" si="12"/>
        <v>659623.56999999995</v>
      </c>
      <c r="AB22" s="115">
        <f t="shared" si="16"/>
        <v>930880</v>
      </c>
      <c r="AC22" s="115">
        <f t="shared" si="13"/>
        <v>271256.43000000005</v>
      </c>
      <c r="AD22" s="11">
        <f t="shared" si="14"/>
        <v>472842.80000000016</v>
      </c>
      <c r="AE22" s="146">
        <v>4387.3197873095905</v>
      </c>
      <c r="AF22" s="146">
        <v>0</v>
      </c>
      <c r="AG22" s="9"/>
    </row>
    <row r="23" spans="1:33" hidden="1" outlineLevel="1" x14ac:dyDescent="0.2">
      <c r="A23">
        <f t="shared" si="1"/>
        <v>9</v>
      </c>
      <c r="B23" s="108">
        <f t="shared" si="2"/>
        <v>40086</v>
      </c>
      <c r="C23" s="108">
        <v>40057</v>
      </c>
      <c r="D23" s="116">
        <v>603</v>
      </c>
      <c r="E23" s="117">
        <v>492.18</v>
      </c>
      <c r="F23" s="118">
        <v>475</v>
      </c>
      <c r="G23" s="117">
        <v>296784.53999999998</v>
      </c>
      <c r="H23" s="109">
        <f t="shared" si="3"/>
        <v>296784.53999999998</v>
      </c>
      <c r="I23" s="109">
        <f t="shared" si="4"/>
        <v>0</v>
      </c>
      <c r="J23" s="119">
        <v>0</v>
      </c>
      <c r="K23" s="120">
        <v>0</v>
      </c>
      <c r="L23" s="117">
        <v>0</v>
      </c>
      <c r="M23" s="117">
        <v>0</v>
      </c>
      <c r="N23" s="9">
        <f t="shared" si="5"/>
        <v>0</v>
      </c>
      <c r="O23" s="9">
        <f t="shared" si="6"/>
        <v>769627.34000000008</v>
      </c>
      <c r="P23" s="121">
        <v>0</v>
      </c>
      <c r="Q23" s="117">
        <v>0</v>
      </c>
      <c r="R23" s="111">
        <v>0</v>
      </c>
      <c r="S23" s="117">
        <v>0</v>
      </c>
      <c r="T23" s="117">
        <v>0</v>
      </c>
      <c r="U23" s="109">
        <f t="shared" si="7"/>
        <v>0</v>
      </c>
      <c r="V23" s="109">
        <f t="shared" si="8"/>
        <v>0</v>
      </c>
      <c r="W23" s="122">
        <f t="shared" si="9"/>
        <v>603</v>
      </c>
      <c r="X23" s="123">
        <f t="shared" si="10"/>
        <v>0</v>
      </c>
      <c r="Y23" s="114">
        <f t="shared" si="15"/>
        <v>1510</v>
      </c>
      <c r="Z23" s="115">
        <f t="shared" si="11"/>
        <v>296784.53999999998</v>
      </c>
      <c r="AA23" s="115">
        <f t="shared" si="12"/>
        <v>0</v>
      </c>
      <c r="AB23" s="115">
        <f t="shared" si="16"/>
        <v>0</v>
      </c>
      <c r="AC23" s="115">
        <f t="shared" si="13"/>
        <v>0</v>
      </c>
      <c r="AD23" s="11">
        <f t="shared" si="14"/>
        <v>769627.34000000008</v>
      </c>
      <c r="AE23" s="146">
        <v>4408.0576706958918</v>
      </c>
      <c r="AF23" s="146">
        <v>0</v>
      </c>
    </row>
    <row r="24" spans="1:33" hidden="1" outlineLevel="1" x14ac:dyDescent="0.2">
      <c r="A24">
        <f t="shared" si="1"/>
        <v>10</v>
      </c>
      <c r="B24" s="108">
        <f t="shared" si="2"/>
        <v>40117</v>
      </c>
      <c r="C24" s="108">
        <v>40087</v>
      </c>
      <c r="D24" s="116">
        <v>593</v>
      </c>
      <c r="E24" s="117">
        <v>524.9</v>
      </c>
      <c r="F24" s="118">
        <v>475</v>
      </c>
      <c r="G24" s="117">
        <v>311265.7</v>
      </c>
      <c r="H24" s="109">
        <f t="shared" si="3"/>
        <v>311265.7</v>
      </c>
      <c r="I24" s="109">
        <f t="shared" si="4"/>
        <v>0</v>
      </c>
      <c r="J24" s="119">
        <v>0</v>
      </c>
      <c r="K24" s="120">
        <v>0</v>
      </c>
      <c r="L24" s="117">
        <v>0</v>
      </c>
      <c r="M24" s="117">
        <v>0</v>
      </c>
      <c r="N24" s="9">
        <f t="shared" si="5"/>
        <v>0</v>
      </c>
      <c r="O24" s="9">
        <f t="shared" si="6"/>
        <v>1080893.04</v>
      </c>
      <c r="P24" s="121">
        <v>0</v>
      </c>
      <c r="Q24" s="117">
        <v>0</v>
      </c>
      <c r="R24" s="111">
        <v>0</v>
      </c>
      <c r="S24" s="117">
        <v>0</v>
      </c>
      <c r="T24" s="117">
        <v>0</v>
      </c>
      <c r="U24" s="109">
        <f t="shared" si="7"/>
        <v>0</v>
      </c>
      <c r="V24" s="109">
        <f t="shared" si="8"/>
        <v>0</v>
      </c>
      <c r="W24" s="122">
        <f t="shared" si="9"/>
        <v>593</v>
      </c>
      <c r="X24" s="123">
        <f t="shared" si="10"/>
        <v>0</v>
      </c>
      <c r="Y24" s="114">
        <f t="shared" si="15"/>
        <v>2103</v>
      </c>
      <c r="Z24" s="115">
        <f t="shared" si="11"/>
        <v>311265.7</v>
      </c>
      <c r="AA24" s="115">
        <f t="shared" si="12"/>
        <v>0</v>
      </c>
      <c r="AB24" s="115">
        <f t="shared" si="16"/>
        <v>0</v>
      </c>
      <c r="AC24" s="115">
        <f t="shared" si="13"/>
        <v>0</v>
      </c>
      <c r="AD24" s="11">
        <f t="shared" si="14"/>
        <v>1080893.04</v>
      </c>
      <c r="AE24" s="146">
        <v>7451.596427934247</v>
      </c>
      <c r="AF24" s="146">
        <v>0</v>
      </c>
    </row>
    <row r="25" spans="1:33" hidden="1" outlineLevel="1" x14ac:dyDescent="0.2">
      <c r="A25">
        <f t="shared" si="1"/>
        <v>11</v>
      </c>
      <c r="B25" s="108">
        <f t="shared" si="2"/>
        <v>40147</v>
      </c>
      <c r="C25" s="108">
        <v>40118</v>
      </c>
      <c r="D25" s="116">
        <v>430</v>
      </c>
      <c r="E25" s="117">
        <v>549.84</v>
      </c>
      <c r="F25" s="118">
        <v>475</v>
      </c>
      <c r="G25" s="117">
        <v>236431.2</v>
      </c>
      <c r="H25" s="109">
        <f t="shared" si="3"/>
        <v>236431.2</v>
      </c>
      <c r="I25" s="109">
        <f t="shared" si="4"/>
        <v>0</v>
      </c>
      <c r="J25" s="119">
        <v>0</v>
      </c>
      <c r="K25" s="120">
        <v>0</v>
      </c>
      <c r="L25" s="117">
        <v>0</v>
      </c>
      <c r="M25" s="117">
        <v>0</v>
      </c>
      <c r="N25" s="9">
        <f t="shared" si="5"/>
        <v>0</v>
      </c>
      <c r="O25" s="9">
        <f t="shared" si="6"/>
        <v>1317324.24</v>
      </c>
      <c r="P25" s="121">
        <v>0</v>
      </c>
      <c r="Q25" s="117">
        <v>0</v>
      </c>
      <c r="R25" s="111">
        <v>0</v>
      </c>
      <c r="S25" s="117">
        <v>0</v>
      </c>
      <c r="T25" s="117">
        <v>0</v>
      </c>
      <c r="U25" s="109">
        <f t="shared" si="7"/>
        <v>0</v>
      </c>
      <c r="V25" s="109">
        <f t="shared" si="8"/>
        <v>0</v>
      </c>
      <c r="W25" s="122">
        <f t="shared" si="9"/>
        <v>430</v>
      </c>
      <c r="X25" s="123">
        <f t="shared" si="10"/>
        <v>0</v>
      </c>
      <c r="Y25" s="114">
        <f t="shared" si="15"/>
        <v>2533</v>
      </c>
      <c r="Z25" s="115">
        <f t="shared" si="11"/>
        <v>236431.2</v>
      </c>
      <c r="AA25" s="115">
        <f t="shared" si="12"/>
        <v>0</v>
      </c>
      <c r="AB25" s="115">
        <f t="shared" si="16"/>
        <v>0</v>
      </c>
      <c r="AC25" s="115">
        <f t="shared" si="13"/>
        <v>0</v>
      </c>
      <c r="AD25" s="11">
        <f t="shared" si="14"/>
        <v>1317324.24</v>
      </c>
      <c r="AE25" s="146">
        <v>9942.1477892904131</v>
      </c>
      <c r="AF25" s="146">
        <v>85300.81</v>
      </c>
    </row>
    <row r="26" spans="1:33" hidden="1" outlineLevel="1" x14ac:dyDescent="0.2">
      <c r="A26">
        <f t="shared" si="1"/>
        <v>12</v>
      </c>
      <c r="B26" s="108">
        <f t="shared" si="2"/>
        <v>40178</v>
      </c>
      <c r="C26" s="108">
        <v>40148</v>
      </c>
      <c r="D26" s="116">
        <v>297</v>
      </c>
      <c r="E26" s="117">
        <v>559.45000000000005</v>
      </c>
      <c r="F26" s="118">
        <v>475</v>
      </c>
      <c r="G26" s="117">
        <v>166156.65</v>
      </c>
      <c r="H26" s="109">
        <f t="shared" si="3"/>
        <v>166156.65000000002</v>
      </c>
      <c r="I26" s="109">
        <f t="shared" si="4"/>
        <v>0</v>
      </c>
      <c r="J26" s="119">
        <v>0</v>
      </c>
      <c r="K26" s="120">
        <v>0</v>
      </c>
      <c r="L26" s="117">
        <v>0</v>
      </c>
      <c r="M26" s="117">
        <v>0</v>
      </c>
      <c r="N26" s="9">
        <f t="shared" si="5"/>
        <v>0</v>
      </c>
      <c r="O26" s="9">
        <f t="shared" si="6"/>
        <v>1483480.89</v>
      </c>
      <c r="P26" s="121">
        <v>0</v>
      </c>
      <c r="Q26" s="117">
        <v>0</v>
      </c>
      <c r="R26" s="111">
        <v>0</v>
      </c>
      <c r="S26" s="117">
        <v>0</v>
      </c>
      <c r="T26" s="117">
        <v>0</v>
      </c>
      <c r="U26" s="109">
        <f t="shared" si="7"/>
        <v>0</v>
      </c>
      <c r="V26" s="109">
        <f t="shared" si="8"/>
        <v>0</v>
      </c>
      <c r="W26" s="122">
        <f t="shared" si="9"/>
        <v>297</v>
      </c>
      <c r="X26" s="123">
        <f t="shared" si="10"/>
        <v>0</v>
      </c>
      <c r="Y26" s="114">
        <f t="shared" si="15"/>
        <v>2830</v>
      </c>
      <c r="Z26" s="115">
        <f t="shared" si="11"/>
        <v>166156.65</v>
      </c>
      <c r="AA26" s="115">
        <f t="shared" si="12"/>
        <v>0</v>
      </c>
      <c r="AB26" s="115">
        <f t="shared" si="16"/>
        <v>0</v>
      </c>
      <c r="AC26" s="115">
        <f t="shared" si="13"/>
        <v>0</v>
      </c>
      <c r="AD26" s="11">
        <f t="shared" si="14"/>
        <v>1483480.89</v>
      </c>
      <c r="AE26" s="146">
        <v>12480.70242289863</v>
      </c>
      <c r="AF26" s="146">
        <v>0</v>
      </c>
    </row>
    <row r="27" spans="1:33" hidden="1" outlineLevel="1" x14ac:dyDescent="0.2">
      <c r="A27">
        <f t="shared" si="1"/>
        <v>1</v>
      </c>
      <c r="B27" s="108">
        <f t="shared" si="2"/>
        <v>40209</v>
      </c>
      <c r="C27" s="124">
        <v>40179</v>
      </c>
      <c r="D27" s="116">
        <v>269</v>
      </c>
      <c r="E27" s="117">
        <v>566.91</v>
      </c>
      <c r="F27" s="118">
        <v>475</v>
      </c>
      <c r="G27" s="117">
        <v>152498.79</v>
      </c>
      <c r="H27" s="109">
        <f t="shared" si="3"/>
        <v>152498.78999999998</v>
      </c>
      <c r="I27" s="109">
        <f t="shared" si="4"/>
        <v>0</v>
      </c>
      <c r="J27" s="119">
        <v>0</v>
      </c>
      <c r="K27" s="120">
        <v>0</v>
      </c>
      <c r="L27" s="117">
        <v>0</v>
      </c>
      <c r="M27" s="117">
        <v>0</v>
      </c>
      <c r="N27" s="125">
        <f t="shared" si="5"/>
        <v>0</v>
      </c>
      <c r="O27" s="9">
        <f t="shared" si="6"/>
        <v>1635979.68</v>
      </c>
      <c r="P27" s="121">
        <v>0</v>
      </c>
      <c r="Q27" s="117">
        <v>0</v>
      </c>
      <c r="R27" s="111">
        <v>0</v>
      </c>
      <c r="S27" s="117">
        <v>0</v>
      </c>
      <c r="T27" s="117">
        <v>0</v>
      </c>
      <c r="U27" s="109">
        <f t="shared" si="7"/>
        <v>0</v>
      </c>
      <c r="V27" s="109">
        <f t="shared" si="8"/>
        <v>0</v>
      </c>
      <c r="W27" s="122">
        <f t="shared" si="9"/>
        <v>269</v>
      </c>
      <c r="X27" s="123">
        <f t="shared" si="10"/>
        <v>0</v>
      </c>
      <c r="Y27" s="114">
        <f t="shared" si="15"/>
        <v>3099</v>
      </c>
      <c r="Z27" s="115">
        <f t="shared" si="11"/>
        <v>152498.79</v>
      </c>
      <c r="AA27" s="115">
        <f t="shared" si="12"/>
        <v>0</v>
      </c>
      <c r="AB27" s="115">
        <f t="shared" si="16"/>
        <v>0</v>
      </c>
      <c r="AC27" s="115">
        <f t="shared" si="13"/>
        <v>0</v>
      </c>
      <c r="AD27" s="11">
        <f t="shared" si="14"/>
        <v>1635979.68</v>
      </c>
      <c r="AE27" s="146">
        <v>14044.381135279453</v>
      </c>
      <c r="AF27" s="146">
        <v>35329.550000000003</v>
      </c>
    </row>
    <row r="28" spans="1:33" hidden="1" outlineLevel="1" x14ac:dyDescent="0.2">
      <c r="A28">
        <f t="shared" si="1"/>
        <v>2</v>
      </c>
      <c r="B28" s="108">
        <f t="shared" si="2"/>
        <v>40237</v>
      </c>
      <c r="C28" s="124">
        <v>40210</v>
      </c>
      <c r="D28" s="116">
        <v>652</v>
      </c>
      <c r="E28" s="117">
        <v>533.15</v>
      </c>
      <c r="F28" s="118">
        <v>475</v>
      </c>
      <c r="G28" s="117">
        <v>347613.8</v>
      </c>
      <c r="H28" s="109">
        <f t="shared" si="3"/>
        <v>347613.8</v>
      </c>
      <c r="I28" s="109">
        <f t="shared" si="4"/>
        <v>0</v>
      </c>
      <c r="J28" s="119">
        <v>2800</v>
      </c>
      <c r="K28" s="120">
        <v>685.06</v>
      </c>
      <c r="L28" s="117">
        <v>1918168</v>
      </c>
      <c r="M28" s="117">
        <v>1466697.39</v>
      </c>
      <c r="N28" s="125">
        <f t="shared" si="5"/>
        <v>451470.6100000001</v>
      </c>
      <c r="O28" s="9">
        <f t="shared" si="6"/>
        <v>516896.09000000008</v>
      </c>
      <c r="P28" s="121">
        <v>0</v>
      </c>
      <c r="Q28" s="117">
        <v>0</v>
      </c>
      <c r="R28" s="111">
        <v>0</v>
      </c>
      <c r="S28" s="117">
        <v>0</v>
      </c>
      <c r="T28" s="117">
        <v>0</v>
      </c>
      <c r="U28" s="109">
        <f t="shared" si="7"/>
        <v>0</v>
      </c>
      <c r="V28" s="109">
        <f t="shared" si="8"/>
        <v>0</v>
      </c>
      <c r="W28" s="122">
        <f t="shared" si="9"/>
        <v>652</v>
      </c>
      <c r="X28" s="123">
        <f t="shared" si="10"/>
        <v>2800</v>
      </c>
      <c r="Y28" s="114">
        <f t="shared" si="15"/>
        <v>951</v>
      </c>
      <c r="Z28" s="115">
        <f t="shared" si="11"/>
        <v>347613.8</v>
      </c>
      <c r="AA28" s="115">
        <f t="shared" si="12"/>
        <v>1466697.39</v>
      </c>
      <c r="AB28" s="115">
        <f t="shared" si="16"/>
        <v>1918168</v>
      </c>
      <c r="AC28" s="115">
        <f t="shared" si="13"/>
        <v>451470.6100000001</v>
      </c>
      <c r="AD28" s="11">
        <f t="shared" si="14"/>
        <v>516896.09000000008</v>
      </c>
      <c r="AE28" s="146">
        <v>6472.456251287671</v>
      </c>
      <c r="AF28" s="146">
        <v>0</v>
      </c>
    </row>
    <row r="29" spans="1:33" hidden="1" outlineLevel="1" x14ac:dyDescent="0.2">
      <c r="A29">
        <f t="shared" si="1"/>
        <v>3</v>
      </c>
      <c r="B29" s="108">
        <f t="shared" si="2"/>
        <v>40268</v>
      </c>
      <c r="C29" s="124">
        <v>40238</v>
      </c>
      <c r="D29" s="116">
        <v>381</v>
      </c>
      <c r="E29" s="117">
        <v>552.69000000000005</v>
      </c>
      <c r="F29" s="118">
        <v>475</v>
      </c>
      <c r="G29" s="117">
        <v>210574.89</v>
      </c>
      <c r="H29" s="109">
        <f t="shared" si="3"/>
        <v>210574.89</v>
      </c>
      <c r="I29" s="109">
        <f t="shared" si="4"/>
        <v>0</v>
      </c>
      <c r="J29" s="119">
        <v>0</v>
      </c>
      <c r="K29" s="120">
        <v>0</v>
      </c>
      <c r="L29" s="117">
        <v>0</v>
      </c>
      <c r="M29" s="117">
        <v>0</v>
      </c>
      <c r="N29" s="125">
        <f t="shared" si="5"/>
        <v>0</v>
      </c>
      <c r="O29" s="9">
        <f t="shared" si="6"/>
        <v>727470.9800000001</v>
      </c>
      <c r="P29" s="121">
        <v>0</v>
      </c>
      <c r="Q29" s="117">
        <v>0</v>
      </c>
      <c r="R29" s="111">
        <v>0</v>
      </c>
      <c r="S29" s="117">
        <v>0</v>
      </c>
      <c r="T29" s="117">
        <v>0</v>
      </c>
      <c r="U29" s="109">
        <f t="shared" si="7"/>
        <v>0</v>
      </c>
      <c r="V29" s="109">
        <f t="shared" si="8"/>
        <v>0</v>
      </c>
      <c r="W29" s="122">
        <f t="shared" si="9"/>
        <v>381</v>
      </c>
      <c r="X29" s="123">
        <f t="shared" si="10"/>
        <v>0</v>
      </c>
      <c r="Y29" s="114">
        <f t="shared" si="15"/>
        <v>1332</v>
      </c>
      <c r="Z29" s="115">
        <f t="shared" si="11"/>
        <v>210574.89</v>
      </c>
      <c r="AA29" s="115">
        <f t="shared" si="12"/>
        <v>0</v>
      </c>
      <c r="AB29" s="115">
        <f t="shared" si="16"/>
        <v>0</v>
      </c>
      <c r="AC29" s="115">
        <f t="shared" si="13"/>
        <v>0</v>
      </c>
      <c r="AD29" s="11">
        <f t="shared" si="14"/>
        <v>727470.9800000001</v>
      </c>
      <c r="AE29" s="146">
        <v>4941.4703941041089</v>
      </c>
      <c r="AF29" s="146">
        <v>130406.01</v>
      </c>
    </row>
    <row r="30" spans="1:33" hidden="1" outlineLevel="1" x14ac:dyDescent="0.2">
      <c r="A30">
        <f t="shared" si="1"/>
        <v>4</v>
      </c>
      <c r="B30" s="108">
        <f t="shared" si="2"/>
        <v>40298</v>
      </c>
      <c r="C30" s="124">
        <v>40269</v>
      </c>
      <c r="D30" s="116">
        <v>995</v>
      </c>
      <c r="E30" s="117">
        <v>568.66</v>
      </c>
      <c r="F30" s="118">
        <v>475</v>
      </c>
      <c r="G30" s="117">
        <v>565816.69999999995</v>
      </c>
      <c r="H30" s="109">
        <f t="shared" si="3"/>
        <v>565816.69999999995</v>
      </c>
      <c r="I30" s="109">
        <f t="shared" si="4"/>
        <v>0</v>
      </c>
      <c r="J30" s="119">
        <v>0</v>
      </c>
      <c r="K30" s="120">
        <v>0</v>
      </c>
      <c r="L30" s="117">
        <v>0</v>
      </c>
      <c r="M30" s="117">
        <v>0</v>
      </c>
      <c r="N30" s="125">
        <f t="shared" si="5"/>
        <v>0</v>
      </c>
      <c r="O30" s="9">
        <f t="shared" si="6"/>
        <v>1293287.6800000002</v>
      </c>
      <c r="P30" s="121">
        <v>0</v>
      </c>
      <c r="Q30" s="117">
        <v>0</v>
      </c>
      <c r="R30" s="111">
        <v>0</v>
      </c>
      <c r="S30" s="117">
        <v>0</v>
      </c>
      <c r="T30" s="117">
        <v>0</v>
      </c>
      <c r="U30" s="109">
        <f t="shared" si="7"/>
        <v>0</v>
      </c>
      <c r="V30" s="109">
        <f t="shared" si="8"/>
        <v>0</v>
      </c>
      <c r="W30" s="122">
        <f t="shared" si="9"/>
        <v>995</v>
      </c>
      <c r="X30" s="123">
        <f t="shared" si="10"/>
        <v>0</v>
      </c>
      <c r="Y30" s="114">
        <f t="shared" si="15"/>
        <v>2327</v>
      </c>
      <c r="Z30" s="115">
        <f t="shared" si="11"/>
        <v>565816.69999999995</v>
      </c>
      <c r="AA30" s="115">
        <f t="shared" si="12"/>
        <v>0</v>
      </c>
      <c r="AB30" s="115">
        <f t="shared" si="16"/>
        <v>0</v>
      </c>
      <c r="AC30" s="115">
        <f t="shared" si="13"/>
        <v>0</v>
      </c>
      <c r="AD30" s="11">
        <f t="shared" si="14"/>
        <v>1293287.6800000002</v>
      </c>
      <c r="AE30" s="146">
        <v>6815.1315389315068</v>
      </c>
      <c r="AF30" s="146">
        <v>0</v>
      </c>
    </row>
    <row r="31" spans="1:33" hidden="1" outlineLevel="1" x14ac:dyDescent="0.2">
      <c r="A31">
        <f t="shared" si="1"/>
        <v>5</v>
      </c>
      <c r="B31" s="108">
        <f t="shared" si="2"/>
        <v>40329</v>
      </c>
      <c r="C31" s="124">
        <v>40299</v>
      </c>
      <c r="D31" s="116">
        <v>1579</v>
      </c>
      <c r="E31" s="117">
        <v>573.95000000000005</v>
      </c>
      <c r="F31" s="118">
        <v>475</v>
      </c>
      <c r="G31" s="117">
        <v>906267.05</v>
      </c>
      <c r="H31" s="109">
        <f t="shared" si="3"/>
        <v>906267.05</v>
      </c>
      <c r="I31" s="109">
        <f t="shared" si="4"/>
        <v>0</v>
      </c>
      <c r="J31" s="119">
        <v>0</v>
      </c>
      <c r="K31" s="120">
        <v>0</v>
      </c>
      <c r="L31" s="117">
        <v>0</v>
      </c>
      <c r="M31" s="117">
        <v>0</v>
      </c>
      <c r="N31" s="125">
        <f t="shared" si="5"/>
        <v>0</v>
      </c>
      <c r="O31" s="9">
        <f t="shared" si="6"/>
        <v>2199554.7300000004</v>
      </c>
      <c r="P31" s="121">
        <v>0</v>
      </c>
      <c r="Q31" s="117">
        <v>0</v>
      </c>
      <c r="R31" s="111">
        <v>0</v>
      </c>
      <c r="S31" s="117">
        <v>0</v>
      </c>
      <c r="T31" s="117">
        <v>0</v>
      </c>
      <c r="U31" s="109">
        <f t="shared" si="7"/>
        <v>0</v>
      </c>
      <c r="V31" s="109">
        <f t="shared" si="8"/>
        <v>0</v>
      </c>
      <c r="W31" s="122">
        <f t="shared" si="9"/>
        <v>1579</v>
      </c>
      <c r="X31" s="123">
        <f t="shared" si="10"/>
        <v>0</v>
      </c>
      <c r="Y31" s="114">
        <f t="shared" si="15"/>
        <v>3906</v>
      </c>
      <c r="Z31" s="115">
        <f t="shared" si="11"/>
        <v>906267.05</v>
      </c>
      <c r="AA31" s="115">
        <f t="shared" si="12"/>
        <v>0</v>
      </c>
      <c r="AB31" s="115">
        <f t="shared" si="16"/>
        <v>0</v>
      </c>
      <c r="AC31" s="115">
        <f t="shared" si="13"/>
        <v>0</v>
      </c>
      <c r="AD31" s="11">
        <f t="shared" si="14"/>
        <v>2199554.7300000004</v>
      </c>
      <c r="AE31" s="146">
        <v>12479.08709890685</v>
      </c>
      <c r="AF31" s="146">
        <v>0</v>
      </c>
    </row>
    <row r="32" spans="1:33" hidden="1" outlineLevel="1" x14ac:dyDescent="0.2">
      <c r="A32">
        <f t="shared" si="1"/>
        <v>6</v>
      </c>
      <c r="B32" s="108">
        <f t="shared" si="2"/>
        <v>40359</v>
      </c>
      <c r="C32" s="124">
        <v>40330</v>
      </c>
      <c r="D32" s="116">
        <v>1855</v>
      </c>
      <c r="E32" s="117">
        <v>578.79999999999995</v>
      </c>
      <c r="F32" s="118">
        <v>475</v>
      </c>
      <c r="G32" s="117">
        <v>1073674</v>
      </c>
      <c r="H32" s="109">
        <f t="shared" si="3"/>
        <v>1073674</v>
      </c>
      <c r="I32" s="109">
        <f t="shared" si="4"/>
        <v>0</v>
      </c>
      <c r="J32" s="119">
        <v>0</v>
      </c>
      <c r="K32" s="120">
        <v>0</v>
      </c>
      <c r="L32" s="117">
        <v>0</v>
      </c>
      <c r="M32" s="117">
        <v>0</v>
      </c>
      <c r="N32" s="125">
        <f t="shared" si="5"/>
        <v>0</v>
      </c>
      <c r="O32" s="9">
        <f t="shared" si="6"/>
        <v>3273228.7300000004</v>
      </c>
      <c r="P32" s="121">
        <v>0</v>
      </c>
      <c r="Q32" s="117">
        <v>0</v>
      </c>
      <c r="R32" s="111">
        <v>0</v>
      </c>
      <c r="S32" s="117">
        <v>0</v>
      </c>
      <c r="T32" s="117">
        <v>0</v>
      </c>
      <c r="U32" s="109">
        <f t="shared" si="7"/>
        <v>0</v>
      </c>
      <c r="V32" s="109">
        <f t="shared" si="8"/>
        <v>0</v>
      </c>
      <c r="W32" s="122">
        <f t="shared" si="9"/>
        <v>1855</v>
      </c>
      <c r="X32" s="123">
        <f t="shared" si="10"/>
        <v>0</v>
      </c>
      <c r="Y32" s="114">
        <f t="shared" si="15"/>
        <v>5761</v>
      </c>
      <c r="Z32" s="115">
        <f t="shared" si="11"/>
        <v>1073674</v>
      </c>
      <c r="AA32" s="115">
        <f t="shared" si="12"/>
        <v>0</v>
      </c>
      <c r="AB32" s="115">
        <f t="shared" si="16"/>
        <v>0</v>
      </c>
      <c r="AC32" s="115">
        <f t="shared" si="13"/>
        <v>0</v>
      </c>
      <c r="AD32" s="11">
        <f t="shared" si="14"/>
        <v>3273228.7300000004</v>
      </c>
      <c r="AE32" s="146">
        <v>20412.057798602742</v>
      </c>
      <c r="AF32" s="146">
        <v>4072.22</v>
      </c>
    </row>
    <row r="33" spans="1:33" hidden="1" outlineLevel="1" x14ac:dyDescent="0.2">
      <c r="A33">
        <f t="shared" si="1"/>
        <v>7</v>
      </c>
      <c r="B33" s="108">
        <f t="shared" si="2"/>
        <v>40390</v>
      </c>
      <c r="C33" s="124">
        <v>40360</v>
      </c>
      <c r="D33" s="116">
        <v>2069</v>
      </c>
      <c r="E33" s="117">
        <v>588.96</v>
      </c>
      <c r="F33" s="118">
        <v>475</v>
      </c>
      <c r="G33" s="117">
        <v>1218558.24</v>
      </c>
      <c r="H33" s="109">
        <f t="shared" si="3"/>
        <v>1218558.24</v>
      </c>
      <c r="I33" s="109">
        <f t="shared" si="4"/>
        <v>0</v>
      </c>
      <c r="J33" s="119">
        <v>5750</v>
      </c>
      <c r="K33" s="120">
        <v>688.03</v>
      </c>
      <c r="L33" s="117">
        <v>3956172.5</v>
      </c>
      <c r="M33" s="117">
        <v>3266861.93</v>
      </c>
      <c r="N33" s="125">
        <f t="shared" si="5"/>
        <v>689310.56999999983</v>
      </c>
      <c r="O33" s="9">
        <f t="shared" si="6"/>
        <v>1224925.0400000005</v>
      </c>
      <c r="P33" s="121">
        <v>1</v>
      </c>
      <c r="Q33" s="117">
        <v>0</v>
      </c>
      <c r="R33" s="111">
        <v>0</v>
      </c>
      <c r="S33" s="117">
        <v>0</v>
      </c>
      <c r="T33" s="117">
        <v>0</v>
      </c>
      <c r="U33" s="109">
        <f t="shared" si="7"/>
        <v>0</v>
      </c>
      <c r="V33" s="109">
        <f t="shared" si="8"/>
        <v>0</v>
      </c>
      <c r="W33" s="122">
        <f t="shared" si="9"/>
        <v>2070</v>
      </c>
      <c r="X33" s="123">
        <f t="shared" si="10"/>
        <v>5750</v>
      </c>
      <c r="Y33" s="114">
        <f t="shared" si="15"/>
        <v>2081</v>
      </c>
      <c r="Z33" s="115">
        <f t="shared" si="11"/>
        <v>1218558.24</v>
      </c>
      <c r="AA33" s="115">
        <f t="shared" si="12"/>
        <v>3266861.93</v>
      </c>
      <c r="AB33" s="115">
        <f t="shared" si="16"/>
        <v>3956172.5</v>
      </c>
      <c r="AC33" s="115">
        <f t="shared" si="13"/>
        <v>689310.56999999983</v>
      </c>
      <c r="AD33" s="11">
        <f t="shared" si="14"/>
        <v>1224925.0400000005</v>
      </c>
      <c r="AE33" s="146">
        <v>26575.948157663013</v>
      </c>
      <c r="AF33" s="146">
        <v>0</v>
      </c>
    </row>
    <row r="34" spans="1:33" hidden="1" outlineLevel="1" x14ac:dyDescent="0.2">
      <c r="A34">
        <f t="shared" si="1"/>
        <v>8</v>
      </c>
      <c r="B34" s="108">
        <f t="shared" si="2"/>
        <v>40421</v>
      </c>
      <c r="C34" s="124">
        <v>40391</v>
      </c>
      <c r="D34" s="116">
        <v>2080</v>
      </c>
      <c r="E34" s="117">
        <v>605.97</v>
      </c>
      <c r="F34" s="118">
        <v>475</v>
      </c>
      <c r="G34" s="117">
        <v>1260417.6000000001</v>
      </c>
      <c r="H34" s="109">
        <f t="shared" si="3"/>
        <v>1260417.6000000001</v>
      </c>
      <c r="I34" s="109">
        <f t="shared" si="4"/>
        <v>0</v>
      </c>
      <c r="J34" s="119">
        <v>0</v>
      </c>
      <c r="K34" s="120">
        <v>0</v>
      </c>
      <c r="L34" s="117">
        <v>0</v>
      </c>
      <c r="M34" s="117">
        <v>0</v>
      </c>
      <c r="N34" s="125">
        <f t="shared" si="5"/>
        <v>0</v>
      </c>
      <c r="O34" s="9">
        <f t="shared" si="6"/>
        <v>2485342.6400000006</v>
      </c>
      <c r="P34" s="121">
        <v>1</v>
      </c>
      <c r="Q34" s="117">
        <v>0</v>
      </c>
      <c r="R34" s="111">
        <v>0</v>
      </c>
      <c r="S34" s="117">
        <v>0</v>
      </c>
      <c r="T34" s="117">
        <v>0</v>
      </c>
      <c r="U34" s="109">
        <f t="shared" si="7"/>
        <v>0</v>
      </c>
      <c r="V34" s="109">
        <f t="shared" si="8"/>
        <v>0</v>
      </c>
      <c r="W34" s="122">
        <f t="shared" si="9"/>
        <v>2081</v>
      </c>
      <c r="X34" s="123">
        <f t="shared" si="10"/>
        <v>0</v>
      </c>
      <c r="Y34" s="114">
        <f t="shared" si="15"/>
        <v>4162</v>
      </c>
      <c r="Z34" s="115">
        <f t="shared" si="11"/>
        <v>1260417.6000000001</v>
      </c>
      <c r="AA34" s="115">
        <f t="shared" si="12"/>
        <v>0</v>
      </c>
      <c r="AB34" s="115">
        <f t="shared" si="16"/>
        <v>0</v>
      </c>
      <c r="AC34" s="115">
        <f t="shared" si="13"/>
        <v>0</v>
      </c>
      <c r="AD34" s="11">
        <f t="shared" si="14"/>
        <v>2485342.6400000006</v>
      </c>
      <c r="AE34" s="146">
        <v>11941.386655150685</v>
      </c>
      <c r="AF34" s="146">
        <v>20142.87</v>
      </c>
    </row>
    <row r="35" spans="1:33" hidden="1" outlineLevel="1" x14ac:dyDescent="0.2">
      <c r="A35">
        <f t="shared" si="1"/>
        <v>9</v>
      </c>
      <c r="B35" s="108">
        <f t="shared" si="2"/>
        <v>40451</v>
      </c>
      <c r="C35" s="124">
        <v>40422</v>
      </c>
      <c r="D35" s="116">
        <v>1971</v>
      </c>
      <c r="E35" s="117">
        <v>617.01</v>
      </c>
      <c r="F35" s="118">
        <v>475</v>
      </c>
      <c r="G35" s="117">
        <v>1216126.71</v>
      </c>
      <c r="H35" s="109">
        <f t="shared" si="3"/>
        <v>1216126.71</v>
      </c>
      <c r="I35" s="109">
        <f t="shared" si="4"/>
        <v>0</v>
      </c>
      <c r="J35" s="119">
        <v>0</v>
      </c>
      <c r="K35" s="120">
        <v>0</v>
      </c>
      <c r="L35" s="117">
        <v>0</v>
      </c>
      <c r="M35" s="117">
        <v>0</v>
      </c>
      <c r="N35" s="125">
        <f t="shared" si="5"/>
        <v>0</v>
      </c>
      <c r="O35" s="9">
        <f t="shared" si="6"/>
        <v>3701469.3500000006</v>
      </c>
      <c r="P35" s="121">
        <v>2</v>
      </c>
      <c r="Q35" s="117">
        <v>0</v>
      </c>
      <c r="R35" s="111">
        <v>0</v>
      </c>
      <c r="S35" s="117">
        <v>0</v>
      </c>
      <c r="T35" s="117">
        <v>0</v>
      </c>
      <c r="U35" s="109">
        <f t="shared" si="7"/>
        <v>0</v>
      </c>
      <c r="V35" s="109">
        <f t="shared" si="8"/>
        <v>0</v>
      </c>
      <c r="W35" s="122">
        <f t="shared" si="9"/>
        <v>1973</v>
      </c>
      <c r="X35" s="123">
        <f t="shared" si="10"/>
        <v>0</v>
      </c>
      <c r="Y35" s="114">
        <f t="shared" si="15"/>
        <v>6135</v>
      </c>
      <c r="Z35" s="115">
        <f t="shared" si="11"/>
        <v>1216126.71</v>
      </c>
      <c r="AA35" s="115">
        <f t="shared" si="12"/>
        <v>0</v>
      </c>
      <c r="AB35" s="115">
        <f t="shared" si="16"/>
        <v>0</v>
      </c>
      <c r="AC35" s="115">
        <f t="shared" si="13"/>
        <v>0</v>
      </c>
      <c r="AD35" s="11">
        <f t="shared" si="14"/>
        <v>3701469.3500000006</v>
      </c>
      <c r="AE35" s="146">
        <v>23064.586981865752</v>
      </c>
      <c r="AF35" s="146">
        <v>0</v>
      </c>
    </row>
    <row r="36" spans="1:33" hidden="1" outlineLevel="1" x14ac:dyDescent="0.2">
      <c r="A36">
        <f t="shared" si="1"/>
        <v>10</v>
      </c>
      <c r="B36" s="108">
        <f t="shared" si="2"/>
        <v>40482</v>
      </c>
      <c r="C36" s="124">
        <v>40452</v>
      </c>
      <c r="D36" s="116">
        <v>1667</v>
      </c>
      <c r="E36" s="117">
        <v>603.55999999999995</v>
      </c>
      <c r="F36" s="118">
        <v>475</v>
      </c>
      <c r="G36" s="117">
        <v>1006134.52</v>
      </c>
      <c r="H36" s="109">
        <f t="shared" si="3"/>
        <v>1006134.5199999999</v>
      </c>
      <c r="I36" s="109">
        <f t="shared" si="4"/>
        <v>0</v>
      </c>
      <c r="J36" s="119">
        <v>0</v>
      </c>
      <c r="K36" s="120">
        <v>0</v>
      </c>
      <c r="L36" s="117">
        <v>0</v>
      </c>
      <c r="M36" s="117">
        <v>0</v>
      </c>
      <c r="N36" s="125">
        <f t="shared" si="5"/>
        <v>0</v>
      </c>
      <c r="O36" s="9">
        <f t="shared" si="6"/>
        <v>4707603.870000001</v>
      </c>
      <c r="P36" s="121">
        <v>0</v>
      </c>
      <c r="Q36" s="117">
        <v>0</v>
      </c>
      <c r="R36" s="111">
        <v>0</v>
      </c>
      <c r="S36" s="117">
        <v>0</v>
      </c>
      <c r="T36" s="117">
        <v>0</v>
      </c>
      <c r="U36" s="109">
        <f t="shared" si="7"/>
        <v>0</v>
      </c>
      <c r="V36" s="109">
        <f t="shared" si="8"/>
        <v>0</v>
      </c>
      <c r="W36" s="122">
        <f t="shared" si="9"/>
        <v>1667</v>
      </c>
      <c r="X36" s="123">
        <f t="shared" si="10"/>
        <v>0</v>
      </c>
      <c r="Y36" s="114">
        <f t="shared" si="15"/>
        <v>7802</v>
      </c>
      <c r="Z36" s="115">
        <f t="shared" si="11"/>
        <v>1006134.52</v>
      </c>
      <c r="AA36" s="115">
        <f t="shared" si="12"/>
        <v>0</v>
      </c>
      <c r="AB36" s="115">
        <f t="shared" si="16"/>
        <v>0</v>
      </c>
      <c r="AC36" s="115">
        <f t="shared" si="13"/>
        <v>0</v>
      </c>
      <c r="AD36" s="11">
        <f t="shared" si="14"/>
        <v>4707603.870000001</v>
      </c>
      <c r="AE36" s="146">
        <v>35232.387775682197</v>
      </c>
      <c r="AF36" s="146">
        <v>13450</v>
      </c>
    </row>
    <row r="37" spans="1:33" hidden="1" outlineLevel="1" x14ac:dyDescent="0.2">
      <c r="A37">
        <f t="shared" si="1"/>
        <v>11</v>
      </c>
      <c r="B37" s="108">
        <f t="shared" si="2"/>
        <v>40512</v>
      </c>
      <c r="C37" s="124">
        <v>40483</v>
      </c>
      <c r="D37" s="116">
        <v>1407</v>
      </c>
      <c r="E37" s="117">
        <v>599.75</v>
      </c>
      <c r="F37" s="118">
        <v>475</v>
      </c>
      <c r="G37" s="117">
        <v>843848.25</v>
      </c>
      <c r="H37" s="109">
        <f t="shared" si="3"/>
        <v>843848.25</v>
      </c>
      <c r="I37" s="109">
        <f t="shared" si="4"/>
        <v>0</v>
      </c>
      <c r="J37" s="119">
        <v>5841</v>
      </c>
      <c r="K37" s="120">
        <v>664.77838726245511</v>
      </c>
      <c r="L37" s="117">
        <v>3882970.56</v>
      </c>
      <c r="M37" s="117">
        <v>3524874.3</v>
      </c>
      <c r="N37" s="125">
        <f t="shared" si="5"/>
        <v>358096.26000000024</v>
      </c>
      <c r="O37" s="9">
        <f t="shared" si="6"/>
        <v>2026577.8200000012</v>
      </c>
      <c r="P37" s="121">
        <v>0</v>
      </c>
      <c r="Q37" s="117">
        <v>1380</v>
      </c>
      <c r="R37" s="111">
        <v>3</v>
      </c>
      <c r="S37" s="117">
        <v>1380</v>
      </c>
      <c r="T37" s="117">
        <v>1995.3600000000001</v>
      </c>
      <c r="U37" s="109">
        <f t="shared" si="7"/>
        <v>615.36000000000013</v>
      </c>
      <c r="V37" s="109">
        <f t="shared" si="8"/>
        <v>0</v>
      </c>
      <c r="W37" s="122">
        <f t="shared" si="9"/>
        <v>1407</v>
      </c>
      <c r="X37" s="123">
        <f t="shared" si="10"/>
        <v>5844</v>
      </c>
      <c r="Y37" s="114">
        <f t="shared" si="15"/>
        <v>3365</v>
      </c>
      <c r="Z37" s="115">
        <f t="shared" si="11"/>
        <v>845228.25</v>
      </c>
      <c r="AA37" s="115">
        <f t="shared" si="12"/>
        <v>3526254.3</v>
      </c>
      <c r="AB37" s="115">
        <f t="shared" si="16"/>
        <v>3884965.92</v>
      </c>
      <c r="AC37" s="115">
        <f t="shared" si="13"/>
        <v>358711.62000000011</v>
      </c>
      <c r="AD37" s="11">
        <f t="shared" si="14"/>
        <v>2026577.8200000012</v>
      </c>
      <c r="AE37" s="146">
        <v>11553.736915630139</v>
      </c>
      <c r="AF37" s="146">
        <v>0</v>
      </c>
    </row>
    <row r="38" spans="1:33" hidden="1" outlineLevel="1" x14ac:dyDescent="0.2">
      <c r="A38">
        <f t="shared" si="1"/>
        <v>12</v>
      </c>
      <c r="B38" s="108">
        <f t="shared" si="2"/>
        <v>40543</v>
      </c>
      <c r="C38" s="124">
        <v>40513</v>
      </c>
      <c r="D38" s="116">
        <v>990</v>
      </c>
      <c r="E38" s="117">
        <v>615.88</v>
      </c>
      <c r="F38" s="118">
        <v>475</v>
      </c>
      <c r="G38" s="117">
        <v>609721.19999999995</v>
      </c>
      <c r="H38" s="109">
        <f t="shared" si="3"/>
        <v>609721.19999999995</v>
      </c>
      <c r="I38" s="109">
        <f t="shared" si="4"/>
        <v>0</v>
      </c>
      <c r="J38" s="119">
        <v>0</v>
      </c>
      <c r="K38" s="120">
        <v>0</v>
      </c>
      <c r="L38" s="117">
        <v>0</v>
      </c>
      <c r="M38" s="117">
        <v>0</v>
      </c>
      <c r="N38" s="125">
        <f t="shared" si="5"/>
        <v>0</v>
      </c>
      <c r="O38" s="9">
        <f t="shared" si="6"/>
        <v>2636299.0200000014</v>
      </c>
      <c r="P38" s="121">
        <v>2</v>
      </c>
      <c r="Q38" s="117">
        <v>0</v>
      </c>
      <c r="R38" s="111">
        <v>0</v>
      </c>
      <c r="S38" s="117">
        <v>0</v>
      </c>
      <c r="T38" s="117">
        <v>0</v>
      </c>
      <c r="U38" s="109">
        <f t="shared" si="7"/>
        <v>0</v>
      </c>
      <c r="V38" s="109">
        <f t="shared" si="8"/>
        <v>0</v>
      </c>
      <c r="W38" s="122">
        <f t="shared" si="9"/>
        <v>992</v>
      </c>
      <c r="X38" s="123">
        <f t="shared" si="10"/>
        <v>0</v>
      </c>
      <c r="Y38" s="114">
        <f t="shared" si="15"/>
        <v>4357</v>
      </c>
      <c r="Z38" s="115">
        <f t="shared" si="11"/>
        <v>609721.19999999995</v>
      </c>
      <c r="AA38" s="115">
        <f t="shared" si="12"/>
        <v>0</v>
      </c>
      <c r="AB38" s="115">
        <f t="shared" si="16"/>
        <v>0</v>
      </c>
      <c r="AC38" s="115">
        <f t="shared" si="13"/>
        <v>0</v>
      </c>
      <c r="AD38" s="11">
        <f t="shared" si="14"/>
        <v>2636299.0200000014</v>
      </c>
      <c r="AE38" s="146">
        <v>19308.155329265755</v>
      </c>
      <c r="AF38" s="146">
        <v>0</v>
      </c>
    </row>
    <row r="39" spans="1:33" hidden="1" outlineLevel="1" x14ac:dyDescent="0.2">
      <c r="A39">
        <f t="shared" si="1"/>
        <v>1</v>
      </c>
      <c r="B39" s="108">
        <f t="shared" si="2"/>
        <v>40574</v>
      </c>
      <c r="C39" s="124">
        <v>40544</v>
      </c>
      <c r="D39" s="116">
        <v>711</v>
      </c>
      <c r="E39" s="117">
        <v>612.16</v>
      </c>
      <c r="F39" s="118">
        <v>475</v>
      </c>
      <c r="G39" s="117">
        <v>435245.76</v>
      </c>
      <c r="H39" s="109">
        <f t="shared" si="3"/>
        <v>435245.75999999995</v>
      </c>
      <c r="I39" s="109">
        <f t="shared" si="4"/>
        <v>0</v>
      </c>
      <c r="J39" s="119">
        <v>0</v>
      </c>
      <c r="K39" s="120">
        <v>0</v>
      </c>
      <c r="L39" s="117">
        <v>0</v>
      </c>
      <c r="M39" s="117">
        <v>0</v>
      </c>
      <c r="N39" s="125">
        <f t="shared" si="5"/>
        <v>0</v>
      </c>
      <c r="O39" s="9">
        <f t="shared" si="6"/>
        <v>3071544.7800000012</v>
      </c>
      <c r="P39" s="121">
        <v>0</v>
      </c>
      <c r="Q39" s="117">
        <v>1365.54</v>
      </c>
      <c r="R39" s="111">
        <v>0</v>
      </c>
      <c r="S39" s="117">
        <v>0</v>
      </c>
      <c r="T39" s="117">
        <v>0</v>
      </c>
      <c r="U39" s="109">
        <f t="shared" si="7"/>
        <v>0</v>
      </c>
      <c r="V39" s="109">
        <f t="shared" si="8"/>
        <v>1365.54</v>
      </c>
      <c r="W39" s="122">
        <f t="shared" si="9"/>
        <v>711</v>
      </c>
      <c r="X39" s="123">
        <f t="shared" si="10"/>
        <v>0</v>
      </c>
      <c r="Y39" s="114">
        <f t="shared" si="15"/>
        <v>5068</v>
      </c>
      <c r="Z39" s="115">
        <f t="shared" si="11"/>
        <v>436611.3</v>
      </c>
      <c r="AA39" s="115">
        <f t="shared" si="12"/>
        <v>0</v>
      </c>
      <c r="AB39" s="115">
        <f t="shared" si="16"/>
        <v>0</v>
      </c>
      <c r="AC39" s="115">
        <f t="shared" si="13"/>
        <v>0</v>
      </c>
      <c r="AD39" s="11">
        <f t="shared" si="14"/>
        <v>3072910.3200000012</v>
      </c>
      <c r="AE39" s="146">
        <v>25008.310297857533</v>
      </c>
      <c r="AF39" s="146">
        <v>0</v>
      </c>
    </row>
    <row r="40" spans="1:33" hidden="1" outlineLevel="1" x14ac:dyDescent="0.2">
      <c r="A40">
        <f t="shared" si="1"/>
        <v>2</v>
      </c>
      <c r="B40" s="108">
        <f t="shared" si="2"/>
        <v>40602</v>
      </c>
      <c r="C40" s="124">
        <v>40575</v>
      </c>
      <c r="D40" s="116">
        <v>605</v>
      </c>
      <c r="E40" s="117">
        <v>604.29999999999995</v>
      </c>
      <c r="F40" s="118">
        <v>475</v>
      </c>
      <c r="G40" s="117">
        <v>365601.5</v>
      </c>
      <c r="H40" s="109">
        <f t="shared" si="3"/>
        <v>365601.5</v>
      </c>
      <c r="I40" s="109">
        <f t="shared" si="4"/>
        <v>0</v>
      </c>
      <c r="J40" s="119">
        <v>0</v>
      </c>
      <c r="K40" s="120">
        <v>0</v>
      </c>
      <c r="L40" s="117">
        <v>0</v>
      </c>
      <c r="M40" s="117">
        <v>0</v>
      </c>
      <c r="N40" s="125">
        <f t="shared" si="5"/>
        <v>0</v>
      </c>
      <c r="O40" s="9">
        <f t="shared" si="6"/>
        <v>3437146.2800000012</v>
      </c>
      <c r="P40" s="121">
        <v>0</v>
      </c>
      <c r="Q40" s="117">
        <v>0</v>
      </c>
      <c r="R40" s="111">
        <v>0</v>
      </c>
      <c r="S40" s="117">
        <v>0</v>
      </c>
      <c r="T40" s="117">
        <v>0</v>
      </c>
      <c r="U40" s="109">
        <f t="shared" si="7"/>
        <v>0</v>
      </c>
      <c r="V40" s="109">
        <f t="shared" si="8"/>
        <v>1365.54</v>
      </c>
      <c r="W40" s="122">
        <f t="shared" si="9"/>
        <v>605</v>
      </c>
      <c r="X40" s="123">
        <f t="shared" si="10"/>
        <v>0</v>
      </c>
      <c r="Y40" s="114">
        <f t="shared" si="15"/>
        <v>5673</v>
      </c>
      <c r="Z40" s="115">
        <f t="shared" si="11"/>
        <v>365601.5</v>
      </c>
      <c r="AA40" s="115">
        <f t="shared" si="12"/>
        <v>0</v>
      </c>
      <c r="AB40" s="115">
        <f t="shared" si="16"/>
        <v>0</v>
      </c>
      <c r="AC40" s="115">
        <f t="shared" si="13"/>
        <v>0</v>
      </c>
      <c r="AD40" s="11">
        <f t="shared" si="14"/>
        <v>3438511.8200000012</v>
      </c>
      <c r="AE40" s="146">
        <v>26289.259803490415</v>
      </c>
      <c r="AF40" s="146">
        <v>0</v>
      </c>
    </row>
    <row r="41" spans="1:33" s="4" customFormat="1" hidden="1" outlineLevel="1" x14ac:dyDescent="0.2">
      <c r="A41" s="4">
        <f t="shared" si="1"/>
        <v>3</v>
      </c>
      <c r="B41" s="108">
        <f t="shared" si="2"/>
        <v>40633</v>
      </c>
      <c r="C41" s="124">
        <v>40603</v>
      </c>
      <c r="D41" s="116">
        <v>851</v>
      </c>
      <c r="E41" s="117">
        <v>605.63</v>
      </c>
      <c r="F41" s="118">
        <v>475</v>
      </c>
      <c r="G41" s="117">
        <v>515996.76</v>
      </c>
      <c r="H41" s="11">
        <f t="shared" si="3"/>
        <v>515391.13</v>
      </c>
      <c r="I41" s="11">
        <f t="shared" si="4"/>
        <v>605.63000000000466</v>
      </c>
      <c r="J41" s="119">
        <v>0</v>
      </c>
      <c r="K41" s="120">
        <v>0</v>
      </c>
      <c r="L41" s="117">
        <v>0</v>
      </c>
      <c r="M41" s="117">
        <v>0</v>
      </c>
      <c r="N41" s="125">
        <f t="shared" si="5"/>
        <v>0</v>
      </c>
      <c r="O41" s="9">
        <f t="shared" si="6"/>
        <v>3953143.040000001</v>
      </c>
      <c r="P41" s="121">
        <v>1</v>
      </c>
      <c r="Q41" s="117">
        <v>0</v>
      </c>
      <c r="R41" s="111">
        <v>0</v>
      </c>
      <c r="S41" s="117">
        <v>0</v>
      </c>
      <c r="T41" s="117">
        <v>0</v>
      </c>
      <c r="U41" s="11">
        <f t="shared" si="7"/>
        <v>0</v>
      </c>
      <c r="V41" s="109">
        <f t="shared" si="8"/>
        <v>1365.54</v>
      </c>
      <c r="W41" s="122">
        <f t="shared" si="9"/>
        <v>852</v>
      </c>
      <c r="X41" s="123">
        <f t="shared" si="10"/>
        <v>0</v>
      </c>
      <c r="Y41" s="114">
        <f t="shared" si="15"/>
        <v>6525</v>
      </c>
      <c r="Z41" s="115">
        <f t="shared" si="11"/>
        <v>515996.76</v>
      </c>
      <c r="AA41" s="115">
        <f t="shared" si="12"/>
        <v>0</v>
      </c>
      <c r="AB41" s="115">
        <f t="shared" si="16"/>
        <v>0</v>
      </c>
      <c r="AC41" s="115">
        <f t="shared" si="13"/>
        <v>0</v>
      </c>
      <c r="AD41" s="11">
        <f t="shared" si="14"/>
        <v>3954508.580000001</v>
      </c>
      <c r="AE41" s="146">
        <v>32589.596556120552</v>
      </c>
      <c r="AF41" s="146">
        <v>218337.91</v>
      </c>
    </row>
    <row r="42" spans="1:33" s="4" customFormat="1" hidden="1" outlineLevel="1" x14ac:dyDescent="0.2">
      <c r="A42" s="4">
        <f t="shared" si="1"/>
        <v>4</v>
      </c>
      <c r="B42" s="108">
        <f t="shared" si="2"/>
        <v>40663</v>
      </c>
      <c r="C42" s="124">
        <v>40634</v>
      </c>
      <c r="D42" s="116">
        <v>2061</v>
      </c>
      <c r="E42" s="117">
        <v>609.53</v>
      </c>
      <c r="F42" s="118">
        <v>475</v>
      </c>
      <c r="G42" s="117">
        <v>1256241.33</v>
      </c>
      <c r="H42" s="11">
        <f t="shared" si="3"/>
        <v>1256241.3299999998</v>
      </c>
      <c r="I42" s="11">
        <f t="shared" si="4"/>
        <v>0</v>
      </c>
      <c r="J42" s="119">
        <v>5427</v>
      </c>
      <c r="K42" s="120">
        <v>669.4432006633499</v>
      </c>
      <c r="L42" s="117">
        <v>3633068.25</v>
      </c>
      <c r="M42" s="117">
        <v>3288417.71</v>
      </c>
      <c r="N42" s="125">
        <f t="shared" si="5"/>
        <v>344650.54000000004</v>
      </c>
      <c r="O42" s="9">
        <f t="shared" si="6"/>
        <v>1920966.6600000011</v>
      </c>
      <c r="P42" s="121">
        <v>0</v>
      </c>
      <c r="Q42" s="117">
        <v>454.22</v>
      </c>
      <c r="R42" s="111">
        <v>2</v>
      </c>
      <c r="S42" s="117">
        <v>923.82</v>
      </c>
      <c r="T42" s="117">
        <v>1339.38</v>
      </c>
      <c r="U42" s="11">
        <f t="shared" si="7"/>
        <v>415.56000000000006</v>
      </c>
      <c r="V42" s="109">
        <f t="shared" si="8"/>
        <v>895.93999999999994</v>
      </c>
      <c r="W42" s="122">
        <f t="shared" si="9"/>
        <v>2061</v>
      </c>
      <c r="X42" s="123">
        <f t="shared" si="10"/>
        <v>5429</v>
      </c>
      <c r="Y42" s="114">
        <f t="shared" si="15"/>
        <v>3157</v>
      </c>
      <c r="Z42" s="115">
        <f t="shared" si="11"/>
        <v>1256695.55</v>
      </c>
      <c r="AA42" s="115">
        <f t="shared" si="12"/>
        <v>3289341.53</v>
      </c>
      <c r="AB42" s="115">
        <f t="shared" si="16"/>
        <v>3634407.63</v>
      </c>
      <c r="AC42" s="115">
        <f t="shared" si="13"/>
        <v>345066.10000000009</v>
      </c>
      <c r="AD42" s="11">
        <f t="shared" si="14"/>
        <v>1921862.600000001</v>
      </c>
      <c r="AE42" s="146">
        <v>31029.521422463018</v>
      </c>
      <c r="AF42" s="146">
        <v>0</v>
      </c>
    </row>
    <row r="43" spans="1:33" s="4" customFormat="1" hidden="1" outlineLevel="1" x14ac:dyDescent="0.2">
      <c r="A43" s="4">
        <f t="shared" si="1"/>
        <v>5</v>
      </c>
      <c r="B43" s="108">
        <f t="shared" si="2"/>
        <v>40694</v>
      </c>
      <c r="C43" s="124">
        <v>40664</v>
      </c>
      <c r="D43" s="116">
        <v>2049</v>
      </c>
      <c r="E43" s="117">
        <v>614.28</v>
      </c>
      <c r="F43" s="118">
        <v>475</v>
      </c>
      <c r="G43" s="117">
        <v>1259274</v>
      </c>
      <c r="H43" s="11">
        <f t="shared" si="3"/>
        <v>1258659.72</v>
      </c>
      <c r="I43" s="11">
        <f t="shared" si="4"/>
        <v>614.28000000002794</v>
      </c>
      <c r="J43" s="119">
        <v>0</v>
      </c>
      <c r="K43" s="120">
        <v>0</v>
      </c>
      <c r="L43" s="117">
        <v>0</v>
      </c>
      <c r="M43" s="117">
        <v>0</v>
      </c>
      <c r="N43" s="125">
        <f t="shared" si="5"/>
        <v>0</v>
      </c>
      <c r="O43" s="9">
        <f t="shared" si="6"/>
        <v>3180240.6600000011</v>
      </c>
      <c r="P43" s="121">
        <v>1</v>
      </c>
      <c r="Q43" s="117">
        <v>0</v>
      </c>
      <c r="R43" s="111">
        <v>0</v>
      </c>
      <c r="S43" s="117">
        <v>0</v>
      </c>
      <c r="T43" s="117">
        <v>0</v>
      </c>
      <c r="U43" s="11">
        <f t="shared" si="7"/>
        <v>0</v>
      </c>
      <c r="V43" s="109">
        <f t="shared" si="8"/>
        <v>895.93999999999994</v>
      </c>
      <c r="W43" s="122">
        <f t="shared" si="9"/>
        <v>2050</v>
      </c>
      <c r="X43" s="123">
        <f t="shared" si="10"/>
        <v>0</v>
      </c>
      <c r="Y43" s="114">
        <f t="shared" si="15"/>
        <v>5207</v>
      </c>
      <c r="Z43" s="115">
        <f t="shared" si="11"/>
        <v>1259274</v>
      </c>
      <c r="AA43" s="115">
        <f t="shared" si="12"/>
        <v>0</v>
      </c>
      <c r="AB43" s="115">
        <f t="shared" si="16"/>
        <v>0</v>
      </c>
      <c r="AC43" s="115">
        <f t="shared" si="13"/>
        <v>0</v>
      </c>
      <c r="AD43" s="11">
        <f t="shared" si="14"/>
        <v>3181136.600000001</v>
      </c>
      <c r="AE43" s="146">
        <v>18509.333192071233</v>
      </c>
      <c r="AF43" s="146">
        <v>0</v>
      </c>
    </row>
    <row r="44" spans="1:33" s="4" customFormat="1" hidden="1" outlineLevel="1" x14ac:dyDescent="0.2">
      <c r="A44" s="4">
        <f t="shared" si="1"/>
        <v>6</v>
      </c>
      <c r="B44" s="108">
        <f t="shared" si="2"/>
        <v>40724</v>
      </c>
      <c r="C44" s="124">
        <v>40695</v>
      </c>
      <c r="D44" s="116">
        <v>2515</v>
      </c>
      <c r="E44" s="117">
        <v>617.21</v>
      </c>
      <c r="F44" s="118">
        <v>475</v>
      </c>
      <c r="G44" s="117">
        <v>1551665.94</v>
      </c>
      <c r="H44" s="11">
        <f t="shared" si="3"/>
        <v>1552283.1500000001</v>
      </c>
      <c r="I44" s="11">
        <f t="shared" si="4"/>
        <v>-617.21000000019558</v>
      </c>
      <c r="J44" s="119">
        <v>0</v>
      </c>
      <c r="K44" s="120">
        <v>0</v>
      </c>
      <c r="L44" s="117">
        <v>0</v>
      </c>
      <c r="M44" s="117">
        <v>0</v>
      </c>
      <c r="N44" s="125">
        <f t="shared" si="5"/>
        <v>0</v>
      </c>
      <c r="O44" s="9">
        <f t="shared" si="6"/>
        <v>4731906.6000000015</v>
      </c>
      <c r="P44" s="121">
        <v>0</v>
      </c>
      <c r="Q44" s="117">
        <v>460.71</v>
      </c>
      <c r="R44" s="111">
        <v>0</v>
      </c>
      <c r="S44" s="117">
        <v>0</v>
      </c>
      <c r="T44" s="117">
        <v>0</v>
      </c>
      <c r="U44" s="11">
        <f t="shared" si="7"/>
        <v>0</v>
      </c>
      <c r="V44" s="109">
        <f t="shared" si="8"/>
        <v>1356.6499999999999</v>
      </c>
      <c r="W44" s="122">
        <f t="shared" si="9"/>
        <v>2515</v>
      </c>
      <c r="X44" s="123">
        <f t="shared" si="10"/>
        <v>0</v>
      </c>
      <c r="Y44" s="114">
        <f t="shared" si="15"/>
        <v>7722</v>
      </c>
      <c r="Z44" s="115">
        <f t="shared" si="11"/>
        <v>1552126.65</v>
      </c>
      <c r="AA44" s="115">
        <f t="shared" si="12"/>
        <v>0</v>
      </c>
      <c r="AB44" s="115">
        <f t="shared" si="16"/>
        <v>0</v>
      </c>
      <c r="AC44" s="115">
        <f t="shared" si="13"/>
        <v>0</v>
      </c>
      <c r="AD44" s="11">
        <f t="shared" si="14"/>
        <v>4733263.2500000009</v>
      </c>
      <c r="AE44" s="146">
        <v>29512.690974558907</v>
      </c>
      <c r="AF44" s="146">
        <v>0</v>
      </c>
    </row>
    <row r="45" spans="1:33" s="4" customFormat="1" hidden="1" outlineLevel="1" x14ac:dyDescent="0.2">
      <c r="A45" s="4">
        <f t="shared" si="1"/>
        <v>7</v>
      </c>
      <c r="B45" s="108">
        <f t="shared" si="2"/>
        <v>40755</v>
      </c>
      <c r="C45" s="124">
        <v>40725</v>
      </c>
      <c r="D45" s="116">
        <v>2736</v>
      </c>
      <c r="E45" s="117">
        <v>616.1</v>
      </c>
      <c r="F45" s="118">
        <v>475</v>
      </c>
      <c r="G45" s="117">
        <v>1686265.7</v>
      </c>
      <c r="H45" s="11">
        <f t="shared" si="3"/>
        <v>1685649.6</v>
      </c>
      <c r="I45" s="11">
        <f t="shared" si="4"/>
        <v>616.0999999998603</v>
      </c>
      <c r="J45" s="119">
        <v>5710</v>
      </c>
      <c r="K45" s="120">
        <v>475.21716287215401</v>
      </c>
      <c r="L45" s="117">
        <v>2713490</v>
      </c>
      <c r="M45" s="117">
        <v>3488228.45</v>
      </c>
      <c r="N45" s="125">
        <f t="shared" si="5"/>
        <v>-774738.45000000019</v>
      </c>
      <c r="O45" s="9">
        <f t="shared" si="6"/>
        <v>2929943.8500000015</v>
      </c>
      <c r="P45" s="121">
        <v>1</v>
      </c>
      <c r="Q45" s="117">
        <v>0</v>
      </c>
      <c r="R45" s="111">
        <v>3</v>
      </c>
      <c r="S45" s="117">
        <v>1356.65</v>
      </c>
      <c r="T45" s="117">
        <v>1430</v>
      </c>
      <c r="U45" s="11">
        <f t="shared" si="7"/>
        <v>73.349999999999909</v>
      </c>
      <c r="V45" s="109">
        <f t="shared" si="8"/>
        <v>0</v>
      </c>
      <c r="W45" s="122">
        <f t="shared" si="9"/>
        <v>2737</v>
      </c>
      <c r="X45" s="123">
        <f t="shared" si="10"/>
        <v>5713</v>
      </c>
      <c r="Y45" s="114">
        <f t="shared" si="15"/>
        <v>4746</v>
      </c>
      <c r="Z45" s="115">
        <f t="shared" si="11"/>
        <v>1686265.7</v>
      </c>
      <c r="AA45" s="115">
        <f t="shared" si="12"/>
        <v>3489585.1</v>
      </c>
      <c r="AB45" s="115">
        <f t="shared" si="16"/>
        <v>2714920</v>
      </c>
      <c r="AC45" s="115">
        <f t="shared" si="13"/>
        <v>-774665.10000000009</v>
      </c>
      <c r="AD45" s="11">
        <f t="shared" si="14"/>
        <v>2929943.850000001</v>
      </c>
      <c r="AE45" s="146">
        <v>31196.386457273973</v>
      </c>
      <c r="AF45" s="146">
        <v>0</v>
      </c>
    </row>
    <row r="46" spans="1:33" hidden="1" outlineLevel="1" x14ac:dyDescent="0.2">
      <c r="A46">
        <f t="shared" si="1"/>
        <v>8</v>
      </c>
      <c r="B46" s="108">
        <f t="shared" si="2"/>
        <v>40786</v>
      </c>
      <c r="C46" s="124">
        <v>40756</v>
      </c>
      <c r="D46" s="116">
        <v>2976</v>
      </c>
      <c r="E46" s="117">
        <v>608.05999999999995</v>
      </c>
      <c r="F46" s="118">
        <v>475</v>
      </c>
      <c r="G46" s="117">
        <v>1809586.56</v>
      </c>
      <c r="H46" s="11">
        <f t="shared" si="3"/>
        <v>1809586.5599999998</v>
      </c>
      <c r="I46" s="11">
        <f t="shared" si="4"/>
        <v>0</v>
      </c>
      <c r="J46" s="119">
        <v>2110</v>
      </c>
      <c r="K46" s="120">
        <v>479.75</v>
      </c>
      <c r="L46" s="117">
        <v>1012272.5</v>
      </c>
      <c r="M46" s="117">
        <v>1302207.6499999999</v>
      </c>
      <c r="N46" s="125">
        <f t="shared" si="5"/>
        <v>-289935.14999999991</v>
      </c>
      <c r="O46" s="9">
        <f t="shared" si="6"/>
        <v>3437322.7600000021</v>
      </c>
      <c r="P46" s="121">
        <v>1</v>
      </c>
      <c r="Q46" s="117">
        <v>462.08</v>
      </c>
      <c r="R46" s="111">
        <v>1</v>
      </c>
      <c r="S46" s="117">
        <v>462.08</v>
      </c>
      <c r="T46" s="117">
        <v>479.75</v>
      </c>
      <c r="U46" s="11">
        <f t="shared" si="7"/>
        <v>17.670000000000016</v>
      </c>
      <c r="V46" s="109">
        <f t="shared" si="8"/>
        <v>0</v>
      </c>
      <c r="W46" s="122">
        <f t="shared" si="9"/>
        <v>2977</v>
      </c>
      <c r="X46" s="123">
        <f t="shared" si="10"/>
        <v>2111</v>
      </c>
      <c r="Y46" s="114">
        <f t="shared" si="15"/>
        <v>5612</v>
      </c>
      <c r="Z46" s="115">
        <f t="shared" si="11"/>
        <v>1810048.6400000001</v>
      </c>
      <c r="AA46" s="115">
        <f t="shared" si="12"/>
        <v>1302669.73</v>
      </c>
      <c r="AB46" s="115">
        <f t="shared" si="16"/>
        <v>1012752.25</v>
      </c>
      <c r="AC46" s="115">
        <f t="shared" si="13"/>
        <v>-289917.48</v>
      </c>
      <c r="AD46" s="11">
        <f t="shared" si="14"/>
        <v>3437322.7600000012</v>
      </c>
      <c r="AE46" s="146">
        <v>23044.619648509586</v>
      </c>
      <c r="AF46" s="146">
        <v>0</v>
      </c>
    </row>
    <row r="47" spans="1:33" hidden="1" outlineLevel="1" x14ac:dyDescent="0.2">
      <c r="A47">
        <f t="shared" si="1"/>
        <v>9</v>
      </c>
      <c r="B47" s="108">
        <f t="shared" si="2"/>
        <v>40816</v>
      </c>
      <c r="C47" s="124">
        <v>40787</v>
      </c>
      <c r="D47" s="116">
        <v>2545</v>
      </c>
      <c r="E47" s="117">
        <v>411.15020825146075</v>
      </c>
      <c r="F47" s="118">
        <v>475.44204322200392</v>
      </c>
      <c r="G47" s="117">
        <v>1046377.28</v>
      </c>
      <c r="H47" s="11">
        <f t="shared" si="3"/>
        <v>1210000</v>
      </c>
      <c r="I47" s="11">
        <f t="shared" si="4"/>
        <v>-163622.71999999997</v>
      </c>
      <c r="J47" s="119">
        <v>0</v>
      </c>
      <c r="K47" s="120">
        <v>0</v>
      </c>
      <c r="L47" s="117">
        <v>0</v>
      </c>
      <c r="M47" s="117">
        <v>0</v>
      </c>
      <c r="N47" s="125">
        <f t="shared" si="5"/>
        <v>0</v>
      </c>
      <c r="O47" s="9">
        <f t="shared" si="6"/>
        <v>4483700.0400000019</v>
      </c>
      <c r="P47" s="121">
        <v>1</v>
      </c>
      <c r="Q47" s="117">
        <v>456.05</v>
      </c>
      <c r="R47" s="111">
        <v>0</v>
      </c>
      <c r="S47" s="117">
        <v>0</v>
      </c>
      <c r="T47" s="117">
        <v>0</v>
      </c>
      <c r="U47" s="11">
        <f t="shared" si="7"/>
        <v>0</v>
      </c>
      <c r="V47" s="109">
        <f t="shared" si="8"/>
        <v>456.05</v>
      </c>
      <c r="W47" s="122">
        <f t="shared" si="9"/>
        <v>2546</v>
      </c>
      <c r="X47" s="123">
        <f t="shared" si="10"/>
        <v>0</v>
      </c>
      <c r="Y47" s="114">
        <f t="shared" si="15"/>
        <v>8158</v>
      </c>
      <c r="Z47" s="115">
        <f t="shared" si="11"/>
        <v>1046833.3300000001</v>
      </c>
      <c r="AA47" s="115">
        <f t="shared" si="12"/>
        <v>0</v>
      </c>
      <c r="AB47" s="115">
        <f t="shared" si="16"/>
        <v>0</v>
      </c>
      <c r="AC47" s="115">
        <f t="shared" si="13"/>
        <v>0</v>
      </c>
      <c r="AD47" s="11">
        <f t="shared" si="14"/>
        <v>4484156.0900000017</v>
      </c>
      <c r="AE47" s="146">
        <v>31706.436369556166</v>
      </c>
      <c r="AF47" s="146">
        <v>0</v>
      </c>
    </row>
    <row r="48" spans="1:33" hidden="1" outlineLevel="1" x14ac:dyDescent="0.2">
      <c r="A48">
        <f t="shared" si="1"/>
        <v>10</v>
      </c>
      <c r="B48" s="108">
        <f t="shared" si="2"/>
        <v>40847</v>
      </c>
      <c r="C48" s="124">
        <v>40817</v>
      </c>
      <c r="D48" s="116">
        <v>1714</v>
      </c>
      <c r="E48" s="117">
        <v>402.6635472578763</v>
      </c>
      <c r="F48" s="118">
        <v>475.44257876312719</v>
      </c>
      <c r="G48" s="117">
        <v>690165.32</v>
      </c>
      <c r="H48" s="11">
        <f t="shared" si="3"/>
        <v>814908.58</v>
      </c>
      <c r="I48" s="11">
        <f t="shared" si="4"/>
        <v>-124743.26000000001</v>
      </c>
      <c r="J48" s="119">
        <v>0</v>
      </c>
      <c r="K48" s="120">
        <v>0</v>
      </c>
      <c r="L48" s="117">
        <v>0</v>
      </c>
      <c r="M48" s="117">
        <v>0</v>
      </c>
      <c r="N48" s="125">
        <f t="shared" si="5"/>
        <v>0</v>
      </c>
      <c r="O48" s="125">
        <f t="shared" si="6"/>
        <v>5173865.3600000022</v>
      </c>
      <c r="P48" s="121">
        <v>1</v>
      </c>
      <c r="Q48" s="117">
        <v>307.86</v>
      </c>
      <c r="R48" s="111">
        <v>0</v>
      </c>
      <c r="S48" s="117">
        <v>0</v>
      </c>
      <c r="T48" s="117">
        <v>0</v>
      </c>
      <c r="U48" s="11">
        <f t="shared" si="7"/>
        <v>0</v>
      </c>
      <c r="V48" s="11">
        <f t="shared" si="8"/>
        <v>763.91000000000008</v>
      </c>
      <c r="W48" s="127">
        <f t="shared" si="9"/>
        <v>1715</v>
      </c>
      <c r="X48" s="128">
        <f t="shared" si="10"/>
        <v>0</v>
      </c>
      <c r="Y48" s="129">
        <f t="shared" si="15"/>
        <v>9873</v>
      </c>
      <c r="Z48" s="130">
        <f t="shared" si="11"/>
        <v>690473.17999999993</v>
      </c>
      <c r="AA48" s="130">
        <f t="shared" si="12"/>
        <v>0</v>
      </c>
      <c r="AB48" s="130">
        <f t="shared" si="16"/>
        <v>0</v>
      </c>
      <c r="AC48" s="130">
        <f t="shared" si="13"/>
        <v>0</v>
      </c>
      <c r="AD48" s="11">
        <f t="shared" si="14"/>
        <v>5174629.2700000014</v>
      </c>
      <c r="AE48" s="146">
        <v>42517.777191276706</v>
      </c>
      <c r="AF48" s="146">
        <v>0</v>
      </c>
      <c r="AG48" s="37"/>
    </row>
    <row r="49" spans="1:33" hidden="1" outlineLevel="1" x14ac:dyDescent="0.2">
      <c r="A49">
        <f t="shared" si="1"/>
        <v>11</v>
      </c>
      <c r="B49" s="108">
        <f t="shared" si="2"/>
        <v>40877</v>
      </c>
      <c r="C49" s="124">
        <v>40848</v>
      </c>
      <c r="D49" s="116">
        <v>1611</v>
      </c>
      <c r="E49" s="117">
        <v>404.17988826815167</v>
      </c>
      <c r="F49" s="118">
        <v>475.70804469273747</v>
      </c>
      <c r="G49" s="117">
        <v>651133.80000000005</v>
      </c>
      <c r="H49" s="11">
        <f t="shared" si="3"/>
        <v>766365.66</v>
      </c>
      <c r="I49" s="11">
        <f t="shared" si="4"/>
        <v>-115231.85999999999</v>
      </c>
      <c r="J49" s="119">
        <v>8163</v>
      </c>
      <c r="K49" s="120">
        <v>227.67957256585302</v>
      </c>
      <c r="L49" s="117">
        <v>1858549.65</v>
      </c>
      <c r="M49" s="117">
        <v>4483700.0400001379</v>
      </c>
      <c r="N49" s="125">
        <f t="shared" si="5"/>
        <v>-2625150.390000138</v>
      </c>
      <c r="O49" s="125">
        <f t="shared" si="6"/>
        <v>1341299.1199998641</v>
      </c>
      <c r="P49" s="121">
        <v>1</v>
      </c>
      <c r="Q49" s="117">
        <v>301.43</v>
      </c>
      <c r="R49" s="111">
        <v>2</v>
      </c>
      <c r="S49" s="117">
        <v>763.91</v>
      </c>
      <c r="T49" s="117">
        <v>454.06</v>
      </c>
      <c r="U49" s="11">
        <f t="shared" si="7"/>
        <v>-309.84999999999997</v>
      </c>
      <c r="V49" s="11">
        <f t="shared" si="8"/>
        <v>301.43000000000018</v>
      </c>
      <c r="W49" s="127">
        <f t="shared" si="9"/>
        <v>1612</v>
      </c>
      <c r="X49" s="128">
        <f t="shared" si="10"/>
        <v>8165</v>
      </c>
      <c r="Y49" s="129">
        <f t="shared" si="15"/>
        <v>3320</v>
      </c>
      <c r="Z49" s="130">
        <f t="shared" si="11"/>
        <v>651435.2300000001</v>
      </c>
      <c r="AA49" s="130">
        <f t="shared" si="12"/>
        <v>4484463.950000138</v>
      </c>
      <c r="AB49" s="130">
        <f t="shared" si="16"/>
        <v>1859003.71</v>
      </c>
      <c r="AC49" s="130">
        <f t="shared" si="13"/>
        <v>-2625460.2400001381</v>
      </c>
      <c r="AD49" s="11">
        <f t="shared" si="14"/>
        <v>1341600.5499998638</v>
      </c>
      <c r="AE49" s="146">
        <v>46078.616809906809</v>
      </c>
      <c r="AF49" s="146">
        <v>4146.46</v>
      </c>
      <c r="AG49" s="66"/>
    </row>
    <row r="50" spans="1:33" hidden="1" outlineLevel="1" x14ac:dyDescent="0.2">
      <c r="A50">
        <f t="shared" si="1"/>
        <v>12</v>
      </c>
      <c r="B50" s="108">
        <f t="shared" si="2"/>
        <v>40908</v>
      </c>
      <c r="C50" s="124">
        <v>40878</v>
      </c>
      <c r="D50" s="116">
        <v>1283</v>
      </c>
      <c r="E50" s="117">
        <v>353.59967238690274</v>
      </c>
      <c r="F50" s="118">
        <v>475</v>
      </c>
      <c r="G50" s="117">
        <v>453314.78</v>
      </c>
      <c r="H50" s="11">
        <f t="shared" si="3"/>
        <v>609425</v>
      </c>
      <c r="I50" s="11">
        <f t="shared" si="4"/>
        <v>-156110.21999999997</v>
      </c>
      <c r="J50" s="119">
        <v>0</v>
      </c>
      <c r="K50" s="120">
        <v>0</v>
      </c>
      <c r="L50" s="117">
        <v>0</v>
      </c>
      <c r="M50" s="117">
        <v>0</v>
      </c>
      <c r="N50" s="125">
        <f t="shared" si="5"/>
        <v>0</v>
      </c>
      <c r="O50" s="125">
        <f t="shared" si="6"/>
        <v>1794613.8999998642</v>
      </c>
      <c r="P50" s="121">
        <v>0</v>
      </c>
      <c r="Q50" s="117">
        <v>302.3</v>
      </c>
      <c r="R50" s="111">
        <v>0</v>
      </c>
      <c r="S50" s="117">
        <v>0</v>
      </c>
      <c r="T50" s="117">
        <v>0</v>
      </c>
      <c r="U50" s="11">
        <f t="shared" si="7"/>
        <v>0</v>
      </c>
      <c r="V50" s="11">
        <f t="shared" si="8"/>
        <v>603.73000000000025</v>
      </c>
      <c r="W50" s="127">
        <f t="shared" si="9"/>
        <v>1283</v>
      </c>
      <c r="X50" s="128">
        <f t="shared" si="10"/>
        <v>0</v>
      </c>
      <c r="Y50" s="129">
        <f t="shared" si="15"/>
        <v>4603</v>
      </c>
      <c r="Z50" s="130">
        <f t="shared" si="11"/>
        <v>453617.08</v>
      </c>
      <c r="AA50" s="130">
        <f t="shared" si="12"/>
        <v>0</v>
      </c>
      <c r="AB50" s="130">
        <f t="shared" si="16"/>
        <v>0</v>
      </c>
      <c r="AC50" s="130">
        <f t="shared" si="13"/>
        <v>0</v>
      </c>
      <c r="AD50" s="11">
        <f t="shared" si="14"/>
        <v>1795217.6299998639</v>
      </c>
      <c r="AE50" s="146">
        <v>12794.333071916511</v>
      </c>
      <c r="AF50" s="146">
        <v>62735.68</v>
      </c>
      <c r="AG50" s="66"/>
    </row>
    <row r="51" spans="1:33" hidden="1" outlineLevel="1" x14ac:dyDescent="0.2">
      <c r="A51">
        <f t="shared" si="1"/>
        <v>1</v>
      </c>
      <c r="B51" s="108">
        <f t="shared" si="2"/>
        <v>40939</v>
      </c>
      <c r="C51" s="124">
        <v>40909</v>
      </c>
      <c r="D51" s="116">
        <v>1401</v>
      </c>
      <c r="E51" s="117">
        <v>369.46</v>
      </c>
      <c r="F51" s="118">
        <v>475</v>
      </c>
      <c r="G51" s="117">
        <v>517613.46</v>
      </c>
      <c r="H51" s="11">
        <f t="shared" si="3"/>
        <v>665475</v>
      </c>
      <c r="I51" s="11">
        <f t="shared" si="4"/>
        <v>-147861.53999999998</v>
      </c>
      <c r="J51" s="119">
        <v>0</v>
      </c>
      <c r="K51" s="120">
        <v>0</v>
      </c>
      <c r="L51" s="117">
        <v>0</v>
      </c>
      <c r="M51" s="117">
        <v>0</v>
      </c>
      <c r="N51" s="125">
        <f t="shared" si="5"/>
        <v>0</v>
      </c>
      <c r="O51" s="125">
        <f t="shared" si="6"/>
        <v>2312227.3599998644</v>
      </c>
      <c r="P51" s="121">
        <v>1</v>
      </c>
      <c r="Q51" s="117">
        <v>0</v>
      </c>
      <c r="R51" s="111">
        <v>0</v>
      </c>
      <c r="S51" s="117">
        <v>0</v>
      </c>
      <c r="T51" s="117">
        <v>0</v>
      </c>
      <c r="U51" s="11">
        <f t="shared" si="7"/>
        <v>0</v>
      </c>
      <c r="V51" s="11">
        <f t="shared" si="8"/>
        <v>603.73000000000025</v>
      </c>
      <c r="W51" s="127">
        <f t="shared" si="9"/>
        <v>1402</v>
      </c>
      <c r="X51" s="128">
        <f t="shared" si="10"/>
        <v>0</v>
      </c>
      <c r="Y51" s="129">
        <f t="shared" si="15"/>
        <v>6005</v>
      </c>
      <c r="Z51" s="130">
        <f t="shared" si="11"/>
        <v>517613.46</v>
      </c>
      <c r="AA51" s="130">
        <f t="shared" si="12"/>
        <v>0</v>
      </c>
      <c r="AB51" s="130">
        <f t="shared" si="16"/>
        <v>0</v>
      </c>
      <c r="AC51" s="130">
        <f t="shared" si="13"/>
        <v>0</v>
      </c>
      <c r="AD51" s="11">
        <f t="shared" si="14"/>
        <v>2312831.0899998639</v>
      </c>
      <c r="AE51" s="146">
        <v>17091.333118891853</v>
      </c>
      <c r="AF51" s="146">
        <v>0</v>
      </c>
      <c r="AG51" s="66"/>
    </row>
    <row r="52" spans="1:33" hidden="1" outlineLevel="1" x14ac:dyDescent="0.2">
      <c r="A52">
        <f t="shared" si="1"/>
        <v>2</v>
      </c>
      <c r="B52" s="108">
        <f t="shared" si="2"/>
        <v>40968</v>
      </c>
      <c r="C52" s="124">
        <v>40940</v>
      </c>
      <c r="D52" s="116">
        <v>1729</v>
      </c>
      <c r="E52" s="117">
        <v>373.66315789473668</v>
      </c>
      <c r="F52" s="118">
        <v>475</v>
      </c>
      <c r="G52" s="117">
        <v>646063.6</v>
      </c>
      <c r="H52" s="11">
        <f t="shared" si="3"/>
        <v>821275</v>
      </c>
      <c r="I52" s="11">
        <f t="shared" si="4"/>
        <v>-175211.40000000002</v>
      </c>
      <c r="J52" s="119">
        <v>4938</v>
      </c>
      <c r="K52" s="120">
        <v>171.63</v>
      </c>
      <c r="L52" s="117">
        <v>847508.94</v>
      </c>
      <c r="M52" s="117">
        <v>1912955.76</v>
      </c>
      <c r="N52" s="125">
        <f t="shared" si="5"/>
        <v>-1065446.82</v>
      </c>
      <c r="O52" s="125">
        <f t="shared" si="6"/>
        <v>1045335.1999998644</v>
      </c>
      <c r="P52" s="121">
        <v>0</v>
      </c>
      <c r="Q52" s="117">
        <v>277.10000000000002</v>
      </c>
      <c r="R52" s="111">
        <v>2</v>
      </c>
      <c r="S52" s="117">
        <v>603.73</v>
      </c>
      <c r="T52" s="117">
        <v>343.26</v>
      </c>
      <c r="U52" s="11">
        <f t="shared" si="7"/>
        <v>-260.47000000000003</v>
      </c>
      <c r="V52" s="11">
        <f t="shared" si="8"/>
        <v>277.10000000000025</v>
      </c>
      <c r="W52" s="127">
        <f t="shared" si="9"/>
        <v>1729</v>
      </c>
      <c r="X52" s="128">
        <f t="shared" si="10"/>
        <v>4940</v>
      </c>
      <c r="Y52" s="129">
        <f t="shared" si="15"/>
        <v>2794</v>
      </c>
      <c r="Z52" s="130">
        <f t="shared" si="11"/>
        <v>646340.69999999995</v>
      </c>
      <c r="AA52" s="130">
        <f t="shared" si="12"/>
        <v>1913559.49</v>
      </c>
      <c r="AB52" s="130">
        <f t="shared" si="16"/>
        <v>847852.2</v>
      </c>
      <c r="AC52" s="130">
        <f t="shared" si="13"/>
        <v>-1065707.29</v>
      </c>
      <c r="AD52" s="11">
        <f t="shared" si="14"/>
        <v>1045612.2999998641</v>
      </c>
      <c r="AE52" s="146">
        <v>19877.526359070023</v>
      </c>
      <c r="AF52" s="146">
        <v>18184</v>
      </c>
      <c r="AG52" s="66"/>
    </row>
    <row r="53" spans="1:33" hidden="1" outlineLevel="1" x14ac:dyDescent="0.2">
      <c r="A53">
        <f t="shared" si="1"/>
        <v>3</v>
      </c>
      <c r="B53" s="108">
        <f t="shared" si="2"/>
        <v>40999</v>
      </c>
      <c r="C53" s="124">
        <v>40969</v>
      </c>
      <c r="D53" s="116">
        <v>1684</v>
      </c>
      <c r="E53" s="117">
        <v>361.67</v>
      </c>
      <c r="F53" s="118">
        <v>475</v>
      </c>
      <c r="G53" s="117">
        <v>609052.28</v>
      </c>
      <c r="H53" s="11">
        <f t="shared" si="3"/>
        <v>799900</v>
      </c>
      <c r="I53" s="11">
        <f t="shared" si="4"/>
        <v>-190847.71999999997</v>
      </c>
      <c r="J53" s="119">
        <v>1052</v>
      </c>
      <c r="K53" s="120">
        <v>171.63</v>
      </c>
      <c r="L53" s="117">
        <v>180554.76</v>
      </c>
      <c r="M53" s="117">
        <v>388671.92</v>
      </c>
      <c r="N53" s="125">
        <f t="shared" si="5"/>
        <v>-208117.15999999997</v>
      </c>
      <c r="O53" s="125">
        <f t="shared" si="6"/>
        <v>1265715.5599998645</v>
      </c>
      <c r="P53" s="121">
        <v>1</v>
      </c>
      <c r="Q53" s="117">
        <v>0</v>
      </c>
      <c r="R53" s="111">
        <v>1</v>
      </c>
      <c r="S53" s="117">
        <v>277.10000000000002</v>
      </c>
      <c r="T53" s="117">
        <v>171.63</v>
      </c>
      <c r="U53" s="11">
        <f t="shared" si="7"/>
        <v>-105.47000000000003</v>
      </c>
      <c r="V53" s="11">
        <f t="shared" si="8"/>
        <v>0</v>
      </c>
      <c r="W53" s="127">
        <f t="shared" si="9"/>
        <v>1685</v>
      </c>
      <c r="X53" s="128">
        <f t="shared" si="10"/>
        <v>1053</v>
      </c>
      <c r="Y53" s="129">
        <f t="shared" si="15"/>
        <v>3426</v>
      </c>
      <c r="Z53" s="130">
        <f t="shared" si="11"/>
        <v>609052.28</v>
      </c>
      <c r="AA53" s="130">
        <f t="shared" si="12"/>
        <v>388949.01999999996</v>
      </c>
      <c r="AB53" s="130">
        <f t="shared" si="16"/>
        <v>180726.39</v>
      </c>
      <c r="AC53" s="130">
        <f t="shared" si="13"/>
        <v>-208222.62999999995</v>
      </c>
      <c r="AD53" s="11">
        <f t="shared" si="14"/>
        <v>1265715.5599998641</v>
      </c>
      <c r="AE53" s="146">
        <v>6390.7254236644576</v>
      </c>
      <c r="AF53" s="146">
        <v>17466.22</v>
      </c>
      <c r="AG53" s="66"/>
    </row>
    <row r="54" spans="1:33" hidden="1" outlineLevel="1" x14ac:dyDescent="0.2">
      <c r="A54">
        <f t="shared" si="1"/>
        <v>4</v>
      </c>
      <c r="B54" s="108">
        <f t="shared" si="2"/>
        <v>41029</v>
      </c>
      <c r="C54" s="124">
        <v>41000</v>
      </c>
      <c r="D54" s="116">
        <v>2333</v>
      </c>
      <c r="E54" s="117">
        <v>342.56</v>
      </c>
      <c r="F54" s="118">
        <v>475</v>
      </c>
      <c r="G54" s="117">
        <v>799192.48</v>
      </c>
      <c r="H54" s="11">
        <f t="shared" si="3"/>
        <v>1108175</v>
      </c>
      <c r="I54" s="11">
        <f t="shared" si="4"/>
        <v>-308982.52</v>
      </c>
      <c r="J54" s="119">
        <v>0</v>
      </c>
      <c r="K54" s="120">
        <v>0</v>
      </c>
      <c r="L54" s="117">
        <v>0</v>
      </c>
      <c r="M54" s="117">
        <v>0</v>
      </c>
      <c r="N54" s="125">
        <f t="shared" si="5"/>
        <v>0</v>
      </c>
      <c r="O54" s="125">
        <f t="shared" si="6"/>
        <v>2064908.0399998645</v>
      </c>
      <c r="P54" s="121">
        <v>0</v>
      </c>
      <c r="Q54" s="117">
        <v>271.25</v>
      </c>
      <c r="R54" s="111">
        <v>0</v>
      </c>
      <c r="S54" s="117">
        <v>0</v>
      </c>
      <c r="T54" s="117">
        <v>0</v>
      </c>
      <c r="U54" s="11">
        <f t="shared" si="7"/>
        <v>0</v>
      </c>
      <c r="V54" s="11">
        <f t="shared" si="8"/>
        <v>271.25</v>
      </c>
      <c r="W54" s="127">
        <f t="shared" si="9"/>
        <v>2333</v>
      </c>
      <c r="X54" s="128">
        <f t="shared" si="10"/>
        <v>0</v>
      </c>
      <c r="Y54" s="129">
        <f t="shared" si="15"/>
        <v>5759</v>
      </c>
      <c r="Z54" s="130">
        <f t="shared" si="11"/>
        <v>799463.73</v>
      </c>
      <c r="AA54" s="130">
        <f t="shared" si="12"/>
        <v>0</v>
      </c>
      <c r="AB54" s="130">
        <f t="shared" si="16"/>
        <v>0</v>
      </c>
      <c r="AC54" s="130">
        <f t="shared" si="13"/>
        <v>0</v>
      </c>
      <c r="AD54" s="11">
        <f t="shared" si="14"/>
        <v>2065179.2899998641</v>
      </c>
      <c r="AE54" s="146">
        <v>11801.151358924773</v>
      </c>
      <c r="AF54" s="146">
        <v>0</v>
      </c>
      <c r="AG54" s="66"/>
    </row>
    <row r="55" spans="1:33" hidden="1" outlineLevel="1" collapsed="1" x14ac:dyDescent="0.2">
      <c r="A55">
        <f t="shared" si="1"/>
        <v>5</v>
      </c>
      <c r="B55" s="108">
        <f t="shared" si="2"/>
        <v>41060</v>
      </c>
      <c r="C55" s="124">
        <v>41030</v>
      </c>
      <c r="D55" s="116">
        <v>2979</v>
      </c>
      <c r="E55" s="117">
        <v>346.55</v>
      </c>
      <c r="F55" s="118">
        <v>475</v>
      </c>
      <c r="G55" s="117">
        <v>1032372.45</v>
      </c>
      <c r="H55" s="11">
        <f t="shared" si="3"/>
        <v>1415025</v>
      </c>
      <c r="I55" s="11">
        <f t="shared" si="4"/>
        <v>-382652.55000000005</v>
      </c>
      <c r="J55" s="119">
        <v>5764</v>
      </c>
      <c r="K55" s="120">
        <v>154.94452290076299</v>
      </c>
      <c r="L55" s="117">
        <v>893100.23</v>
      </c>
      <c r="M55" s="117">
        <v>2064908.04</v>
      </c>
      <c r="N55" s="125">
        <f t="shared" si="5"/>
        <v>-1171807.81</v>
      </c>
      <c r="O55" s="125">
        <f t="shared" si="6"/>
        <v>1032372.4499998642</v>
      </c>
      <c r="P55" s="121">
        <v>1</v>
      </c>
      <c r="Q55" s="117">
        <v>0</v>
      </c>
      <c r="R55" s="111">
        <v>1</v>
      </c>
      <c r="S55" s="117">
        <v>271.25</v>
      </c>
      <c r="T55" s="117">
        <v>155</v>
      </c>
      <c r="U55" s="11">
        <f t="shared" si="7"/>
        <v>-116.25</v>
      </c>
      <c r="V55" s="11">
        <f t="shared" si="8"/>
        <v>0</v>
      </c>
      <c r="W55" s="127">
        <f t="shared" si="9"/>
        <v>2980</v>
      </c>
      <c r="X55" s="128">
        <f t="shared" si="10"/>
        <v>5765</v>
      </c>
      <c r="Y55" s="129">
        <f t="shared" si="15"/>
        <v>2974</v>
      </c>
      <c r="Z55" s="130">
        <f>G55+Q55</f>
        <v>1032372.45</v>
      </c>
      <c r="AA55" s="130">
        <f t="shared" si="12"/>
        <v>2065179.29</v>
      </c>
      <c r="AB55" s="130">
        <f t="shared" si="16"/>
        <v>893255.23</v>
      </c>
      <c r="AC55" s="130">
        <f t="shared" si="13"/>
        <v>-1171924.06</v>
      </c>
      <c r="AD55" s="11">
        <f t="shared" si="14"/>
        <v>1032372.4499998642</v>
      </c>
      <c r="AE55" s="146">
        <v>14657.972844552127</v>
      </c>
      <c r="AF55" s="146">
        <v>22060</v>
      </c>
      <c r="AG55" s="66"/>
    </row>
    <row r="56" spans="1:33" hidden="1" outlineLevel="1" x14ac:dyDescent="0.2">
      <c r="A56">
        <f t="shared" si="1"/>
        <v>6</v>
      </c>
      <c r="B56" s="108">
        <f t="shared" si="2"/>
        <v>41090</v>
      </c>
      <c r="C56" s="124">
        <v>41061</v>
      </c>
      <c r="D56" s="116">
        <v>2692</v>
      </c>
      <c r="E56" s="117">
        <v>325.76</v>
      </c>
      <c r="F56" s="118">
        <v>475</v>
      </c>
      <c r="G56" s="117">
        <v>876945.92000000004</v>
      </c>
      <c r="H56" s="11">
        <f t="shared" si="3"/>
        <v>1278700</v>
      </c>
      <c r="I56" s="11">
        <f t="shared" si="4"/>
        <v>-401754.07999999996</v>
      </c>
      <c r="J56" s="119">
        <v>0</v>
      </c>
      <c r="K56" s="120">
        <v>0</v>
      </c>
      <c r="L56" s="117">
        <v>0</v>
      </c>
      <c r="M56" s="117">
        <v>0</v>
      </c>
      <c r="N56" s="125">
        <f t="shared" si="5"/>
        <v>0</v>
      </c>
      <c r="O56" s="125">
        <f t="shared" si="6"/>
        <v>1909318.3699998641</v>
      </c>
      <c r="P56" s="121">
        <v>1</v>
      </c>
      <c r="Q56" s="117">
        <v>259.91000000000003</v>
      </c>
      <c r="R56" s="111">
        <v>0</v>
      </c>
      <c r="S56" s="117">
        <v>0</v>
      </c>
      <c r="T56" s="117">
        <v>0</v>
      </c>
      <c r="U56" s="11">
        <f t="shared" si="7"/>
        <v>0</v>
      </c>
      <c r="V56" s="11">
        <f t="shared" si="8"/>
        <v>259.91000000000003</v>
      </c>
      <c r="W56" s="127">
        <f t="shared" si="9"/>
        <v>2693</v>
      </c>
      <c r="X56" s="128">
        <f t="shared" si="10"/>
        <v>0</v>
      </c>
      <c r="Y56" s="129">
        <f t="shared" si="15"/>
        <v>5667</v>
      </c>
      <c r="Z56" s="130">
        <f t="shared" si="11"/>
        <v>877205.83000000007</v>
      </c>
      <c r="AA56" s="130">
        <f t="shared" si="12"/>
        <v>0</v>
      </c>
      <c r="AB56" s="130">
        <f t="shared" si="16"/>
        <v>0</v>
      </c>
      <c r="AC56" s="130">
        <f t="shared" si="13"/>
        <v>0</v>
      </c>
      <c r="AD56" s="11">
        <f t="shared" si="14"/>
        <v>1909578.2799998643</v>
      </c>
      <c r="AE56" s="146">
        <v>9694.0440207165539</v>
      </c>
      <c r="AF56" s="146">
        <v>0</v>
      </c>
      <c r="AG56" s="66"/>
    </row>
    <row r="57" spans="1:33" hidden="1" outlineLevel="1" x14ac:dyDescent="0.2">
      <c r="A57">
        <f t="shared" si="1"/>
        <v>7</v>
      </c>
      <c r="B57" s="108">
        <f t="shared" si="2"/>
        <v>41121</v>
      </c>
      <c r="C57" s="124">
        <v>41091</v>
      </c>
      <c r="D57" s="116">
        <v>3110</v>
      </c>
      <c r="E57" s="117">
        <v>316.19</v>
      </c>
      <c r="F57" s="118">
        <v>475</v>
      </c>
      <c r="G57" s="117">
        <v>983350.9</v>
      </c>
      <c r="H57" s="11">
        <f t="shared" si="3"/>
        <v>1477250</v>
      </c>
      <c r="I57" s="11">
        <f t="shared" si="4"/>
        <v>-493899.1</v>
      </c>
      <c r="J57" s="119">
        <v>5669</v>
      </c>
      <c r="K57" s="120">
        <v>135.68</v>
      </c>
      <c r="L57" s="117">
        <v>769169.92000000004</v>
      </c>
      <c r="M57" s="117">
        <v>1908666.85</v>
      </c>
      <c r="N57" s="125">
        <f t="shared" si="5"/>
        <v>-1139496.9300000002</v>
      </c>
      <c r="O57" s="125">
        <f t="shared" si="6"/>
        <v>984002.41999986395</v>
      </c>
      <c r="P57" s="121">
        <v>0</v>
      </c>
      <c r="Q57" s="117">
        <v>244.32</v>
      </c>
      <c r="R57" s="111">
        <v>2</v>
      </c>
      <c r="S57" s="117">
        <v>504.23</v>
      </c>
      <c r="T57" s="117">
        <v>271.36</v>
      </c>
      <c r="U57" s="11">
        <f t="shared" si="7"/>
        <v>-232.87</v>
      </c>
      <c r="V57" s="11">
        <f t="shared" si="8"/>
        <v>0</v>
      </c>
      <c r="W57" s="127">
        <f t="shared" si="9"/>
        <v>3110</v>
      </c>
      <c r="X57" s="128">
        <f t="shared" si="10"/>
        <v>5671</v>
      </c>
      <c r="Y57" s="129">
        <f t="shared" si="15"/>
        <v>3106</v>
      </c>
      <c r="Z57" s="130">
        <f t="shared" si="11"/>
        <v>983595.22</v>
      </c>
      <c r="AA57" s="130">
        <f t="shared" si="12"/>
        <v>1909171.08</v>
      </c>
      <c r="AB57" s="130">
        <f t="shared" si="16"/>
        <v>769441.28000000003</v>
      </c>
      <c r="AC57" s="130">
        <f t="shared" si="13"/>
        <v>-1139729.8</v>
      </c>
      <c r="AD57" s="11">
        <f t="shared" si="14"/>
        <v>984002.41999986395</v>
      </c>
      <c r="AE57" s="146">
        <v>12684.810761924731</v>
      </c>
      <c r="AF57" s="146">
        <v>22568.48</v>
      </c>
      <c r="AG57" s="66"/>
    </row>
    <row r="58" spans="1:33" hidden="1" outlineLevel="1" x14ac:dyDescent="0.2">
      <c r="A58">
        <f t="shared" si="1"/>
        <v>8</v>
      </c>
      <c r="B58" s="108">
        <f t="shared" si="2"/>
        <v>41152</v>
      </c>
      <c r="C58" s="124">
        <v>41122</v>
      </c>
      <c r="D58" s="116">
        <v>2921</v>
      </c>
      <c r="E58" s="117">
        <v>316.18</v>
      </c>
      <c r="F58" s="118">
        <v>475</v>
      </c>
      <c r="G58" s="117">
        <v>923561.78</v>
      </c>
      <c r="H58" s="11">
        <f t="shared" si="3"/>
        <v>1387475</v>
      </c>
      <c r="I58" s="11">
        <f t="shared" si="4"/>
        <v>-463913.22</v>
      </c>
      <c r="J58" s="119">
        <v>0</v>
      </c>
      <c r="K58" s="120">
        <v>0</v>
      </c>
      <c r="L58" s="117">
        <v>0</v>
      </c>
      <c r="M58" s="117">
        <v>0</v>
      </c>
      <c r="N58" s="125">
        <f t="shared" si="5"/>
        <v>0</v>
      </c>
      <c r="O58" s="125">
        <f t="shared" si="6"/>
        <v>1907564.199999864</v>
      </c>
      <c r="P58" s="121">
        <v>0</v>
      </c>
      <c r="Q58" s="117">
        <v>0</v>
      </c>
      <c r="R58" s="111">
        <v>0</v>
      </c>
      <c r="S58" s="117">
        <v>0</v>
      </c>
      <c r="T58" s="117">
        <v>0</v>
      </c>
      <c r="U58" s="11">
        <f t="shared" si="7"/>
        <v>0</v>
      </c>
      <c r="V58" s="11">
        <f t="shared" si="8"/>
        <v>0</v>
      </c>
      <c r="W58" s="127">
        <f t="shared" si="9"/>
        <v>2921</v>
      </c>
      <c r="X58" s="128">
        <f t="shared" si="10"/>
        <v>0</v>
      </c>
      <c r="Y58" s="129">
        <f t="shared" si="15"/>
        <v>6027</v>
      </c>
      <c r="Z58" s="130">
        <f t="shared" si="11"/>
        <v>923561.78</v>
      </c>
      <c r="AA58" s="130">
        <f t="shared" si="12"/>
        <v>0</v>
      </c>
      <c r="AB58" s="130">
        <f t="shared" si="16"/>
        <v>0</v>
      </c>
      <c r="AC58" s="130">
        <f t="shared" si="13"/>
        <v>0</v>
      </c>
      <c r="AD58" s="11">
        <f t="shared" si="14"/>
        <v>1907564.199999864</v>
      </c>
      <c r="AE58" s="146">
        <v>9561.2981642096638</v>
      </c>
      <c r="AF58" s="146">
        <v>0</v>
      </c>
      <c r="AG58" s="66"/>
    </row>
    <row r="59" spans="1:33" hidden="1" outlineLevel="1" x14ac:dyDescent="0.2">
      <c r="A59">
        <f t="shared" si="1"/>
        <v>9</v>
      </c>
      <c r="B59" s="108">
        <f t="shared" si="2"/>
        <v>41182</v>
      </c>
      <c r="C59" s="124">
        <v>41153</v>
      </c>
      <c r="D59" s="116">
        <v>2743</v>
      </c>
      <c r="E59" s="117">
        <v>312.37</v>
      </c>
      <c r="F59" s="118">
        <v>475</v>
      </c>
      <c r="G59" s="117">
        <v>856830.91</v>
      </c>
      <c r="H59" s="11">
        <f t="shared" si="3"/>
        <v>1302925</v>
      </c>
      <c r="I59" s="11">
        <f t="shared" si="4"/>
        <v>-446094.08999999997</v>
      </c>
      <c r="J59" s="119">
        <v>0</v>
      </c>
      <c r="K59" s="120">
        <v>0</v>
      </c>
      <c r="L59" s="117">
        <v>0</v>
      </c>
      <c r="M59" s="117">
        <v>0</v>
      </c>
      <c r="N59" s="125">
        <f t="shared" si="5"/>
        <v>0</v>
      </c>
      <c r="O59" s="125">
        <f t="shared" si="6"/>
        <v>2764395.1099998639</v>
      </c>
      <c r="P59" s="121">
        <v>0</v>
      </c>
      <c r="Q59" s="117">
        <v>0</v>
      </c>
      <c r="R59" s="111">
        <v>0</v>
      </c>
      <c r="S59" s="117">
        <v>0</v>
      </c>
      <c r="T59" s="117">
        <v>0</v>
      </c>
      <c r="U59" s="11">
        <f t="shared" si="7"/>
        <v>0</v>
      </c>
      <c r="V59" s="11">
        <f t="shared" si="8"/>
        <v>0</v>
      </c>
      <c r="W59" s="127">
        <f t="shared" si="9"/>
        <v>2743</v>
      </c>
      <c r="X59" s="128">
        <f t="shared" si="10"/>
        <v>0</v>
      </c>
      <c r="Y59" s="129">
        <f t="shared" si="15"/>
        <v>8770</v>
      </c>
      <c r="Z59" s="130">
        <f t="shared" si="11"/>
        <v>856830.91</v>
      </c>
      <c r="AA59" s="130">
        <f t="shared" si="12"/>
        <v>0</v>
      </c>
      <c r="AB59" s="130">
        <f t="shared" si="16"/>
        <v>0</v>
      </c>
      <c r="AC59" s="130">
        <f t="shared" si="13"/>
        <v>0</v>
      </c>
      <c r="AD59" s="11">
        <f t="shared" si="14"/>
        <v>2764395.1099998639</v>
      </c>
      <c r="AE59" s="146">
        <v>17675.136422220668</v>
      </c>
      <c r="AF59" s="146">
        <v>719.35000000000036</v>
      </c>
      <c r="AG59" s="66"/>
    </row>
    <row r="60" spans="1:33" hidden="1" outlineLevel="1" x14ac:dyDescent="0.2">
      <c r="A60">
        <f t="shared" si="1"/>
        <v>10</v>
      </c>
      <c r="B60" s="108">
        <f t="shared" si="2"/>
        <v>41213</v>
      </c>
      <c r="C60" s="124">
        <v>41183</v>
      </c>
      <c r="D60" s="116">
        <v>2231</v>
      </c>
      <c r="E60" s="117">
        <v>309.77</v>
      </c>
      <c r="F60" s="118">
        <v>475</v>
      </c>
      <c r="G60" s="117">
        <v>691096.87</v>
      </c>
      <c r="H60" s="11">
        <f t="shared" si="3"/>
        <v>1059725</v>
      </c>
      <c r="I60" s="11">
        <f t="shared" si="4"/>
        <v>-368628.13</v>
      </c>
      <c r="J60" s="119">
        <v>8774</v>
      </c>
      <c r="K60" s="120">
        <v>70.496225210850398</v>
      </c>
      <c r="L60" s="117">
        <v>618533.88</v>
      </c>
      <c r="M60" s="117">
        <v>2763743.59</v>
      </c>
      <c r="N60" s="125">
        <f t="shared" si="5"/>
        <v>-2145209.71</v>
      </c>
      <c r="O60" s="125">
        <f t="shared" si="6"/>
        <v>691748.38999986416</v>
      </c>
      <c r="P60" s="121">
        <v>0</v>
      </c>
      <c r="Q60" s="117">
        <v>0</v>
      </c>
      <c r="R60" s="111">
        <v>0</v>
      </c>
      <c r="S60" s="117">
        <v>0</v>
      </c>
      <c r="T60" s="117">
        <v>0</v>
      </c>
      <c r="U60" s="11">
        <f t="shared" si="7"/>
        <v>0</v>
      </c>
      <c r="V60" s="11">
        <f t="shared" si="8"/>
        <v>0</v>
      </c>
      <c r="W60" s="127">
        <f t="shared" si="9"/>
        <v>2231</v>
      </c>
      <c r="X60" s="128">
        <f t="shared" si="10"/>
        <v>8774</v>
      </c>
      <c r="Y60" s="129">
        <f t="shared" si="15"/>
        <v>2227</v>
      </c>
      <c r="Z60" s="130">
        <f t="shared" si="11"/>
        <v>691096.87</v>
      </c>
      <c r="AA60" s="130">
        <f t="shared" si="12"/>
        <v>2763743.59</v>
      </c>
      <c r="AB60" s="130">
        <f t="shared" si="16"/>
        <v>618533.88</v>
      </c>
      <c r="AC60" s="130">
        <f t="shared" si="13"/>
        <v>-2145209.71</v>
      </c>
      <c r="AD60" s="11">
        <f t="shared" si="14"/>
        <v>691748.38999986416</v>
      </c>
      <c r="AE60" s="146">
        <v>20340.815514105554</v>
      </c>
      <c r="AF60" s="146">
        <v>0</v>
      </c>
      <c r="AG60" s="66"/>
    </row>
    <row r="61" spans="1:33" s="4" customFormat="1" hidden="1" outlineLevel="1" x14ac:dyDescent="0.2">
      <c r="A61" s="4">
        <f t="shared" si="1"/>
        <v>11</v>
      </c>
      <c r="B61" s="124">
        <f t="shared" si="2"/>
        <v>41243</v>
      </c>
      <c r="C61" s="124">
        <v>41214</v>
      </c>
      <c r="D61" s="116">
        <v>1468</v>
      </c>
      <c r="E61" s="117">
        <v>252.81</v>
      </c>
      <c r="F61" s="117">
        <v>475</v>
      </c>
      <c r="G61" s="117">
        <v>371125.08</v>
      </c>
      <c r="H61" s="11">
        <f t="shared" si="3"/>
        <v>697300</v>
      </c>
      <c r="I61" s="11">
        <f t="shared" si="4"/>
        <v>-326174.92</v>
      </c>
      <c r="J61" s="119">
        <v>0</v>
      </c>
      <c r="K61" s="120">
        <v>0</v>
      </c>
      <c r="L61" s="117">
        <v>0</v>
      </c>
      <c r="M61" s="117">
        <v>0</v>
      </c>
      <c r="N61" s="125">
        <f t="shared" si="5"/>
        <v>0</v>
      </c>
      <c r="O61" s="125">
        <f t="shared" si="6"/>
        <v>1062873.4699998642</v>
      </c>
      <c r="P61" s="121">
        <v>0</v>
      </c>
      <c r="Q61" s="117">
        <v>0</v>
      </c>
      <c r="R61" s="111">
        <v>0</v>
      </c>
      <c r="S61" s="117">
        <v>0</v>
      </c>
      <c r="T61" s="117">
        <v>0</v>
      </c>
      <c r="U61" s="11">
        <f t="shared" si="7"/>
        <v>0</v>
      </c>
      <c r="V61" s="11">
        <f t="shared" si="8"/>
        <v>0</v>
      </c>
      <c r="W61" s="127">
        <f t="shared" si="9"/>
        <v>1468</v>
      </c>
      <c r="X61" s="128">
        <f t="shared" si="10"/>
        <v>0</v>
      </c>
      <c r="Y61" s="129">
        <f t="shared" si="15"/>
        <v>3695</v>
      </c>
      <c r="Z61" s="130">
        <f t="shared" si="11"/>
        <v>371125.08</v>
      </c>
      <c r="AA61" s="130">
        <f t="shared" si="12"/>
        <v>0</v>
      </c>
      <c r="AB61" s="130">
        <f t="shared" si="16"/>
        <v>0</v>
      </c>
      <c r="AC61" s="130">
        <f t="shared" si="13"/>
        <v>0</v>
      </c>
      <c r="AD61" s="11">
        <f t="shared" si="14"/>
        <v>1062873.4699998642</v>
      </c>
      <c r="AE61" s="146">
        <v>6425.0651552535401</v>
      </c>
      <c r="AF61" s="146">
        <v>0</v>
      </c>
      <c r="AG61" s="66"/>
    </row>
    <row r="62" spans="1:33" hidden="1" outlineLevel="1" collapsed="1" x14ac:dyDescent="0.2">
      <c r="A62">
        <f t="shared" si="1"/>
        <v>12</v>
      </c>
      <c r="B62" s="108">
        <f t="shared" si="2"/>
        <v>41274</v>
      </c>
      <c r="C62" s="124">
        <v>41244</v>
      </c>
      <c r="D62" s="116">
        <v>1025</v>
      </c>
      <c r="E62" s="117">
        <v>219.56</v>
      </c>
      <c r="F62" s="117">
        <v>475</v>
      </c>
      <c r="G62" s="117">
        <v>225049</v>
      </c>
      <c r="H62" s="11">
        <f t="shared" si="3"/>
        <v>486875</v>
      </c>
      <c r="I62" s="11">
        <f t="shared" si="4"/>
        <v>-261826</v>
      </c>
      <c r="J62" s="119">
        <v>0</v>
      </c>
      <c r="K62" s="120">
        <v>0</v>
      </c>
      <c r="L62" s="117">
        <v>0</v>
      </c>
      <c r="M62" s="117">
        <v>0</v>
      </c>
      <c r="N62" s="125">
        <f t="shared" si="5"/>
        <v>0</v>
      </c>
      <c r="O62" s="125">
        <f t="shared" si="6"/>
        <v>1287922.4699998642</v>
      </c>
      <c r="P62" s="121">
        <v>0</v>
      </c>
      <c r="Q62" s="117">
        <v>0</v>
      </c>
      <c r="R62" s="134">
        <f>IF($K$5="M",SUM(P$17:P61)-SUM(R$17:R61),IF($K$5="B",IF(ISODD($A62),SUM(P$17:P61)-SUM(R$17:R61),0),IF(OR(A62=1,A62=4,A62=7,A62=10),SUM(P$17:P61)-SUM(R$17:R61),0)))</f>
        <v>0</v>
      </c>
      <c r="S62" s="117">
        <v>0</v>
      </c>
      <c r="T62" s="117">
        <v>0</v>
      </c>
      <c r="U62" s="11">
        <f t="shared" si="7"/>
        <v>0</v>
      </c>
      <c r="V62" s="11">
        <f t="shared" si="8"/>
        <v>0</v>
      </c>
      <c r="W62" s="127">
        <f t="shared" si="9"/>
        <v>1025</v>
      </c>
      <c r="X62" s="128">
        <f t="shared" si="10"/>
        <v>0</v>
      </c>
      <c r="Y62" s="129">
        <f t="shared" si="15"/>
        <v>4720</v>
      </c>
      <c r="Z62" s="130">
        <f t="shared" si="11"/>
        <v>225049</v>
      </c>
      <c r="AA62" s="130">
        <f t="shared" si="12"/>
        <v>0</v>
      </c>
      <c r="AB62" s="130">
        <f t="shared" si="16"/>
        <v>0</v>
      </c>
      <c r="AC62" s="130">
        <f t="shared" si="13"/>
        <v>0</v>
      </c>
      <c r="AD62" s="11">
        <f t="shared" si="14"/>
        <v>1287922.4699998642</v>
      </c>
      <c r="AE62" s="146">
        <v>10092.900940776786</v>
      </c>
      <c r="AF62" s="146">
        <v>27513</v>
      </c>
      <c r="AG62" s="66"/>
    </row>
    <row r="63" spans="1:33" hidden="1" outlineLevel="1" x14ac:dyDescent="0.2">
      <c r="A63">
        <f t="shared" si="1"/>
        <v>1</v>
      </c>
      <c r="B63" s="108">
        <f t="shared" si="2"/>
        <v>41305</v>
      </c>
      <c r="C63" s="124">
        <v>41275</v>
      </c>
      <c r="D63" s="116">
        <v>857</v>
      </c>
      <c r="E63" s="117">
        <v>215.06</v>
      </c>
      <c r="F63" s="117">
        <v>475</v>
      </c>
      <c r="G63" s="117">
        <v>184306.42</v>
      </c>
      <c r="H63" s="11">
        <f t="shared" si="3"/>
        <v>407075</v>
      </c>
      <c r="I63" s="11">
        <f t="shared" si="4"/>
        <v>-222768.58</v>
      </c>
      <c r="J63" s="119">
        <v>0</v>
      </c>
      <c r="K63" s="120">
        <v>0</v>
      </c>
      <c r="L63" s="117">
        <v>0</v>
      </c>
      <c r="M63" s="117">
        <v>0</v>
      </c>
      <c r="N63" s="125">
        <f t="shared" si="5"/>
        <v>0</v>
      </c>
      <c r="O63" s="125">
        <f t="shared" si="6"/>
        <v>1472228.8899998642</v>
      </c>
      <c r="P63" s="121">
        <v>0</v>
      </c>
      <c r="Q63" s="117">
        <v>0</v>
      </c>
      <c r="R63" s="134">
        <f>IF($K$5="M",SUM(P$17:P62)-SUM(R$17:R62),IF($K$5="B",IF(ISODD($A63),SUM(P$17:P62)-SUM(R$17:R62),0),IF(OR(A63=1,A63=4,A63=7,A63=10),SUM(P$17:P62)-SUM(R$17:R62),0)))</f>
        <v>0</v>
      </c>
      <c r="S63" s="117">
        <v>0</v>
      </c>
      <c r="T63" s="117">
        <v>0</v>
      </c>
      <c r="U63" s="11">
        <f t="shared" si="7"/>
        <v>0</v>
      </c>
      <c r="V63" s="11">
        <f t="shared" si="8"/>
        <v>0</v>
      </c>
      <c r="W63" s="127">
        <f t="shared" si="9"/>
        <v>857</v>
      </c>
      <c r="X63" s="128">
        <f t="shared" si="10"/>
        <v>0</v>
      </c>
      <c r="Y63" s="129">
        <f t="shared" si="15"/>
        <v>5577</v>
      </c>
      <c r="Z63" s="130">
        <f t="shared" si="11"/>
        <v>184306.42</v>
      </c>
      <c r="AA63" s="130">
        <f t="shared" si="12"/>
        <v>0</v>
      </c>
      <c r="AB63" s="130">
        <f t="shared" si="16"/>
        <v>0</v>
      </c>
      <c r="AC63" s="130">
        <f t="shared" si="13"/>
        <v>0</v>
      </c>
      <c r="AD63" s="11">
        <f t="shared" si="14"/>
        <v>1472228.8899998642</v>
      </c>
      <c r="AE63" s="146">
        <v>12204.037270261717</v>
      </c>
      <c r="AF63" s="146">
        <v>0</v>
      </c>
      <c r="AG63" s="66"/>
    </row>
    <row r="64" spans="1:33" hidden="1" outlineLevel="1" x14ac:dyDescent="0.2">
      <c r="A64">
        <f t="shared" si="1"/>
        <v>2</v>
      </c>
      <c r="B64" s="108">
        <f t="shared" si="2"/>
        <v>41333</v>
      </c>
      <c r="C64" s="124">
        <v>41306</v>
      </c>
      <c r="D64" s="116">
        <v>959</v>
      </c>
      <c r="E64" s="117">
        <v>228.2</v>
      </c>
      <c r="F64" s="117">
        <v>475</v>
      </c>
      <c r="G64" s="117">
        <v>218843.8</v>
      </c>
      <c r="H64" s="11">
        <f t="shared" si="3"/>
        <v>455525</v>
      </c>
      <c r="I64" s="11">
        <f t="shared" si="4"/>
        <v>-236681.2</v>
      </c>
      <c r="J64" s="119">
        <v>0</v>
      </c>
      <c r="K64" s="120">
        <v>0</v>
      </c>
      <c r="L64" s="117">
        <v>0</v>
      </c>
      <c r="M64" s="117">
        <v>0</v>
      </c>
      <c r="N64" s="125">
        <f t="shared" si="5"/>
        <v>0</v>
      </c>
      <c r="O64" s="125">
        <f t="shared" si="6"/>
        <v>1691072.6899998642</v>
      </c>
      <c r="P64" s="121">
        <v>0</v>
      </c>
      <c r="Q64" s="117">
        <v>0</v>
      </c>
      <c r="R64" s="134">
        <f>IF($K$5="M",SUM(P$17:P63)-SUM(R$17:R63),IF($K$5="B",IF(ISODD($A64),SUM(P$17:P63)-SUM(R$17:R63),0),IF(OR(A64=1,A64=4,A64=7,A64=10),SUM(P$17:P63)-SUM(R$17:R63),0)))</f>
        <v>0</v>
      </c>
      <c r="S64" s="117">
        <v>0</v>
      </c>
      <c r="T64" s="117">
        <v>0</v>
      </c>
      <c r="U64" s="11">
        <f t="shared" si="7"/>
        <v>0</v>
      </c>
      <c r="V64" s="11">
        <f t="shared" si="8"/>
        <v>0</v>
      </c>
      <c r="W64" s="127">
        <f t="shared" si="9"/>
        <v>959</v>
      </c>
      <c r="X64" s="128">
        <f t="shared" si="10"/>
        <v>0</v>
      </c>
      <c r="Y64" s="129">
        <f t="shared" si="15"/>
        <v>6536</v>
      </c>
      <c r="Z64" s="130">
        <f t="shared" si="11"/>
        <v>218843.8</v>
      </c>
      <c r="AA64" s="130">
        <f t="shared" si="12"/>
        <v>0</v>
      </c>
      <c r="AB64" s="130">
        <f t="shared" si="16"/>
        <v>0</v>
      </c>
      <c r="AC64" s="130">
        <f t="shared" si="13"/>
        <v>0</v>
      </c>
      <c r="AD64" s="11">
        <f t="shared" si="14"/>
        <v>1691072.6899998642</v>
      </c>
      <c r="AE64" s="146">
        <v>12609.738680842665</v>
      </c>
      <c r="AF64" s="146">
        <v>0</v>
      </c>
      <c r="AG64" s="66"/>
    </row>
    <row r="65" spans="1:33" hidden="1" outlineLevel="1" x14ac:dyDescent="0.2">
      <c r="A65">
        <f t="shared" si="1"/>
        <v>3</v>
      </c>
      <c r="B65" s="108">
        <f t="shared" si="2"/>
        <v>41364</v>
      </c>
      <c r="C65" s="124">
        <v>41334</v>
      </c>
      <c r="D65" s="116">
        <v>1121</v>
      </c>
      <c r="E65" s="117">
        <v>208.88</v>
      </c>
      <c r="F65" s="117">
        <v>475</v>
      </c>
      <c r="G65" s="117">
        <v>234154.48</v>
      </c>
      <c r="H65" s="11">
        <f t="shared" si="3"/>
        <v>532475</v>
      </c>
      <c r="I65" s="11">
        <f t="shared" si="4"/>
        <v>-298320.52</v>
      </c>
      <c r="J65" s="119">
        <v>6540</v>
      </c>
      <c r="K65" s="120">
        <v>112.010000000007</v>
      </c>
      <c r="L65" s="117">
        <v>732545.4</v>
      </c>
      <c r="M65" s="117">
        <v>1690421.17</v>
      </c>
      <c r="N65" s="125">
        <f t="shared" si="5"/>
        <v>-957875.7699999999</v>
      </c>
      <c r="O65" s="125">
        <f t="shared" si="6"/>
        <v>234805.99999986426</v>
      </c>
      <c r="P65" s="121">
        <v>0</v>
      </c>
      <c r="Q65" s="117">
        <v>0</v>
      </c>
      <c r="R65" s="134">
        <f>IF($K$5="M",SUM(P$17:P64)-SUM(R$17:R64),IF($K$5="B",IF(ISODD($A65),SUM(P$17:P64)-SUM(R$17:R64),0),IF(OR(A65=1,A65=4,A65=7,A65=10),SUM(P$17:P64)-SUM(R$17:R64),0)))</f>
        <v>0</v>
      </c>
      <c r="S65" s="117">
        <v>0</v>
      </c>
      <c r="T65" s="117">
        <v>0</v>
      </c>
      <c r="U65" s="11">
        <f t="shared" si="7"/>
        <v>0</v>
      </c>
      <c r="V65" s="11">
        <f t="shared" si="8"/>
        <v>0</v>
      </c>
      <c r="W65" s="127">
        <f t="shared" si="9"/>
        <v>1121</v>
      </c>
      <c r="X65" s="128">
        <f t="shared" si="10"/>
        <v>6540</v>
      </c>
      <c r="Y65" s="129">
        <f t="shared" si="15"/>
        <v>1117</v>
      </c>
      <c r="Z65" s="130">
        <f t="shared" si="11"/>
        <v>234154.48</v>
      </c>
      <c r="AA65" s="130">
        <f t="shared" si="12"/>
        <v>1690421.17</v>
      </c>
      <c r="AB65" s="130">
        <f t="shared" si="16"/>
        <v>732545.4</v>
      </c>
      <c r="AC65" s="130">
        <f t="shared" si="13"/>
        <v>-957875.7699999999</v>
      </c>
      <c r="AD65" s="11">
        <f t="shared" si="14"/>
        <v>234805.99999986426</v>
      </c>
      <c r="AE65" s="146">
        <v>12365.908043513771</v>
      </c>
      <c r="AF65" s="146">
        <v>7360</v>
      </c>
      <c r="AG65" s="66"/>
    </row>
    <row r="66" spans="1:33" hidden="1" outlineLevel="1" x14ac:dyDescent="0.2">
      <c r="A66" s="4">
        <f t="shared" si="1"/>
        <v>4</v>
      </c>
      <c r="B66" s="108">
        <f t="shared" si="2"/>
        <v>41394</v>
      </c>
      <c r="C66" s="124">
        <v>41365</v>
      </c>
      <c r="D66" s="116">
        <v>2397</v>
      </c>
      <c r="E66" s="117">
        <v>195.57</v>
      </c>
      <c r="F66" s="117">
        <v>475</v>
      </c>
      <c r="G66" s="117">
        <v>468781.29</v>
      </c>
      <c r="H66" s="11">
        <f t="shared" si="3"/>
        <v>1138575</v>
      </c>
      <c r="I66" s="11">
        <f t="shared" si="4"/>
        <v>-669793.71</v>
      </c>
      <c r="J66" s="119">
        <v>0</v>
      </c>
      <c r="K66" s="120">
        <v>0</v>
      </c>
      <c r="L66" s="117">
        <v>0</v>
      </c>
      <c r="M66" s="117">
        <v>0</v>
      </c>
      <c r="N66" s="125">
        <f t="shared" si="5"/>
        <v>0</v>
      </c>
      <c r="O66" s="125">
        <f t="shared" si="6"/>
        <v>703587.2899998643</v>
      </c>
      <c r="P66" s="121">
        <v>0</v>
      </c>
      <c r="Q66" s="117">
        <v>0</v>
      </c>
      <c r="R66" s="134">
        <f>IF($K$5="M",SUM(P$17:P65)-SUM(R$17:R65),IF($K$5="B",IF(ISODD($A66),SUM(P$17:P65)-SUM(R$17:R65),0),IF(OR(A66=1,A66=4,A66=7,A66=10),SUM(P$17:P65)-SUM(R$17:R65),0)))</f>
        <v>0</v>
      </c>
      <c r="S66" s="117">
        <v>0</v>
      </c>
      <c r="T66" s="117">
        <v>0</v>
      </c>
      <c r="U66" s="11">
        <f t="shared" si="7"/>
        <v>0</v>
      </c>
      <c r="V66" s="11">
        <f t="shared" si="8"/>
        <v>0</v>
      </c>
      <c r="W66" s="127">
        <f t="shared" si="9"/>
        <v>2397</v>
      </c>
      <c r="X66" s="128">
        <f t="shared" si="10"/>
        <v>0</v>
      </c>
      <c r="Y66" s="129">
        <f t="shared" si="15"/>
        <v>3514</v>
      </c>
      <c r="Z66" s="130">
        <f t="shared" si="11"/>
        <v>468781.29</v>
      </c>
      <c r="AA66" s="130">
        <f t="shared" si="12"/>
        <v>0</v>
      </c>
      <c r="AB66" s="130">
        <f t="shared" si="16"/>
        <v>0</v>
      </c>
      <c r="AC66" s="130">
        <f t="shared" si="13"/>
        <v>0</v>
      </c>
      <c r="AD66" s="11">
        <f t="shared" si="14"/>
        <v>703587.2899998643</v>
      </c>
      <c r="AE66" s="146">
        <v>2282.2175362425801</v>
      </c>
      <c r="AF66" s="146">
        <v>0</v>
      </c>
      <c r="AG66" s="66"/>
    </row>
    <row r="67" spans="1:33" hidden="1" outlineLevel="1" x14ac:dyDescent="0.2">
      <c r="A67">
        <f t="shared" si="1"/>
        <v>5</v>
      </c>
      <c r="B67" s="108">
        <f t="shared" si="2"/>
        <v>41425</v>
      </c>
      <c r="C67" s="124">
        <v>41395</v>
      </c>
      <c r="D67" s="116">
        <v>2683</v>
      </c>
      <c r="E67" s="117">
        <v>190.31</v>
      </c>
      <c r="F67" s="117">
        <v>475</v>
      </c>
      <c r="G67" s="117">
        <v>510601.73</v>
      </c>
      <c r="H67" s="11">
        <f t="shared" si="3"/>
        <v>1274425</v>
      </c>
      <c r="I67" s="11">
        <f>G67-H67</f>
        <v>-763823.27</v>
      </c>
      <c r="J67" s="119">
        <v>3518</v>
      </c>
      <c r="K67" s="120">
        <v>143.79</v>
      </c>
      <c r="L67" s="117">
        <v>505853.21999998041</v>
      </c>
      <c r="M67" s="117">
        <v>702935.77000001608</v>
      </c>
      <c r="N67" s="125">
        <f t="shared" si="5"/>
        <v>-197082.55000003567</v>
      </c>
      <c r="O67" s="125">
        <f t="shared" si="6"/>
        <v>511253.24999984819</v>
      </c>
      <c r="P67" s="121">
        <v>0</v>
      </c>
      <c r="Q67" s="117">
        <v>0</v>
      </c>
      <c r="R67" s="134">
        <f>IF($K$5="M",SUM(P$17:P66)-SUM(R$17:R66),IF($K$5="B",IF(ISODD($A67),SUM(P$17:P66)-SUM(R$17:R66),0),IF(OR(A67=1,A67=4,A67=7,A67=10),SUM(P$17:P66)-SUM(R$17:R66),0)))</f>
        <v>0</v>
      </c>
      <c r="S67" s="117">
        <v>0</v>
      </c>
      <c r="T67" s="117">
        <v>0</v>
      </c>
      <c r="U67" s="11">
        <f t="shared" si="7"/>
        <v>0</v>
      </c>
      <c r="V67" s="11">
        <f t="shared" si="8"/>
        <v>0</v>
      </c>
      <c r="W67" s="127">
        <f t="shared" si="9"/>
        <v>2683</v>
      </c>
      <c r="X67" s="128">
        <f t="shared" si="10"/>
        <v>3518</v>
      </c>
      <c r="Y67" s="129">
        <f t="shared" si="15"/>
        <v>2679</v>
      </c>
      <c r="Z67" s="130">
        <f t="shared" si="11"/>
        <v>510601.73</v>
      </c>
      <c r="AA67" s="130">
        <f t="shared" si="12"/>
        <v>702935.77000001608</v>
      </c>
      <c r="AB67" s="130">
        <f t="shared" si="16"/>
        <v>505853.21999998041</v>
      </c>
      <c r="AC67" s="130">
        <f t="shared" si="13"/>
        <v>-197082.55000003567</v>
      </c>
      <c r="AD67" s="11">
        <f t="shared" si="14"/>
        <v>511253.24999984819</v>
      </c>
      <c r="AE67" s="146">
        <v>0</v>
      </c>
      <c r="AF67" s="146">
        <v>0</v>
      </c>
      <c r="AG67" s="66"/>
    </row>
    <row r="68" spans="1:33" hidden="1" outlineLevel="1" x14ac:dyDescent="0.2">
      <c r="A68">
        <f t="shared" si="1"/>
        <v>6</v>
      </c>
      <c r="B68" s="108">
        <f t="shared" si="2"/>
        <v>41455</v>
      </c>
      <c r="C68" s="124">
        <v>41426</v>
      </c>
      <c r="D68" s="116">
        <v>2874</v>
      </c>
      <c r="E68" s="117">
        <v>186.66</v>
      </c>
      <c r="F68" s="117">
        <v>475</v>
      </c>
      <c r="G68" s="117">
        <v>536460.84</v>
      </c>
      <c r="H68" s="11">
        <f t="shared" si="3"/>
        <v>1365150</v>
      </c>
      <c r="I68" s="11">
        <f t="shared" si="4"/>
        <v>-828689.16</v>
      </c>
      <c r="J68" s="119">
        <v>0</v>
      </c>
      <c r="K68" s="120">
        <v>0</v>
      </c>
      <c r="L68" s="117">
        <v>0</v>
      </c>
      <c r="M68" s="117">
        <v>0</v>
      </c>
      <c r="N68" s="125">
        <f t="shared" si="5"/>
        <v>0</v>
      </c>
      <c r="O68" s="125">
        <f t="shared" si="6"/>
        <v>1047714.0899998482</v>
      </c>
      <c r="P68" s="121">
        <v>0</v>
      </c>
      <c r="Q68" s="117">
        <v>0</v>
      </c>
      <c r="R68" s="134">
        <f>IF($K$5="M",SUM(P$17:P67)-SUM(R$17:R67),IF($K$5="B",IF(ISODD($A68),SUM(P$17:P67)-SUM(R$17:R67),0),IF(OR(A68=1,A68=4,A68=7,A68=10),SUM(P$17:P67)-SUM(R$17:R67),0)))</f>
        <v>0</v>
      </c>
      <c r="S68" s="117">
        <v>0</v>
      </c>
      <c r="T68" s="117">
        <v>0</v>
      </c>
      <c r="U68" s="11">
        <f t="shared" si="7"/>
        <v>0</v>
      </c>
      <c r="V68" s="11">
        <f t="shared" si="8"/>
        <v>0</v>
      </c>
      <c r="W68" s="127">
        <f t="shared" si="9"/>
        <v>2874</v>
      </c>
      <c r="X68" s="128">
        <f t="shared" si="10"/>
        <v>0</v>
      </c>
      <c r="Y68" s="129">
        <f t="shared" si="15"/>
        <v>5553</v>
      </c>
      <c r="Z68" s="130">
        <f t="shared" si="11"/>
        <v>536460.84</v>
      </c>
      <c r="AA68" s="130">
        <f t="shared" si="12"/>
        <v>0</v>
      </c>
      <c r="AB68" s="130">
        <f t="shared" si="16"/>
        <v>0</v>
      </c>
      <c r="AC68" s="130">
        <f t="shared" si="13"/>
        <v>0</v>
      </c>
      <c r="AD68" s="11">
        <f t="shared" si="14"/>
        <v>1047714.0899998482</v>
      </c>
      <c r="AE68" s="146">
        <v>0</v>
      </c>
      <c r="AF68" s="146">
        <v>0</v>
      </c>
      <c r="AG68" s="66"/>
    </row>
    <row r="69" spans="1:33" hidden="1" outlineLevel="1" x14ac:dyDescent="0.2">
      <c r="A69">
        <f t="shared" si="1"/>
        <v>7</v>
      </c>
      <c r="B69" s="108">
        <f t="shared" si="2"/>
        <v>41486</v>
      </c>
      <c r="C69" s="124">
        <v>41456</v>
      </c>
      <c r="D69" s="116">
        <v>2933</v>
      </c>
      <c r="E69" s="117">
        <v>184.28</v>
      </c>
      <c r="F69" s="117">
        <v>475</v>
      </c>
      <c r="G69" s="117">
        <v>540493.24</v>
      </c>
      <c r="H69" s="11">
        <f t="shared" si="3"/>
        <v>1393175</v>
      </c>
      <c r="I69" s="11">
        <f t="shared" si="4"/>
        <v>-852681.76</v>
      </c>
      <c r="J69" s="119">
        <v>5557</v>
      </c>
      <c r="K69" s="120">
        <v>127.4</v>
      </c>
      <c r="L69" s="117">
        <v>707961.8</v>
      </c>
      <c r="M69" s="117">
        <v>1047062.57</v>
      </c>
      <c r="N69" s="125">
        <f t="shared" si="5"/>
        <v>-339100.7699999999</v>
      </c>
      <c r="O69" s="125">
        <f t="shared" si="6"/>
        <v>541144.75999984832</v>
      </c>
      <c r="P69" s="121">
        <v>0</v>
      </c>
      <c r="Q69" s="117">
        <v>0</v>
      </c>
      <c r="R69" s="134">
        <f>IF($K$5="M",SUM(P$17:P68)-SUM(R$17:R68),IF($K$5="B",IF(ISODD($A69),SUM(P$17:P68)-SUM(R$17:R68),0),IF(OR(A69=1,A69=4,A69=7,A69=10),SUM(P$17:P68)-SUM(R$17:R68),0)))</f>
        <v>0</v>
      </c>
      <c r="S69" s="117">
        <v>0</v>
      </c>
      <c r="T69" s="117">
        <v>0</v>
      </c>
      <c r="U69" s="11">
        <f t="shared" si="7"/>
        <v>0</v>
      </c>
      <c r="V69" s="11">
        <f t="shared" si="8"/>
        <v>0</v>
      </c>
      <c r="W69" s="127">
        <f t="shared" si="9"/>
        <v>2933</v>
      </c>
      <c r="X69" s="128">
        <f t="shared" si="10"/>
        <v>5557</v>
      </c>
      <c r="Y69" s="129">
        <f t="shared" si="15"/>
        <v>2929</v>
      </c>
      <c r="Z69" s="130">
        <f t="shared" si="11"/>
        <v>540493.24</v>
      </c>
      <c r="AA69" s="130">
        <f t="shared" si="12"/>
        <v>1047062.57</v>
      </c>
      <c r="AB69" s="130">
        <f t="shared" si="16"/>
        <v>707961.8</v>
      </c>
      <c r="AC69" s="130">
        <f t="shared" si="13"/>
        <v>-339100.7699999999</v>
      </c>
      <c r="AD69" s="11">
        <f t="shared" si="14"/>
        <v>541144.75999984832</v>
      </c>
      <c r="AE69" s="146">
        <v>0</v>
      </c>
      <c r="AF69" s="146">
        <v>0</v>
      </c>
      <c r="AG69" s="66"/>
    </row>
    <row r="70" spans="1:33" hidden="1" outlineLevel="1" x14ac:dyDescent="0.2">
      <c r="A70">
        <f t="shared" si="1"/>
        <v>8</v>
      </c>
      <c r="B70" s="108">
        <f t="shared" si="2"/>
        <v>41517</v>
      </c>
      <c r="C70" s="124">
        <v>41487</v>
      </c>
      <c r="D70" s="116">
        <v>2791</v>
      </c>
      <c r="E70" s="117">
        <v>184.41</v>
      </c>
      <c r="F70" s="117">
        <v>475</v>
      </c>
      <c r="G70" s="117">
        <v>514688.31</v>
      </c>
      <c r="H70" s="11">
        <f t="shared" si="3"/>
        <v>1325725</v>
      </c>
      <c r="I70" s="11">
        <f t="shared" si="4"/>
        <v>-811036.69</v>
      </c>
      <c r="J70" s="119">
        <v>0</v>
      </c>
      <c r="K70" s="120">
        <v>0</v>
      </c>
      <c r="L70" s="117">
        <v>0</v>
      </c>
      <c r="M70" s="117">
        <v>0</v>
      </c>
      <c r="N70" s="125">
        <f t="shared" si="5"/>
        <v>0</v>
      </c>
      <c r="O70" s="125">
        <f t="shared" si="6"/>
        <v>1055833.0699998483</v>
      </c>
      <c r="P70" s="121">
        <v>0</v>
      </c>
      <c r="Q70" s="117">
        <v>0</v>
      </c>
      <c r="R70" s="134">
        <f>IF($K$5="M",SUM(P$17:P69)-SUM(R$17:R69),IF($K$5="B",IF(ISODD($A70),SUM(P$17:P69)-SUM(R$17:R69),0),IF(OR(A70=1,A70=4,A70=7,A70=10),SUM(P$17:P69)-SUM(R$17:R69),0)))</f>
        <v>0</v>
      </c>
      <c r="S70" s="117">
        <v>0</v>
      </c>
      <c r="T70" s="117">
        <v>0</v>
      </c>
      <c r="U70" s="11">
        <f t="shared" si="7"/>
        <v>0</v>
      </c>
      <c r="V70" s="11">
        <f t="shared" si="8"/>
        <v>0</v>
      </c>
      <c r="W70" s="127">
        <f t="shared" si="9"/>
        <v>2791</v>
      </c>
      <c r="X70" s="128">
        <f t="shared" si="10"/>
        <v>0</v>
      </c>
      <c r="Y70" s="129">
        <f t="shared" si="15"/>
        <v>5720</v>
      </c>
      <c r="Z70" s="130">
        <f t="shared" si="11"/>
        <v>514688.31</v>
      </c>
      <c r="AA70" s="130">
        <f t="shared" si="12"/>
        <v>0</v>
      </c>
      <c r="AB70" s="130">
        <f t="shared" si="16"/>
        <v>0</v>
      </c>
      <c r="AC70" s="130">
        <f t="shared" si="13"/>
        <v>0</v>
      </c>
      <c r="AD70" s="11">
        <f t="shared" si="14"/>
        <v>1055833.0699998483</v>
      </c>
      <c r="AE70" s="146">
        <v>0</v>
      </c>
      <c r="AF70" s="146">
        <v>0</v>
      </c>
      <c r="AG70" s="66"/>
    </row>
    <row r="71" spans="1:33" collapsed="1" x14ac:dyDescent="0.2">
      <c r="A71">
        <f t="shared" si="1"/>
        <v>9</v>
      </c>
      <c r="B71" s="108">
        <f t="shared" si="2"/>
        <v>41547</v>
      </c>
      <c r="C71" s="124">
        <v>41518</v>
      </c>
      <c r="D71" s="116">
        <v>2674</v>
      </c>
      <c r="E71" s="117">
        <v>222.095362752445</v>
      </c>
      <c r="F71" s="117">
        <v>475</v>
      </c>
      <c r="G71" s="117">
        <v>593883</v>
      </c>
      <c r="H71" s="11">
        <f t="shared" si="3"/>
        <v>1270150</v>
      </c>
      <c r="I71" s="11">
        <f t="shared" si="4"/>
        <v>-676267</v>
      </c>
      <c r="J71" s="119">
        <v>0</v>
      </c>
      <c r="K71" s="120">
        <v>0</v>
      </c>
      <c r="L71" s="117">
        <v>0</v>
      </c>
      <c r="M71" s="117">
        <v>0</v>
      </c>
      <c r="N71" s="125">
        <f t="shared" si="5"/>
        <v>0</v>
      </c>
      <c r="O71" s="125">
        <f t="shared" si="6"/>
        <v>1649716.0699998483</v>
      </c>
      <c r="P71" s="121">
        <v>0</v>
      </c>
      <c r="Q71" s="117">
        <v>0</v>
      </c>
      <c r="R71" s="134">
        <f>IF($K$5="M",SUM(P$17:P70)-SUM(R$17:R70),IF($K$5="B",IF(ISODD($A71),SUM(P$17:P70)-SUM(R$17:R70),0),IF(OR(A71=1,A71=4,A71=7,A71=10),SUM(P$17:P70)-SUM(R$17:R70),0)))</f>
        <v>0</v>
      </c>
      <c r="S71" s="117">
        <v>0</v>
      </c>
      <c r="T71" s="117">
        <v>0</v>
      </c>
      <c r="U71" s="11">
        <f t="shared" si="7"/>
        <v>0</v>
      </c>
      <c r="V71" s="11">
        <f t="shared" si="8"/>
        <v>0</v>
      </c>
      <c r="W71" s="127">
        <f t="shared" si="9"/>
        <v>2674</v>
      </c>
      <c r="X71" s="128">
        <f t="shared" si="10"/>
        <v>0</v>
      </c>
      <c r="Y71" s="129">
        <f t="shared" si="15"/>
        <v>8394</v>
      </c>
      <c r="Z71" s="130">
        <f t="shared" si="11"/>
        <v>593883</v>
      </c>
      <c r="AA71" s="130">
        <f t="shared" si="12"/>
        <v>0</v>
      </c>
      <c r="AB71" s="130">
        <f t="shared" si="16"/>
        <v>0</v>
      </c>
      <c r="AC71" s="130">
        <f t="shared" si="13"/>
        <v>0</v>
      </c>
      <c r="AD71" s="11">
        <f t="shared" si="14"/>
        <v>1649716.0699998483</v>
      </c>
      <c r="AE71" s="146">
        <v>0</v>
      </c>
      <c r="AF71" s="146">
        <v>0</v>
      </c>
      <c r="AG71" s="66"/>
    </row>
    <row r="72" spans="1:33" x14ac:dyDescent="0.2">
      <c r="A72">
        <f t="shared" si="1"/>
        <v>10</v>
      </c>
      <c r="B72" s="108">
        <f t="shared" si="2"/>
        <v>41578</v>
      </c>
      <c r="C72" s="124">
        <v>41548</v>
      </c>
      <c r="D72" s="116">
        <v>2587</v>
      </c>
      <c r="E72" s="117">
        <v>198.19</v>
      </c>
      <c r="F72" s="117">
        <v>475</v>
      </c>
      <c r="G72" s="117">
        <v>512717.53</v>
      </c>
      <c r="H72" s="11">
        <f t="shared" si="3"/>
        <v>1228825</v>
      </c>
      <c r="I72" s="11">
        <f t="shared" si="4"/>
        <v>-716107.47</v>
      </c>
      <c r="J72" s="119">
        <v>8400</v>
      </c>
      <c r="K72" s="120">
        <v>146.97030952380999</v>
      </c>
      <c r="L72" s="117">
        <v>1234550.6000000001</v>
      </c>
      <c r="M72" s="117">
        <v>1649716.07</v>
      </c>
      <c r="N72" s="125">
        <f t="shared" si="5"/>
        <v>-415165.47</v>
      </c>
      <c r="O72" s="125">
        <f t="shared" si="6"/>
        <v>512717.52999984822</v>
      </c>
      <c r="P72" s="121">
        <v>0</v>
      </c>
      <c r="Q72" s="117">
        <v>0</v>
      </c>
      <c r="R72" s="134">
        <f>IF($K$5="M",SUM(P$17:P71)-SUM(R$17:R71),IF($K$5="B",IF(ISODD($A72),SUM(P$17:P71)-SUM(R$17:R71),0),IF(OR(A72=1,A72=4,A72=7,A72=10),SUM(P$17:P71)-SUM(R$17:R71),0)))</f>
        <v>0</v>
      </c>
      <c r="S72" s="117">
        <v>0</v>
      </c>
      <c r="T72" s="117">
        <v>0</v>
      </c>
      <c r="U72" s="11">
        <f t="shared" si="7"/>
        <v>0</v>
      </c>
      <c r="V72" s="11">
        <f t="shared" si="8"/>
        <v>0</v>
      </c>
      <c r="W72" s="127">
        <f t="shared" si="9"/>
        <v>2587</v>
      </c>
      <c r="X72" s="128">
        <f t="shared" si="10"/>
        <v>8400</v>
      </c>
      <c r="Y72" s="129">
        <f t="shared" si="15"/>
        <v>2581</v>
      </c>
      <c r="Z72" s="130">
        <f t="shared" si="11"/>
        <v>512717.53</v>
      </c>
      <c r="AA72" s="130">
        <f t="shared" si="12"/>
        <v>1649716.07</v>
      </c>
      <c r="AB72" s="130">
        <f t="shared" si="16"/>
        <v>1234550.6000000001</v>
      </c>
      <c r="AC72" s="130">
        <f t="shared" si="13"/>
        <v>-415165.47</v>
      </c>
      <c r="AD72" s="11">
        <f t="shared" si="14"/>
        <v>512717.52999984822</v>
      </c>
      <c r="AE72" s="146">
        <v>0</v>
      </c>
      <c r="AF72" s="146">
        <v>0</v>
      </c>
      <c r="AG72" s="66"/>
    </row>
    <row r="73" spans="1:33" x14ac:dyDescent="0.2">
      <c r="A73">
        <f t="shared" si="1"/>
        <v>11</v>
      </c>
      <c r="B73" s="108">
        <f t="shared" si="2"/>
        <v>41608</v>
      </c>
      <c r="C73" s="124">
        <v>41579</v>
      </c>
      <c r="D73" s="116">
        <v>1776</v>
      </c>
      <c r="E73" s="117">
        <v>182.890000000008</v>
      </c>
      <c r="F73" s="117">
        <v>475</v>
      </c>
      <c r="G73" s="117">
        <v>324812.64</v>
      </c>
      <c r="H73" s="11">
        <f t="shared" si="3"/>
        <v>843600</v>
      </c>
      <c r="I73" s="11">
        <f t="shared" si="4"/>
        <v>-518787.36</v>
      </c>
      <c r="J73" s="119">
        <v>0</v>
      </c>
      <c r="K73" s="120">
        <v>0</v>
      </c>
      <c r="L73" s="117">
        <v>0</v>
      </c>
      <c r="M73" s="117">
        <v>0</v>
      </c>
      <c r="N73" s="125">
        <f t="shared" si="5"/>
        <v>0</v>
      </c>
      <c r="O73" s="125">
        <f t="shared" si="6"/>
        <v>837530.16999984824</v>
      </c>
      <c r="P73" s="121">
        <v>0</v>
      </c>
      <c r="Q73" s="117">
        <v>0</v>
      </c>
      <c r="R73" s="134">
        <f>IF($K$5="M",SUM(P$17:P72)-SUM(R$17:R72),IF($K$5="B",IF(ISODD($A73),SUM(P$17:P72)-SUM(R$17:R72),0),IF(OR(A73=1,A73=4,A73=7,A73=10),SUM(P$17:P72)-SUM(R$17:R72),0)))</f>
        <v>0</v>
      </c>
      <c r="S73" s="117">
        <v>0</v>
      </c>
      <c r="T73" s="117">
        <v>0</v>
      </c>
      <c r="U73" s="11">
        <f t="shared" si="7"/>
        <v>0</v>
      </c>
      <c r="V73" s="11">
        <f t="shared" si="8"/>
        <v>0</v>
      </c>
      <c r="W73" s="127">
        <f t="shared" si="9"/>
        <v>1776</v>
      </c>
      <c r="X73" s="128">
        <f t="shared" si="10"/>
        <v>0</v>
      </c>
      <c r="Y73" s="129">
        <f t="shared" si="15"/>
        <v>4357</v>
      </c>
      <c r="Z73" s="130">
        <f t="shared" si="11"/>
        <v>324812.64</v>
      </c>
      <c r="AA73" s="130">
        <f t="shared" si="12"/>
        <v>0</v>
      </c>
      <c r="AB73" s="130">
        <f t="shared" si="16"/>
        <v>0</v>
      </c>
      <c r="AC73" s="130">
        <f t="shared" si="13"/>
        <v>0</v>
      </c>
      <c r="AD73" s="11">
        <f t="shared" si="14"/>
        <v>837530.16999984824</v>
      </c>
      <c r="AE73" s="146">
        <v>0</v>
      </c>
      <c r="AF73" s="146">
        <v>0</v>
      </c>
      <c r="AG73" s="66"/>
    </row>
    <row r="74" spans="1:33" x14ac:dyDescent="0.2">
      <c r="A74">
        <f t="shared" si="1"/>
        <v>12</v>
      </c>
      <c r="B74" s="108">
        <f t="shared" si="2"/>
        <v>41639</v>
      </c>
      <c r="C74" s="124">
        <v>41609</v>
      </c>
      <c r="D74" s="116">
        <v>1478</v>
      </c>
      <c r="E74" s="117">
        <v>181.86</v>
      </c>
      <c r="F74" s="117">
        <v>475</v>
      </c>
      <c r="G74" s="117">
        <v>268789.08</v>
      </c>
      <c r="H74" s="11">
        <f t="shared" si="3"/>
        <v>702050</v>
      </c>
      <c r="I74" s="11">
        <f t="shared" si="4"/>
        <v>-433260.92</v>
      </c>
      <c r="J74" s="119">
        <v>4363</v>
      </c>
      <c r="K74" s="120">
        <v>148</v>
      </c>
      <c r="L74" s="117">
        <v>645724</v>
      </c>
      <c r="M74" s="117">
        <v>837530.17000001762</v>
      </c>
      <c r="N74" s="125">
        <f t="shared" si="5"/>
        <v>-191806.17000001762</v>
      </c>
      <c r="O74" s="125">
        <f t="shared" si="6"/>
        <v>268789.07999983057</v>
      </c>
      <c r="P74" s="121">
        <v>0</v>
      </c>
      <c r="Q74" s="117">
        <v>0</v>
      </c>
      <c r="R74" s="134">
        <f>IF($K$5="M",SUM(P$17:P73)-SUM(R$17:R73),IF($K$5="B",IF(ISODD($A74),SUM(P$17:P73)-SUM(R$17:R73),0),IF(OR(A74=1,A74=4,A74=7,A74=10),SUM(P$17:P73)-SUM(R$17:R73),0)))</f>
        <v>0</v>
      </c>
      <c r="S74" s="117">
        <v>0</v>
      </c>
      <c r="T74" s="117">
        <v>0</v>
      </c>
      <c r="U74" s="11">
        <f t="shared" si="7"/>
        <v>0</v>
      </c>
      <c r="V74" s="11">
        <f t="shared" si="8"/>
        <v>0</v>
      </c>
      <c r="W74" s="127">
        <f t="shared" si="9"/>
        <v>1478</v>
      </c>
      <c r="X74" s="128">
        <f t="shared" si="10"/>
        <v>4363</v>
      </c>
      <c r="Y74" s="129">
        <f t="shared" si="15"/>
        <v>1472</v>
      </c>
      <c r="Z74" s="130">
        <f t="shared" si="11"/>
        <v>268789.08</v>
      </c>
      <c r="AA74" s="130">
        <f t="shared" si="12"/>
        <v>837530.17000001762</v>
      </c>
      <c r="AB74" s="130">
        <f t="shared" si="16"/>
        <v>645724</v>
      </c>
      <c r="AC74" s="130">
        <f t="shared" si="13"/>
        <v>-191806.17000001762</v>
      </c>
      <c r="AD74" s="11">
        <f t="shared" si="14"/>
        <v>268789.07999983057</v>
      </c>
      <c r="AE74" s="146">
        <v>0</v>
      </c>
      <c r="AF74" s="146">
        <v>0</v>
      </c>
      <c r="AG74" s="66"/>
    </row>
    <row r="75" spans="1:33" x14ac:dyDescent="0.2">
      <c r="A75">
        <f t="shared" si="1"/>
        <v>1</v>
      </c>
      <c r="B75" s="108">
        <f t="shared" si="2"/>
        <v>41670</v>
      </c>
      <c r="C75" s="124">
        <v>41640</v>
      </c>
      <c r="D75" s="116">
        <v>588</v>
      </c>
      <c r="E75" s="117">
        <v>176.45</v>
      </c>
      <c r="F75" s="117">
        <v>475</v>
      </c>
      <c r="G75" s="117">
        <v>103752.6</v>
      </c>
      <c r="H75" s="11">
        <f t="shared" si="3"/>
        <v>279300</v>
      </c>
      <c r="I75" s="11">
        <f t="shared" si="4"/>
        <v>-175547.4</v>
      </c>
      <c r="J75" s="119">
        <v>0</v>
      </c>
      <c r="K75" s="120">
        <v>0</v>
      </c>
      <c r="L75" s="117">
        <v>0</v>
      </c>
      <c r="M75" s="117">
        <v>0</v>
      </c>
      <c r="N75" s="125">
        <f t="shared" si="5"/>
        <v>0</v>
      </c>
      <c r="O75" s="125">
        <f t="shared" si="6"/>
        <v>372541.67999983055</v>
      </c>
      <c r="P75" s="121">
        <v>0</v>
      </c>
      <c r="Q75" s="117">
        <v>0</v>
      </c>
      <c r="R75" s="134">
        <f>IF($K$5="M",SUM(P$17:P74)-SUM(R$17:R74),IF($K$5="B",IF(ISODD($A75),SUM(P$17:P74)-SUM(R$17:R74),0),IF(OR(A75=1,A75=4,A75=7,A75=10),SUM(P$17:P74)-SUM(R$17:R74),0)))</f>
        <v>0</v>
      </c>
      <c r="S75" s="117">
        <v>0</v>
      </c>
      <c r="T75" s="117">
        <v>0</v>
      </c>
      <c r="U75" s="11">
        <f t="shared" si="7"/>
        <v>0</v>
      </c>
      <c r="V75" s="11">
        <f t="shared" si="8"/>
        <v>0</v>
      </c>
      <c r="W75" s="127">
        <f t="shared" si="9"/>
        <v>588</v>
      </c>
      <c r="X75" s="128">
        <f t="shared" si="10"/>
        <v>0</v>
      </c>
      <c r="Y75" s="129">
        <f t="shared" si="15"/>
        <v>2060</v>
      </c>
      <c r="Z75" s="130">
        <f t="shared" si="11"/>
        <v>103752.6</v>
      </c>
      <c r="AA75" s="130">
        <f t="shared" si="12"/>
        <v>0</v>
      </c>
      <c r="AB75" s="130">
        <f t="shared" si="16"/>
        <v>0</v>
      </c>
      <c r="AC75" s="130">
        <f t="shared" si="13"/>
        <v>0</v>
      </c>
      <c r="AD75" s="11">
        <f t="shared" si="14"/>
        <v>372541.67999983055</v>
      </c>
      <c r="AE75" s="146">
        <v>2563.0870294370584</v>
      </c>
      <c r="AF75" s="146">
        <v>0</v>
      </c>
      <c r="AG75" s="66"/>
    </row>
    <row r="76" spans="1:33" x14ac:dyDescent="0.2">
      <c r="A76">
        <f t="shared" si="1"/>
        <v>2</v>
      </c>
      <c r="B76" s="108">
        <f t="shared" si="2"/>
        <v>41698</v>
      </c>
      <c r="C76" s="124">
        <v>41671</v>
      </c>
      <c r="D76" s="116">
        <v>786</v>
      </c>
      <c r="E76" s="117">
        <v>183.26</v>
      </c>
      <c r="F76" s="117">
        <v>475</v>
      </c>
      <c r="G76" s="117">
        <v>144042.35999999999</v>
      </c>
      <c r="H76" s="11">
        <f t="shared" si="3"/>
        <v>373350</v>
      </c>
      <c r="I76" s="11">
        <f t="shared" si="4"/>
        <v>-229307.64</v>
      </c>
      <c r="J76" s="119">
        <v>0</v>
      </c>
      <c r="K76" s="120">
        <v>0</v>
      </c>
      <c r="L76" s="117">
        <v>0</v>
      </c>
      <c r="M76" s="117">
        <v>0</v>
      </c>
      <c r="N76" s="125">
        <f t="shared" si="5"/>
        <v>0</v>
      </c>
      <c r="O76" s="125">
        <f t="shared" si="6"/>
        <v>516584.03999983054</v>
      </c>
      <c r="P76" s="121">
        <v>0</v>
      </c>
      <c r="Q76" s="117">
        <v>0</v>
      </c>
      <c r="R76" s="134">
        <f>IF($K$5="M",SUM(P$17:P75)-SUM(R$17:R75),IF($K$5="B",IF(ISODD($A76),SUM(P$17:P75)-SUM(R$17:R75),0),IF(OR(A76=1,A76=4,A76=7,A76=10),SUM(P$17:P75)-SUM(R$17:R75),0)))</f>
        <v>0</v>
      </c>
      <c r="S76" s="117">
        <v>0</v>
      </c>
      <c r="T76" s="117">
        <v>0</v>
      </c>
      <c r="U76" s="11">
        <f t="shared" si="7"/>
        <v>0</v>
      </c>
      <c r="V76" s="11">
        <f t="shared" si="8"/>
        <v>0</v>
      </c>
      <c r="W76" s="127">
        <f t="shared" si="9"/>
        <v>786</v>
      </c>
      <c r="X76" s="128">
        <f t="shared" si="10"/>
        <v>0</v>
      </c>
      <c r="Y76" s="129">
        <f t="shared" si="15"/>
        <v>2846</v>
      </c>
      <c r="Z76" s="130">
        <f t="shared" si="11"/>
        <v>144042.35999999999</v>
      </c>
      <c r="AA76" s="130">
        <f t="shared" si="12"/>
        <v>0</v>
      </c>
      <c r="AB76" s="130">
        <f t="shared" si="16"/>
        <v>0</v>
      </c>
      <c r="AC76" s="130">
        <f t="shared" si="13"/>
        <v>0</v>
      </c>
      <c r="AD76" s="11">
        <f t="shared" si="14"/>
        <v>516584.03999983054</v>
      </c>
      <c r="AE76" s="146">
        <v>3214.6224812481432</v>
      </c>
      <c r="AF76" s="146">
        <v>0</v>
      </c>
      <c r="AG76" s="66"/>
    </row>
    <row r="77" spans="1:33" x14ac:dyDescent="0.2">
      <c r="A77">
        <f t="shared" si="1"/>
        <v>3</v>
      </c>
      <c r="B77" s="108">
        <f t="shared" si="2"/>
        <v>41729</v>
      </c>
      <c r="C77" s="124">
        <v>41699</v>
      </c>
      <c r="D77" s="116">
        <v>681</v>
      </c>
      <c r="E77" s="117">
        <v>183.39</v>
      </c>
      <c r="F77" s="117">
        <v>475</v>
      </c>
      <c r="G77" s="117">
        <v>124888.59</v>
      </c>
      <c r="H77" s="11">
        <f t="shared" si="3"/>
        <v>323475</v>
      </c>
      <c r="I77" s="11">
        <f t="shared" si="4"/>
        <v>-198586.41</v>
      </c>
      <c r="J77" s="119">
        <v>2852</v>
      </c>
      <c r="K77" s="120">
        <v>180.650000000007</v>
      </c>
      <c r="L77" s="117">
        <v>515213.80000002665</v>
      </c>
      <c r="M77" s="117">
        <v>516584.04000000394</v>
      </c>
      <c r="N77" s="125">
        <f t="shared" si="5"/>
        <v>-1370.2399999772897</v>
      </c>
      <c r="O77" s="125">
        <f t="shared" si="6"/>
        <v>124888.58999982657</v>
      </c>
      <c r="P77" s="121">
        <v>0</v>
      </c>
      <c r="Q77" s="117">
        <v>0</v>
      </c>
      <c r="R77" s="134">
        <f>IF($K$5="M",SUM(P$17:P76)-SUM(R$17:R76),IF($K$5="B",IF(ISODD($A77),SUM(P$17:P76)-SUM(R$17:R76),0),IF(OR(A77=1,A77=4,A77=7,A77=10),SUM(P$17:P76)-SUM(R$17:R76),0)))</f>
        <v>0</v>
      </c>
      <c r="S77" s="117">
        <v>0</v>
      </c>
      <c r="T77" s="117">
        <v>0</v>
      </c>
      <c r="U77" s="11">
        <f t="shared" si="7"/>
        <v>0</v>
      </c>
      <c r="V77" s="11">
        <f t="shared" si="8"/>
        <v>0</v>
      </c>
      <c r="W77" s="127">
        <f t="shared" si="9"/>
        <v>681</v>
      </c>
      <c r="X77" s="128">
        <f t="shared" si="10"/>
        <v>2852</v>
      </c>
      <c r="Y77" s="129">
        <f t="shared" si="15"/>
        <v>675</v>
      </c>
      <c r="Z77" s="130">
        <f t="shared" si="11"/>
        <v>124888.59</v>
      </c>
      <c r="AA77" s="130">
        <f t="shared" si="12"/>
        <v>516584.04000000394</v>
      </c>
      <c r="AB77" s="130">
        <f t="shared" si="16"/>
        <v>515213.80000002665</v>
      </c>
      <c r="AC77" s="130">
        <f t="shared" si="13"/>
        <v>-1370.2399999772897</v>
      </c>
      <c r="AD77" s="11">
        <f t="shared" si="14"/>
        <v>124888.58999982657</v>
      </c>
      <c r="AE77" s="146">
        <v>4750.4468743165107</v>
      </c>
      <c r="AF77" s="146">
        <v>0</v>
      </c>
      <c r="AG77" s="66"/>
    </row>
    <row r="78" spans="1:33" x14ac:dyDescent="0.2">
      <c r="A78">
        <f t="shared" si="1"/>
        <v>4</v>
      </c>
      <c r="B78" s="108">
        <f t="shared" si="2"/>
        <v>41759</v>
      </c>
      <c r="C78" s="124">
        <v>41730</v>
      </c>
      <c r="D78" s="126">
        <f>VLOOKUP($B78,Loans!$B$12:$AN$227,34,FALSE)</f>
        <v>1539</v>
      </c>
      <c r="E78" s="132">
        <f>IF($A78&lt;6,VLOOKUP(YEAR(C78),SRECPrice!$B$5:$C$29,2,FALSE),VLOOKUP(YEAR(C78)+1,SRECPrice!$B$5:$C$29,2,FALSE))</f>
        <v>155</v>
      </c>
      <c r="F78" s="132">
        <v>475</v>
      </c>
      <c r="G78" s="11">
        <f t="shared" ref="G78:G80" si="17">D78*E78</f>
        <v>238545</v>
      </c>
      <c r="H78" s="11">
        <f t="shared" si="3"/>
        <v>731025</v>
      </c>
      <c r="I78" s="11">
        <f t="shared" si="4"/>
        <v>-492480</v>
      </c>
      <c r="J78" s="119">
        <v>0</v>
      </c>
      <c r="K78" s="120">
        <v>0</v>
      </c>
      <c r="L78" s="117">
        <v>0</v>
      </c>
      <c r="M78" s="117">
        <v>0</v>
      </c>
      <c r="N78" s="125">
        <f t="shared" si="5"/>
        <v>0</v>
      </c>
      <c r="O78" s="125">
        <f t="shared" si="6"/>
        <v>363433.58999982657</v>
      </c>
      <c r="P78" s="153">
        <f>VLOOKUP($B78,Loans!$B$12:$AN$227,28,FALSE)*0</f>
        <v>0</v>
      </c>
      <c r="Q78" s="11">
        <f t="shared" ref="Q78:Q88" si="18">P78*E78*0.75</f>
        <v>0</v>
      </c>
      <c r="R78" s="134">
        <f>IF($K$5="M",SUM(P$17:P77)-SUM(R$17:R77),IF($K$5="B",IF(ISODD($A78),SUM(P$17:P77)-SUM(R$17:R77),0),IF(OR(A78=1,A78=4,A78=7,A78=10),SUM(P$17:P77)-SUM(R$17:R77),0)))</f>
        <v>0</v>
      </c>
      <c r="S78" s="135">
        <f t="shared" ref="S78:S87" si="19">IF(R78&gt;0,V77,0)</f>
        <v>0</v>
      </c>
      <c r="T78" s="11">
        <f>IF(AND(R78&gt;0,K78=0),K78*R78,0)</f>
        <v>0</v>
      </c>
      <c r="U78" s="11">
        <f t="shared" si="7"/>
        <v>0</v>
      </c>
      <c r="V78" s="11">
        <f t="shared" si="8"/>
        <v>0</v>
      </c>
      <c r="W78" s="127">
        <f t="shared" si="9"/>
        <v>1539</v>
      </c>
      <c r="X78" s="128">
        <f t="shared" si="10"/>
        <v>0</v>
      </c>
      <c r="Y78" s="129">
        <f t="shared" si="15"/>
        <v>2214</v>
      </c>
      <c r="Z78" s="130">
        <f t="shared" si="11"/>
        <v>238545</v>
      </c>
      <c r="AA78" s="130">
        <f t="shared" si="12"/>
        <v>0</v>
      </c>
      <c r="AB78" s="130">
        <f t="shared" si="16"/>
        <v>0</v>
      </c>
      <c r="AC78" s="130">
        <f t="shared" si="13"/>
        <v>0</v>
      </c>
      <c r="AD78" s="11">
        <f t="shared" si="14"/>
        <v>363433.58999982657</v>
      </c>
      <c r="AE78" s="126">
        <f>AD77*((B78-B77)-1)*$AE$2/365+$AE$2/365*1*AD78</f>
        <v>1213.0301916970463</v>
      </c>
      <c r="AF78" s="66">
        <v>0</v>
      </c>
      <c r="AG78" s="66"/>
    </row>
    <row r="79" spans="1:33" x14ac:dyDescent="0.2">
      <c r="A79">
        <f t="shared" ref="A79:A142" si="20">MONTH(C79)</f>
        <v>5</v>
      </c>
      <c r="B79" s="108">
        <f t="shared" ref="B79:B142" si="21">EOMONTH(C79,0)</f>
        <v>41790</v>
      </c>
      <c r="C79" s="124">
        <v>41760</v>
      </c>
      <c r="D79" s="126">
        <f>VLOOKUP($B79,Loans!$B$12:$AN$227,34,FALSE)</f>
        <v>2204</v>
      </c>
      <c r="E79" s="132">
        <f>IF($A79&lt;6,VLOOKUP(YEAR(C79),SRECPrice!$B$5:$C$29,2,FALSE),VLOOKUP(YEAR(C79)+1,SRECPrice!$B$5:$C$29,2,FALSE))</f>
        <v>155</v>
      </c>
      <c r="F79" s="132">
        <v>475</v>
      </c>
      <c r="G79" s="11">
        <f t="shared" si="17"/>
        <v>341620</v>
      </c>
      <c r="H79" s="11">
        <f t="shared" si="3"/>
        <v>1046900</v>
      </c>
      <c r="I79" s="11">
        <f t="shared" si="4"/>
        <v>-705280</v>
      </c>
      <c r="J79" s="133">
        <f>IF($K$5="M",SUM(D$17:D78)-SUM(J$17:J78),IF($K$5="B",IF(ISODD($A79),SUM(D$17:D78)-SUM(J$17:J78),0),IF(OR(A79=1,A79=4,A79=7,A79=10),SUM(D$17:D78)-SUM(J$17:J78),0)))</f>
        <v>0</v>
      </c>
      <c r="K79" s="132">
        <f>IF(J79&gt;0,IF($A79&lt;6,HLOOKUP($K$8,#REF!,YEAR($C79)-2009+3,FALSE),HLOOKUP($K$8,#REF!,YEAR($C79)-2009+4,FALSE)),0)</f>
        <v>0</v>
      </c>
      <c r="L79" s="132">
        <f t="shared" ref="L79:L87" si="22">J79*K79</f>
        <v>0</v>
      </c>
      <c r="M79" s="132">
        <f t="shared" ref="M79:M87" si="23">IF(J79=0,0,O78)</f>
        <v>0</v>
      </c>
      <c r="N79" s="125">
        <f t="shared" si="5"/>
        <v>0</v>
      </c>
      <c r="O79" s="125">
        <f t="shared" si="6"/>
        <v>705053.58999982662</v>
      </c>
      <c r="P79" s="153">
        <f>VLOOKUP($B79,Loans!$B$12:$AN$227,28,FALSE)*0</f>
        <v>0</v>
      </c>
      <c r="Q79" s="11">
        <f t="shared" si="18"/>
        <v>0</v>
      </c>
      <c r="R79" s="134">
        <f>IF($K$5="M",SUM(P$17:P78)-SUM(R$17:R78),IF($K$5="B",IF(ISODD($A79),SUM(P$17:P78)-SUM(R$17:R78),0),IF(OR(A79=1,A79=4,A79=7,A79=10),SUM(P$17:P78)-SUM(R$17:R78),0)))</f>
        <v>0</v>
      </c>
      <c r="S79" s="135">
        <f t="shared" si="19"/>
        <v>0</v>
      </c>
      <c r="T79" s="11">
        <f t="shared" ref="T79:T142" si="24">IF(AND(R79&gt;0,K79=0),K79*R79,0)</f>
        <v>0</v>
      </c>
      <c r="U79" s="11">
        <f t="shared" si="7"/>
        <v>0</v>
      </c>
      <c r="V79" s="11">
        <f t="shared" si="8"/>
        <v>0</v>
      </c>
      <c r="W79" s="127">
        <f t="shared" si="9"/>
        <v>2204</v>
      </c>
      <c r="X79" s="128">
        <f t="shared" si="10"/>
        <v>0</v>
      </c>
      <c r="Y79" s="129">
        <f t="shared" si="15"/>
        <v>4418</v>
      </c>
      <c r="Z79" s="130">
        <f t="shared" si="11"/>
        <v>341620</v>
      </c>
      <c r="AA79" s="130">
        <f t="shared" si="12"/>
        <v>0</v>
      </c>
      <c r="AB79" s="130">
        <f t="shared" si="16"/>
        <v>0</v>
      </c>
      <c r="AC79" s="130">
        <f t="shared" si="13"/>
        <v>0</v>
      </c>
      <c r="AD79" s="11">
        <f t="shared" si="14"/>
        <v>705053.58999982662</v>
      </c>
      <c r="AE79" s="126">
        <f t="shared" ref="AE79:AE114" si="25">AD78*((B79-B78)-1)*$AE$2/365+$AE$2/365*1*AD79</f>
        <v>3533.3030392285004</v>
      </c>
      <c r="AF79" s="66">
        <v>0</v>
      </c>
      <c r="AG79" s="66"/>
    </row>
    <row r="80" spans="1:33" x14ac:dyDescent="0.2">
      <c r="A80">
        <f t="shared" si="20"/>
        <v>6</v>
      </c>
      <c r="B80" s="108">
        <f t="shared" si="21"/>
        <v>41820</v>
      </c>
      <c r="C80" s="124">
        <v>41791</v>
      </c>
      <c r="D80" s="126">
        <f>VLOOKUP($B80,Loans!$B$12:$AN$227,34,FALSE)</f>
        <v>2464</v>
      </c>
      <c r="E80" s="132">
        <f>IF($A80&lt;6,VLOOKUP(YEAR(C80),SRECPrice!$B$5:$C$29,2,FALSE),VLOOKUP(YEAR(C80)+1,SRECPrice!$B$5:$C$29,2,FALSE))</f>
        <v>155</v>
      </c>
      <c r="F80" s="132">
        <v>475</v>
      </c>
      <c r="G80" s="11">
        <f t="shared" si="17"/>
        <v>381920</v>
      </c>
      <c r="H80" s="11">
        <f t="shared" si="3"/>
        <v>1170400</v>
      </c>
      <c r="I80" s="11">
        <f t="shared" si="4"/>
        <v>-788480</v>
      </c>
      <c r="J80" s="133">
        <f>IF($K$5="M",SUM(D$17:D79)-SUM(J$17:J79),IF($K$5="B",IF(ISODD($A80),SUM(D$17:D79)-SUM(J$17:J79),0),IF(OR(A80=1,A80=4,A80=7,A80=10),SUM(D$17:D79)-SUM(J$17:J79),0)))</f>
        <v>0</v>
      </c>
      <c r="K80" s="132">
        <f>IF(J80&gt;0,IF($A80&lt;6,HLOOKUP($K$8,#REF!,YEAR($C80)-2009+3,FALSE),HLOOKUP($K$8,#REF!,YEAR($C80)-2009+4,FALSE)),0)</f>
        <v>0</v>
      </c>
      <c r="L80" s="132">
        <f t="shared" si="22"/>
        <v>0</v>
      </c>
      <c r="M80" s="132">
        <f t="shared" si="23"/>
        <v>0</v>
      </c>
      <c r="N80" s="125">
        <f t="shared" si="5"/>
        <v>0</v>
      </c>
      <c r="O80" s="125">
        <f t="shared" si="6"/>
        <v>1086973.5899998266</v>
      </c>
      <c r="P80" s="153">
        <f>VLOOKUP($B80,Loans!$B$12:$AN$227,28,FALSE)*0</f>
        <v>0</v>
      </c>
      <c r="Q80" s="11">
        <f t="shared" si="18"/>
        <v>0</v>
      </c>
      <c r="R80" s="134">
        <f>IF($K$5="M",SUM(P$17:P79)-SUM(R$17:R79),IF($K$5="B",IF(ISODD($A80),SUM(P$17:P79)-SUM(R$17:R79),0),IF(OR(A80=1,A80=4,A80=7,A80=10),SUM(P$17:P79)-SUM(R$17:R79),0)))</f>
        <v>0</v>
      </c>
      <c r="S80" s="135">
        <f t="shared" si="19"/>
        <v>0</v>
      </c>
      <c r="T80" s="11">
        <f t="shared" si="24"/>
        <v>0</v>
      </c>
      <c r="U80" s="11">
        <f t="shared" si="7"/>
        <v>0</v>
      </c>
      <c r="V80" s="11">
        <f t="shared" si="8"/>
        <v>0</v>
      </c>
      <c r="W80" s="127">
        <f t="shared" si="9"/>
        <v>2464</v>
      </c>
      <c r="X80" s="128">
        <f t="shared" si="10"/>
        <v>0</v>
      </c>
      <c r="Y80" s="129">
        <f t="shared" si="15"/>
        <v>6882</v>
      </c>
      <c r="Z80" s="130">
        <f t="shared" si="11"/>
        <v>381920</v>
      </c>
      <c r="AA80" s="130">
        <f t="shared" si="12"/>
        <v>0</v>
      </c>
      <c r="AB80" s="130">
        <f t="shared" si="16"/>
        <v>0</v>
      </c>
      <c r="AC80" s="130">
        <f t="shared" si="13"/>
        <v>0</v>
      </c>
      <c r="AD80" s="11">
        <f t="shared" si="14"/>
        <v>1086973.5899998266</v>
      </c>
      <c r="AE80" s="126">
        <f t="shared" si="25"/>
        <v>6554.4518560806082</v>
      </c>
      <c r="AF80" s="66">
        <v>0</v>
      </c>
      <c r="AG80" s="66"/>
    </row>
    <row r="81" spans="1:33" x14ac:dyDescent="0.2">
      <c r="A81">
        <f t="shared" si="20"/>
        <v>7</v>
      </c>
      <c r="B81" s="108">
        <f t="shared" si="21"/>
        <v>41851</v>
      </c>
      <c r="C81" s="124">
        <v>41821</v>
      </c>
      <c r="D81" s="126">
        <f>VLOOKUP($B81,Loans!$B$12:$AN$227,34,FALSE)</f>
        <v>2936</v>
      </c>
      <c r="E81" s="132">
        <f>IF($A81&lt;6,VLOOKUP(YEAR(C81),SRECPrice!$B$5:$C$29,2,FALSE),VLOOKUP(YEAR(C81)+1,SRECPrice!$B$5:$C$29,2,FALSE))</f>
        <v>155</v>
      </c>
      <c r="F81" s="132">
        <v>475</v>
      </c>
      <c r="G81" s="11">
        <f t="shared" ref="G81:G144" si="26">D81*E81</f>
        <v>455080</v>
      </c>
      <c r="H81" s="11">
        <f t="shared" ref="H81:H144" si="27">IF(F81&gt;E81,F81*D81,E81*D81)</f>
        <v>1394600</v>
      </c>
      <c r="I81" s="11">
        <f t="shared" ref="I81:I144" si="28">G81-H81</f>
        <v>-939520</v>
      </c>
      <c r="J81" s="133">
        <f>IF($K$5="M",SUM(D$17:D80)-SUM(J$17:J80),IF($K$5="B",IF(ISODD($A81),SUM(D$17:D80)-SUM(J$17:J80),0),IF(OR(A81=1,A81=4,A81=7,A81=10),SUM(D$17:D80)-SUM(J$17:J80),0)))</f>
        <v>6882</v>
      </c>
      <c r="K81" s="132">
        <f>IF(J81&gt;0,E81,0)</f>
        <v>155</v>
      </c>
      <c r="L81" s="132">
        <f t="shared" si="22"/>
        <v>1066710</v>
      </c>
      <c r="M81" s="132">
        <f t="shared" si="23"/>
        <v>1086973.5899998266</v>
      </c>
      <c r="N81" s="125">
        <f t="shared" ref="N81:N144" si="29">L81-M81</f>
        <v>-20263.589999826625</v>
      </c>
      <c r="O81" s="125">
        <f t="shared" ref="O81:O144" si="30">O80+G81-M81</f>
        <v>455080</v>
      </c>
      <c r="P81" s="153">
        <f>VLOOKUP($B81,Loans!$B$12:$AN$227,28,FALSE)*0</f>
        <v>0</v>
      </c>
      <c r="Q81" s="11">
        <f t="shared" si="18"/>
        <v>0</v>
      </c>
      <c r="R81" s="134">
        <f>IF($K$5="M",SUM(P$17:P80)-SUM(R$17:R80),IF($K$5="B",IF(ISODD($A81),SUM(P$17:P80)-SUM(R$17:R80),0),IF(OR(A81=1,A81=4,A81=7,A81=10),SUM(P$17:P80)-SUM(R$17:R80),0)))</f>
        <v>0</v>
      </c>
      <c r="S81" s="135">
        <f t="shared" si="19"/>
        <v>0</v>
      </c>
      <c r="T81" s="11">
        <f t="shared" si="24"/>
        <v>0</v>
      </c>
      <c r="U81" s="11">
        <f t="shared" ref="U81:U144" si="31">T81-S81</f>
        <v>0</v>
      </c>
      <c r="V81" s="11">
        <f t="shared" ref="V81:V144" si="32">V80+Q81-S81</f>
        <v>0</v>
      </c>
      <c r="W81" s="127">
        <f t="shared" ref="W81:W144" si="33">D81+P81</f>
        <v>2936</v>
      </c>
      <c r="X81" s="128">
        <f t="shared" ref="X81:X144" si="34">J81+R81</f>
        <v>6882</v>
      </c>
      <c r="Y81" s="129">
        <f t="shared" si="15"/>
        <v>2936</v>
      </c>
      <c r="Z81" s="130">
        <f t="shared" ref="Z81:Z144" si="35">G81+Q81</f>
        <v>455080</v>
      </c>
      <c r="AA81" s="130">
        <f t="shared" ref="AA81:AA144" si="36">M81+S81</f>
        <v>1086973.5899998266</v>
      </c>
      <c r="AB81" s="130">
        <f t="shared" si="16"/>
        <v>1066710</v>
      </c>
      <c r="AC81" s="130">
        <f t="shared" ref="AC81:AC144" si="37">AB81-AA81</f>
        <v>-20263.589999826625</v>
      </c>
      <c r="AD81" s="11">
        <f t="shared" ref="AD81:AD144" si="38">AD80+Z81-AA81</f>
        <v>455080</v>
      </c>
      <c r="AE81" s="126">
        <f t="shared" si="25"/>
        <v>10064.225653340882</v>
      </c>
      <c r="AF81" s="66">
        <v>5667.975527349101</v>
      </c>
      <c r="AG81" s="66"/>
    </row>
    <row r="82" spans="1:33" x14ac:dyDescent="0.2">
      <c r="A82">
        <f t="shared" si="20"/>
        <v>8</v>
      </c>
      <c r="B82" s="108">
        <f t="shared" si="21"/>
        <v>41882</v>
      </c>
      <c r="C82" s="124">
        <v>41852</v>
      </c>
      <c r="D82" s="126">
        <f>VLOOKUP($B82,Loans!$B$12:$AN$227,34,FALSE)</f>
        <v>2881</v>
      </c>
      <c r="E82" s="132">
        <f>IF($A82&lt;6,VLOOKUP(YEAR(C82),SRECPrice!$B$5:$C$29,2,FALSE),VLOOKUP(YEAR(C82)+1,SRECPrice!$B$5:$C$29,2,FALSE))</f>
        <v>155</v>
      </c>
      <c r="F82" s="132">
        <v>475</v>
      </c>
      <c r="G82" s="11">
        <f t="shared" si="26"/>
        <v>446555</v>
      </c>
      <c r="H82" s="11">
        <f t="shared" si="27"/>
        <v>1368475</v>
      </c>
      <c r="I82" s="11">
        <f t="shared" si="28"/>
        <v>-921920</v>
      </c>
      <c r="J82" s="133">
        <f>IF($K$5="M",SUM(D$17:D81)-SUM(J$17:J81),IF($K$5="B",IF(ISODD($A82),SUM(D$17:D81)-SUM(J$17:J81),0),IF(OR(A82=1,A82=4,A82=7,A82=10),SUM(D$17:D81)-SUM(J$17:J81),0)))</f>
        <v>0</v>
      </c>
      <c r="K82" s="132">
        <f t="shared" ref="K82:K145" si="39">IF(J82&gt;0,E82,0)</f>
        <v>0</v>
      </c>
      <c r="L82" s="132">
        <f t="shared" si="22"/>
        <v>0</v>
      </c>
      <c r="M82" s="132">
        <f t="shared" si="23"/>
        <v>0</v>
      </c>
      <c r="N82" s="125">
        <f t="shared" si="29"/>
        <v>0</v>
      </c>
      <c r="O82" s="125">
        <f t="shared" si="30"/>
        <v>901635</v>
      </c>
      <c r="P82" s="153">
        <f>VLOOKUP($B82,Loans!$B$12:$AN$227,28,FALSE)*0</f>
        <v>0</v>
      </c>
      <c r="Q82" s="11">
        <f t="shared" si="18"/>
        <v>0</v>
      </c>
      <c r="R82" s="134">
        <f>IF($K$5="M",SUM(P$17:P81)-SUM(R$17:R81),IF($K$5="B",IF(ISODD($A82),SUM(P$17:P81)-SUM(R$17:R81),0),IF(OR(A82=1,A82=4,A82=7,A82=10),SUM(P$17:P81)-SUM(R$17:R81),0)))</f>
        <v>0</v>
      </c>
      <c r="S82" s="135">
        <f t="shared" si="19"/>
        <v>0</v>
      </c>
      <c r="T82" s="11">
        <f t="shared" si="24"/>
        <v>0</v>
      </c>
      <c r="U82" s="11">
        <f t="shared" si="31"/>
        <v>0</v>
      </c>
      <c r="V82" s="11">
        <f t="shared" si="32"/>
        <v>0</v>
      </c>
      <c r="W82" s="127">
        <f t="shared" si="33"/>
        <v>2881</v>
      </c>
      <c r="X82" s="128">
        <f t="shared" si="34"/>
        <v>0</v>
      </c>
      <c r="Y82" s="129">
        <f t="shared" ref="Y82:Y145" si="40">Y81+W82-X82</f>
        <v>5817</v>
      </c>
      <c r="Z82" s="130">
        <f t="shared" si="35"/>
        <v>446555</v>
      </c>
      <c r="AA82" s="130">
        <f t="shared" si="36"/>
        <v>0</v>
      </c>
      <c r="AB82" s="130">
        <f t="shared" ref="AB82:AB145" si="41">L82+T82</f>
        <v>0</v>
      </c>
      <c r="AC82" s="130">
        <f t="shared" si="37"/>
        <v>0</v>
      </c>
      <c r="AD82" s="11">
        <f t="shared" si="38"/>
        <v>901635</v>
      </c>
      <c r="AE82" s="126">
        <f t="shared" si="25"/>
        <v>4430.0090095890419</v>
      </c>
      <c r="AF82" s="66">
        <v>0</v>
      </c>
      <c r="AG82" s="66"/>
    </row>
    <row r="83" spans="1:33" x14ac:dyDescent="0.2">
      <c r="A83">
        <f t="shared" si="20"/>
        <v>9</v>
      </c>
      <c r="B83" s="108">
        <f t="shared" si="21"/>
        <v>41912</v>
      </c>
      <c r="C83" s="124">
        <v>41883</v>
      </c>
      <c r="D83" s="126">
        <f>VLOOKUP($B83,Loans!$B$12:$AN$227,34,FALSE)</f>
        <v>2858</v>
      </c>
      <c r="E83" s="132">
        <f>IF($A83&lt;6,VLOOKUP(YEAR(C83),SRECPrice!$B$5:$C$29,2,FALSE),VLOOKUP(YEAR(C83)+1,SRECPrice!$B$5:$C$29,2,FALSE))</f>
        <v>155</v>
      </c>
      <c r="F83" s="132">
        <v>475</v>
      </c>
      <c r="G83" s="11">
        <f t="shared" si="26"/>
        <v>442990</v>
      </c>
      <c r="H83" s="11">
        <f t="shared" si="27"/>
        <v>1357550</v>
      </c>
      <c r="I83" s="11">
        <f t="shared" si="28"/>
        <v>-914560</v>
      </c>
      <c r="J83" s="133">
        <f>IF($K$5="M",SUM(D$17:D82)-SUM(J$17:J82),IF($K$5="B",IF(ISODD($A83),SUM(D$17:D82)-SUM(J$17:J82),0),IF(OR(A83=1,A83=4,A83=7,A83=10),SUM(D$17:D82)-SUM(J$17:J82),0)))</f>
        <v>0</v>
      </c>
      <c r="K83" s="132">
        <f t="shared" si="39"/>
        <v>0</v>
      </c>
      <c r="L83" s="132">
        <f t="shared" si="22"/>
        <v>0</v>
      </c>
      <c r="M83" s="132">
        <f t="shared" si="23"/>
        <v>0</v>
      </c>
      <c r="N83" s="125">
        <f t="shared" si="29"/>
        <v>0</v>
      </c>
      <c r="O83" s="125">
        <f t="shared" si="30"/>
        <v>1344625</v>
      </c>
      <c r="P83" s="153">
        <f>VLOOKUP($B83,Loans!$B$12:$AN$227,28,FALSE)*0</f>
        <v>0</v>
      </c>
      <c r="Q83" s="11">
        <f t="shared" si="18"/>
        <v>0</v>
      </c>
      <c r="R83" s="134">
        <f>IF($K$5="M",SUM(P$17:P82)-SUM(R$17:R82),IF($K$5="B",IF(ISODD($A83),SUM(P$17:P82)-SUM(R$17:R82),0),IF(OR(A83=1,A83=4,A83=7,A83=10),SUM(P$17:P82)-SUM(R$17:R82),0)))</f>
        <v>0</v>
      </c>
      <c r="S83" s="135">
        <f t="shared" si="19"/>
        <v>0</v>
      </c>
      <c r="T83" s="11">
        <f t="shared" si="24"/>
        <v>0</v>
      </c>
      <c r="U83" s="11">
        <f t="shared" si="31"/>
        <v>0</v>
      </c>
      <c r="V83" s="11">
        <f t="shared" si="32"/>
        <v>0</v>
      </c>
      <c r="W83" s="127">
        <f t="shared" si="33"/>
        <v>2858</v>
      </c>
      <c r="X83" s="128">
        <f t="shared" si="34"/>
        <v>0</v>
      </c>
      <c r="Y83" s="129">
        <f t="shared" si="40"/>
        <v>8675</v>
      </c>
      <c r="Z83" s="130">
        <f t="shared" si="35"/>
        <v>442990</v>
      </c>
      <c r="AA83" s="130">
        <f t="shared" si="36"/>
        <v>0</v>
      </c>
      <c r="AB83" s="130">
        <f t="shared" si="41"/>
        <v>0</v>
      </c>
      <c r="AC83" s="130">
        <f t="shared" si="37"/>
        <v>0</v>
      </c>
      <c r="AD83" s="11">
        <f t="shared" si="38"/>
        <v>1344625</v>
      </c>
      <c r="AE83" s="126">
        <f t="shared" si="25"/>
        <v>8368.1250520547947</v>
      </c>
      <c r="AF83" s="66">
        <v>0</v>
      </c>
      <c r="AG83" s="66"/>
    </row>
    <row r="84" spans="1:33" x14ac:dyDescent="0.2">
      <c r="A84">
        <f t="shared" si="20"/>
        <v>10</v>
      </c>
      <c r="B84" s="108">
        <f t="shared" si="21"/>
        <v>41943</v>
      </c>
      <c r="C84" s="124">
        <v>41913</v>
      </c>
      <c r="D84" s="126">
        <f>VLOOKUP($B84,Loans!$B$12:$AN$227,34,FALSE)</f>
        <v>2627</v>
      </c>
      <c r="E84" s="132">
        <f>IF($A84&lt;6,VLOOKUP(YEAR(C84),SRECPrice!$B$5:$C$29,2,FALSE),VLOOKUP(YEAR(C84)+1,SRECPrice!$B$5:$C$29,2,FALSE))</f>
        <v>155</v>
      </c>
      <c r="F84" s="132">
        <v>475</v>
      </c>
      <c r="G84" s="11">
        <f t="shared" si="26"/>
        <v>407185</v>
      </c>
      <c r="H84" s="11">
        <f t="shared" si="27"/>
        <v>1247825</v>
      </c>
      <c r="I84" s="11">
        <f t="shared" si="28"/>
        <v>-840640</v>
      </c>
      <c r="J84" s="133">
        <f>IF($K$5="M",SUM(D$17:D83)-SUM(J$17:J83),IF($K$5="B",IF(ISODD($A84),SUM(D$17:D83)-SUM(J$17:J83),0),IF(OR(A84=1,A84=4,A84=7,A84=10),SUM(D$17:D83)-SUM(J$17:J83),0)))</f>
        <v>8675</v>
      </c>
      <c r="K84" s="132">
        <f t="shared" si="39"/>
        <v>155</v>
      </c>
      <c r="L84" s="132">
        <f t="shared" si="22"/>
        <v>1344625</v>
      </c>
      <c r="M84" s="132">
        <f t="shared" si="23"/>
        <v>1344625</v>
      </c>
      <c r="N84" s="125">
        <f t="shared" si="29"/>
        <v>0</v>
      </c>
      <c r="O84" s="125">
        <f t="shared" si="30"/>
        <v>407185</v>
      </c>
      <c r="P84" s="153">
        <f>VLOOKUP($B84,Loans!$B$12:$AN$227,28,FALSE)*0</f>
        <v>0</v>
      </c>
      <c r="Q84" s="11">
        <f t="shared" si="18"/>
        <v>0</v>
      </c>
      <c r="R84" s="134">
        <f>IF($K$5="M",SUM(P$17:P83)-SUM(R$17:R83),IF($K$5="B",IF(ISODD($A84),SUM(P$17:P83)-SUM(R$17:R83),0),IF(OR(A84=1,A84=4,A84=7,A84=10),SUM(P$17:P83)-SUM(R$17:R83),0)))</f>
        <v>0</v>
      </c>
      <c r="S84" s="135">
        <f t="shared" si="19"/>
        <v>0</v>
      </c>
      <c r="T84" s="11">
        <f t="shared" si="24"/>
        <v>0</v>
      </c>
      <c r="U84" s="11">
        <f t="shared" si="31"/>
        <v>0</v>
      </c>
      <c r="V84" s="11">
        <f t="shared" si="32"/>
        <v>0</v>
      </c>
      <c r="W84" s="127">
        <f t="shared" si="33"/>
        <v>2627</v>
      </c>
      <c r="X84" s="128">
        <f t="shared" si="34"/>
        <v>8675</v>
      </c>
      <c r="Y84" s="129">
        <f t="shared" si="40"/>
        <v>2627</v>
      </c>
      <c r="Z84" s="130">
        <f t="shared" si="35"/>
        <v>407185</v>
      </c>
      <c r="AA84" s="130">
        <f t="shared" si="36"/>
        <v>1344625</v>
      </c>
      <c r="AB84" s="130">
        <f t="shared" si="41"/>
        <v>1344625</v>
      </c>
      <c r="AC84" s="130">
        <f t="shared" si="37"/>
        <v>0</v>
      </c>
      <c r="AD84" s="11">
        <f t="shared" si="38"/>
        <v>407185</v>
      </c>
      <c r="AE84" s="126">
        <f t="shared" si="25"/>
        <v>12402.392817808221</v>
      </c>
      <c r="AF84" s="66">
        <v>7594.4602024022133</v>
      </c>
      <c r="AG84" s="66"/>
    </row>
    <row r="85" spans="1:33" x14ac:dyDescent="0.2">
      <c r="A85">
        <f t="shared" si="20"/>
        <v>11</v>
      </c>
      <c r="B85" s="108">
        <f t="shared" si="21"/>
        <v>41973</v>
      </c>
      <c r="C85" s="124">
        <v>41944</v>
      </c>
      <c r="D85" s="126">
        <f>VLOOKUP($B85,Loans!$B$12:$AN$227,34,FALSE)</f>
        <v>2245</v>
      </c>
      <c r="E85" s="132">
        <f>IF($A85&lt;6,VLOOKUP(YEAR(C85),SRECPrice!$B$5:$C$29,2,FALSE),VLOOKUP(YEAR(C85)+1,SRECPrice!$B$5:$C$29,2,FALSE))</f>
        <v>155</v>
      </c>
      <c r="F85" s="132">
        <v>475</v>
      </c>
      <c r="G85" s="11">
        <f t="shared" si="26"/>
        <v>347975</v>
      </c>
      <c r="H85" s="11">
        <f t="shared" si="27"/>
        <v>1066375</v>
      </c>
      <c r="I85" s="11">
        <f t="shared" si="28"/>
        <v>-718400</v>
      </c>
      <c r="J85" s="133">
        <f>IF($K$5="M",SUM(D$17:D84)-SUM(J$17:J84),IF($K$5="B",IF(ISODD($A85),SUM(D$17:D84)-SUM(J$17:J84),0),IF(OR(A85=1,A85=4,A85=7,A85=10),SUM(D$17:D84)-SUM(J$17:J84),0)))</f>
        <v>0</v>
      </c>
      <c r="K85" s="132">
        <f t="shared" si="39"/>
        <v>0</v>
      </c>
      <c r="L85" s="132">
        <f t="shared" si="22"/>
        <v>0</v>
      </c>
      <c r="M85" s="132">
        <f t="shared" si="23"/>
        <v>0</v>
      </c>
      <c r="N85" s="125">
        <f t="shared" si="29"/>
        <v>0</v>
      </c>
      <c r="O85" s="125">
        <f t="shared" si="30"/>
        <v>755160</v>
      </c>
      <c r="P85" s="153">
        <f>VLOOKUP($B85,Loans!$B$12:$AN$227,28,FALSE)*0</f>
        <v>0</v>
      </c>
      <c r="Q85" s="11">
        <f t="shared" si="18"/>
        <v>0</v>
      </c>
      <c r="R85" s="134">
        <f>IF($K$5="M",SUM(P$17:P84)-SUM(R$17:R84),IF($K$5="B",IF(ISODD($A85),SUM(P$17:P84)-SUM(R$17:R84),0),IF(OR(A85=1,A85=4,A85=7,A85=10),SUM(P$17:P84)-SUM(R$17:R84),0)))</f>
        <v>0</v>
      </c>
      <c r="S85" s="135">
        <f t="shared" si="19"/>
        <v>0</v>
      </c>
      <c r="T85" s="11">
        <f t="shared" si="24"/>
        <v>0</v>
      </c>
      <c r="U85" s="11">
        <f t="shared" si="31"/>
        <v>0</v>
      </c>
      <c r="V85" s="11">
        <f t="shared" si="32"/>
        <v>0</v>
      </c>
      <c r="W85" s="127">
        <f t="shared" si="33"/>
        <v>2245</v>
      </c>
      <c r="X85" s="128">
        <f t="shared" si="34"/>
        <v>0</v>
      </c>
      <c r="Y85" s="129">
        <f t="shared" si="40"/>
        <v>4872</v>
      </c>
      <c r="Z85" s="130">
        <f t="shared" si="35"/>
        <v>347975</v>
      </c>
      <c r="AA85" s="130">
        <f t="shared" si="36"/>
        <v>0</v>
      </c>
      <c r="AB85" s="130">
        <f t="shared" si="41"/>
        <v>0</v>
      </c>
      <c r="AC85" s="130">
        <f t="shared" si="37"/>
        <v>0</v>
      </c>
      <c r="AD85" s="11">
        <f t="shared" si="38"/>
        <v>755160</v>
      </c>
      <c r="AE85" s="126">
        <f t="shared" si="25"/>
        <v>3824.1304863013702</v>
      </c>
      <c r="AF85" s="66">
        <v>0</v>
      </c>
      <c r="AG85" s="66"/>
    </row>
    <row r="86" spans="1:33" x14ac:dyDescent="0.2">
      <c r="A86">
        <f t="shared" si="20"/>
        <v>12</v>
      </c>
      <c r="B86" s="108">
        <f t="shared" si="21"/>
        <v>42004</v>
      </c>
      <c r="C86" s="124">
        <v>41974</v>
      </c>
      <c r="D86" s="126">
        <f>VLOOKUP($B86,Loans!$B$12:$AN$227,34,FALSE)</f>
        <v>1816</v>
      </c>
      <c r="E86" s="132">
        <f>IF($A86&lt;6,VLOOKUP(YEAR(C86),SRECPrice!$B$5:$C$29,2,FALSE),VLOOKUP(YEAR(C86)+1,SRECPrice!$B$5:$C$29,2,FALSE))</f>
        <v>155</v>
      </c>
      <c r="F86" s="132">
        <v>475</v>
      </c>
      <c r="G86" s="11">
        <f t="shared" si="26"/>
        <v>281480</v>
      </c>
      <c r="H86" s="11">
        <f t="shared" si="27"/>
        <v>862600</v>
      </c>
      <c r="I86" s="11">
        <f t="shared" si="28"/>
        <v>-581120</v>
      </c>
      <c r="J86" s="133">
        <f>IF($K$5="M",SUM(D$17:D85)-SUM(J$17:J85),IF($K$5="B",IF(ISODD($A86),SUM(D$17:D85)-SUM(J$17:J85),0),IF(OR(A86=1,A86=4,A86=7,A86=10),SUM(D$17:D85)-SUM(J$17:J85),0)))</f>
        <v>0</v>
      </c>
      <c r="K86" s="132">
        <f t="shared" si="39"/>
        <v>0</v>
      </c>
      <c r="L86" s="132">
        <f t="shared" si="22"/>
        <v>0</v>
      </c>
      <c r="M86" s="132">
        <f t="shared" si="23"/>
        <v>0</v>
      </c>
      <c r="N86" s="125">
        <f t="shared" si="29"/>
        <v>0</v>
      </c>
      <c r="O86" s="125">
        <f t="shared" si="30"/>
        <v>1036640</v>
      </c>
      <c r="P86" s="153">
        <f>VLOOKUP($B86,Loans!$B$12:$AN$227,28,FALSE)*0</f>
        <v>0</v>
      </c>
      <c r="Q86" s="11">
        <f t="shared" si="18"/>
        <v>0</v>
      </c>
      <c r="R86" s="134">
        <f>IF($K$5="M",SUM(P$17:P85)-SUM(R$17:R85),IF($K$5="B",IF(ISODD($A86),SUM(P$17:P85)-SUM(R$17:R85),0),IF(OR(A86=1,A86=4,A86=7,A86=10),SUM(P$17:P85)-SUM(R$17:R85),0)))</f>
        <v>0</v>
      </c>
      <c r="S86" s="135">
        <f t="shared" si="19"/>
        <v>0</v>
      </c>
      <c r="T86" s="11">
        <f t="shared" si="24"/>
        <v>0</v>
      </c>
      <c r="U86" s="11">
        <f t="shared" si="31"/>
        <v>0</v>
      </c>
      <c r="V86" s="11">
        <f t="shared" si="32"/>
        <v>0</v>
      </c>
      <c r="W86" s="127">
        <f t="shared" si="33"/>
        <v>1816</v>
      </c>
      <c r="X86" s="128">
        <f t="shared" si="34"/>
        <v>0</v>
      </c>
      <c r="Y86" s="129">
        <f t="shared" si="40"/>
        <v>6688</v>
      </c>
      <c r="Z86" s="130">
        <f t="shared" si="35"/>
        <v>281480</v>
      </c>
      <c r="AA86" s="130">
        <f t="shared" si="36"/>
        <v>0</v>
      </c>
      <c r="AB86" s="130">
        <f t="shared" si="41"/>
        <v>0</v>
      </c>
      <c r="AC86" s="130">
        <f t="shared" si="37"/>
        <v>0</v>
      </c>
      <c r="AD86" s="11">
        <f t="shared" si="38"/>
        <v>1036640</v>
      </c>
      <c r="AE86" s="126">
        <f t="shared" si="25"/>
        <v>7211.2848876712333</v>
      </c>
      <c r="AF86" s="66">
        <v>0</v>
      </c>
      <c r="AG86" s="66"/>
    </row>
    <row r="87" spans="1:33" x14ac:dyDescent="0.2">
      <c r="A87">
        <f t="shared" si="20"/>
        <v>1</v>
      </c>
      <c r="B87" s="108">
        <f t="shared" si="21"/>
        <v>42035</v>
      </c>
      <c r="C87" s="124">
        <v>42005</v>
      </c>
      <c r="D87" s="126">
        <f>VLOOKUP($B87,Loans!$B$12:$AN$227,34,FALSE)</f>
        <v>1146</v>
      </c>
      <c r="E87" s="132">
        <f>IF($A87&lt;6,VLOOKUP(YEAR(C87),SRECPrice!$B$5:$C$29,2,FALSE),VLOOKUP(YEAR(C87)+1,SRECPrice!$B$5:$C$29,2,FALSE))</f>
        <v>155</v>
      </c>
      <c r="F87" s="132">
        <v>475</v>
      </c>
      <c r="G87" s="11">
        <f t="shared" si="26"/>
        <v>177630</v>
      </c>
      <c r="H87" s="11">
        <f t="shared" si="27"/>
        <v>544350</v>
      </c>
      <c r="I87" s="11">
        <f t="shared" si="28"/>
        <v>-366720</v>
      </c>
      <c r="J87" s="133">
        <f>IF($K$5="M",SUM(D$17:D86)-SUM(J$17:J86),IF($K$5="B",IF(ISODD($A87),SUM(D$17:D86)-SUM(J$17:J86),0),IF(OR(A87=1,A87=4,A87=7,A87=10),SUM(D$17:D86)-SUM(J$17:J86),0)))</f>
        <v>6688</v>
      </c>
      <c r="K87" s="132">
        <f t="shared" si="39"/>
        <v>155</v>
      </c>
      <c r="L87" s="132">
        <f t="shared" si="22"/>
        <v>1036640</v>
      </c>
      <c r="M87" s="132">
        <f t="shared" si="23"/>
        <v>1036640</v>
      </c>
      <c r="N87" s="125">
        <f t="shared" si="29"/>
        <v>0</v>
      </c>
      <c r="O87" s="125">
        <f t="shared" si="30"/>
        <v>177630</v>
      </c>
      <c r="P87" s="153">
        <f>VLOOKUP($B87,Loans!$B$12:$AN$227,28,FALSE)*0</f>
        <v>0</v>
      </c>
      <c r="Q87" s="11">
        <f t="shared" si="18"/>
        <v>0</v>
      </c>
      <c r="R87" s="134">
        <f>IF($K$5="M",SUM(P$17:P86)-SUM(R$17:R86),IF($K$5="B",IF(ISODD($A87),SUM(P$17:P86)-SUM(R$17:R86),0),IF(OR(A87=1,A87=4,A87=7,A87=10),SUM(P$17:P86)-SUM(R$17:R86),0)))</f>
        <v>0</v>
      </c>
      <c r="S87" s="135">
        <f t="shared" si="19"/>
        <v>0</v>
      </c>
      <c r="T87" s="11">
        <f t="shared" si="24"/>
        <v>0</v>
      </c>
      <c r="U87" s="11">
        <f t="shared" si="31"/>
        <v>0</v>
      </c>
      <c r="V87" s="11">
        <f t="shared" si="32"/>
        <v>0</v>
      </c>
      <c r="W87" s="127">
        <f t="shared" si="33"/>
        <v>1146</v>
      </c>
      <c r="X87" s="128">
        <f t="shared" si="34"/>
        <v>6688</v>
      </c>
      <c r="Y87" s="129">
        <f t="shared" si="40"/>
        <v>1146</v>
      </c>
      <c r="Z87" s="130">
        <f t="shared" si="35"/>
        <v>177630</v>
      </c>
      <c r="AA87" s="130">
        <f t="shared" si="36"/>
        <v>1036640</v>
      </c>
      <c r="AB87" s="130">
        <f t="shared" si="41"/>
        <v>1036640</v>
      </c>
      <c r="AC87" s="130">
        <f t="shared" si="37"/>
        <v>0</v>
      </c>
      <c r="AD87" s="11">
        <f t="shared" si="38"/>
        <v>177630</v>
      </c>
      <c r="AE87" s="126">
        <f t="shared" si="25"/>
        <v>9520.1529123287673</v>
      </c>
      <c r="AF87" s="66">
        <v>7696.3796635135441</v>
      </c>
      <c r="AG87" s="66"/>
    </row>
    <row r="88" spans="1:33" x14ac:dyDescent="0.2">
      <c r="A88">
        <f t="shared" si="20"/>
        <v>2</v>
      </c>
      <c r="B88" s="108">
        <f t="shared" si="21"/>
        <v>42063</v>
      </c>
      <c r="C88" s="124">
        <v>42036</v>
      </c>
      <c r="D88" s="126">
        <f>VLOOKUP($B88,Loans!$B$12:$AN$227,34,FALSE)</f>
        <v>1017</v>
      </c>
      <c r="E88" s="132">
        <f>IF($A88&lt;6,VLOOKUP(YEAR(C88),SRECPrice!$B$5:$C$29,2,FALSE),VLOOKUP(YEAR(C88)+1,SRECPrice!$B$5:$C$29,2,FALSE))</f>
        <v>155</v>
      </c>
      <c r="F88" s="132">
        <v>475</v>
      </c>
      <c r="G88" s="11">
        <f t="shared" si="26"/>
        <v>157635</v>
      </c>
      <c r="H88" s="11">
        <f t="shared" si="27"/>
        <v>483075</v>
      </c>
      <c r="I88" s="11">
        <f t="shared" si="28"/>
        <v>-325440</v>
      </c>
      <c r="J88" s="133">
        <f>IF($K$5="M",SUM(D$17:D87)-SUM(J$17:J87),IF($K$5="B",IF(ISODD($A88),SUM(D$17:D87)-SUM(J$17:J87),0),IF(OR(A88=1,A88=4,A88=7,A88=10),SUM(D$17:D87)-SUM(J$17:J87),0)))</f>
        <v>0</v>
      </c>
      <c r="K88" s="132">
        <f t="shared" si="39"/>
        <v>0</v>
      </c>
      <c r="L88" s="132">
        <f t="shared" ref="L88:L119" si="42">J88*K88</f>
        <v>0</v>
      </c>
      <c r="M88" s="132">
        <f t="shared" ref="M88:M119" si="43">IF(J88=0,0,O87)</f>
        <v>0</v>
      </c>
      <c r="N88" s="125">
        <f t="shared" si="29"/>
        <v>0</v>
      </c>
      <c r="O88" s="125">
        <f t="shared" si="30"/>
        <v>335265</v>
      </c>
      <c r="P88" s="153">
        <f>VLOOKUP($B88,Loans!$B$12:$AN$227,28,FALSE)*0</f>
        <v>0</v>
      </c>
      <c r="Q88" s="11">
        <f t="shared" si="18"/>
        <v>0</v>
      </c>
      <c r="R88" s="134">
        <f>IF($K$5="M",SUM(P$17:P87)-SUM(R$17:R87),IF($K$5="B",IF(ISODD($A88),SUM(P$17:P87)-SUM(R$17:R87),0),IF(OR(A88=1,A88=4,A88=7,A88=10),SUM(P$17:P87)-SUM(R$17:R87),0)))</f>
        <v>0</v>
      </c>
      <c r="S88" s="135">
        <f t="shared" ref="S88:S119" si="44">IF(R88&gt;0,V87,0)</f>
        <v>0</v>
      </c>
      <c r="T88" s="11">
        <f t="shared" si="24"/>
        <v>0</v>
      </c>
      <c r="U88" s="11">
        <f t="shared" si="31"/>
        <v>0</v>
      </c>
      <c r="V88" s="11">
        <f t="shared" si="32"/>
        <v>0</v>
      </c>
      <c r="W88" s="127">
        <f t="shared" si="33"/>
        <v>1017</v>
      </c>
      <c r="X88" s="128">
        <f t="shared" si="34"/>
        <v>0</v>
      </c>
      <c r="Y88" s="129">
        <f t="shared" si="40"/>
        <v>2163</v>
      </c>
      <c r="Z88" s="130">
        <f t="shared" si="35"/>
        <v>157635</v>
      </c>
      <c r="AA88" s="130">
        <f t="shared" si="36"/>
        <v>0</v>
      </c>
      <c r="AB88" s="130">
        <f t="shared" si="41"/>
        <v>0</v>
      </c>
      <c r="AC88" s="130">
        <f t="shared" si="37"/>
        <v>0</v>
      </c>
      <c r="AD88" s="11">
        <f t="shared" si="38"/>
        <v>335265</v>
      </c>
      <c r="AE88" s="126">
        <f t="shared" si="25"/>
        <v>1561.8757602739727</v>
      </c>
      <c r="AF88" s="66">
        <v>0</v>
      </c>
      <c r="AG88" s="66"/>
    </row>
    <row r="89" spans="1:33" x14ac:dyDescent="0.2">
      <c r="A89">
        <f t="shared" si="20"/>
        <v>3</v>
      </c>
      <c r="B89" s="108">
        <f t="shared" si="21"/>
        <v>42094</v>
      </c>
      <c r="C89" s="124">
        <v>42064</v>
      </c>
      <c r="D89" s="126">
        <f>VLOOKUP($B89,Loans!$B$12:$AN$227,34,FALSE)</f>
        <v>1243</v>
      </c>
      <c r="E89" s="132">
        <f>IF($A89&lt;6,VLOOKUP(YEAR(C89),SRECPrice!$B$5:$C$29,2,FALSE),VLOOKUP(YEAR(C89)+1,SRECPrice!$B$5:$C$29,2,FALSE))</f>
        <v>155</v>
      </c>
      <c r="F89" s="132">
        <v>475</v>
      </c>
      <c r="G89" s="11">
        <f t="shared" si="26"/>
        <v>192665</v>
      </c>
      <c r="H89" s="11">
        <f t="shared" si="27"/>
        <v>590425</v>
      </c>
      <c r="I89" s="11">
        <f t="shared" si="28"/>
        <v>-397760</v>
      </c>
      <c r="J89" s="133">
        <f>IF($K$5="M",SUM(D$17:D88)-SUM(J$17:J88),IF($K$5="B",IF(ISODD($A89),SUM(D$17:D88)-SUM(J$17:J88),0),IF(OR(A89=1,A89=4,A89=7,A89=10),SUM(D$17:D88)-SUM(J$17:J88),0)))</f>
        <v>0</v>
      </c>
      <c r="K89" s="132">
        <f t="shared" si="39"/>
        <v>0</v>
      </c>
      <c r="L89" s="132">
        <f t="shared" si="42"/>
        <v>0</v>
      </c>
      <c r="M89" s="132">
        <f t="shared" si="43"/>
        <v>0</v>
      </c>
      <c r="N89" s="125">
        <f t="shared" si="29"/>
        <v>0</v>
      </c>
      <c r="O89" s="125">
        <f t="shared" si="30"/>
        <v>527930</v>
      </c>
      <c r="P89" s="153">
        <f>VLOOKUP($B89,Loans!$B$12:$AN$227,28,FALSE)*0</f>
        <v>0</v>
      </c>
      <c r="Q89" s="11">
        <f t="shared" ref="Q89:Q120" si="45">P89*E89*0.75</f>
        <v>0</v>
      </c>
      <c r="R89" s="134">
        <f>IF($K$5="M",SUM(P$17:P88)-SUM(R$17:R88),IF($K$5="B",IF(ISODD($A89),SUM(P$17:P88)-SUM(R$17:R88),0),IF(OR(A89=1,A89=4,A89=7,A89=10),SUM(P$17:P88)-SUM(R$17:R88),0)))</f>
        <v>0</v>
      </c>
      <c r="S89" s="135">
        <f t="shared" si="44"/>
        <v>0</v>
      </c>
      <c r="T89" s="11">
        <f t="shared" si="24"/>
        <v>0</v>
      </c>
      <c r="U89" s="11">
        <f t="shared" si="31"/>
        <v>0</v>
      </c>
      <c r="V89" s="11">
        <f t="shared" si="32"/>
        <v>0</v>
      </c>
      <c r="W89" s="127">
        <f t="shared" si="33"/>
        <v>1243</v>
      </c>
      <c r="X89" s="128">
        <f t="shared" si="34"/>
        <v>0</v>
      </c>
      <c r="Y89" s="129">
        <f t="shared" si="40"/>
        <v>3406</v>
      </c>
      <c r="Z89" s="130">
        <f t="shared" si="35"/>
        <v>192665</v>
      </c>
      <c r="AA89" s="130">
        <f t="shared" si="36"/>
        <v>0</v>
      </c>
      <c r="AB89" s="130">
        <f t="shared" si="41"/>
        <v>0</v>
      </c>
      <c r="AC89" s="130">
        <f t="shared" si="37"/>
        <v>0</v>
      </c>
      <c r="AD89" s="11">
        <f t="shared" si="38"/>
        <v>527930</v>
      </c>
      <c r="AE89" s="126">
        <f t="shared" si="25"/>
        <v>3222.1678575342471</v>
      </c>
      <c r="AF89" s="66">
        <v>0</v>
      </c>
      <c r="AG89" s="66"/>
    </row>
    <row r="90" spans="1:33" x14ac:dyDescent="0.2">
      <c r="A90">
        <f t="shared" si="20"/>
        <v>4</v>
      </c>
      <c r="B90" s="108">
        <f t="shared" si="21"/>
        <v>42124</v>
      </c>
      <c r="C90" s="124">
        <v>42095</v>
      </c>
      <c r="D90" s="126">
        <f>VLOOKUP($B90,Loans!$B$12:$AN$227,34,FALSE)</f>
        <v>1550</v>
      </c>
      <c r="E90" s="132">
        <f>IF($A90&lt;6,VLOOKUP(YEAR(C90),SRECPrice!$B$5:$C$29,2,FALSE),VLOOKUP(YEAR(C90)+1,SRECPrice!$B$5:$C$29,2,FALSE))</f>
        <v>155</v>
      </c>
      <c r="F90" s="132">
        <v>475</v>
      </c>
      <c r="G90" s="11">
        <f t="shared" si="26"/>
        <v>240250</v>
      </c>
      <c r="H90" s="11">
        <f t="shared" si="27"/>
        <v>736250</v>
      </c>
      <c r="I90" s="11">
        <f t="shared" si="28"/>
        <v>-496000</v>
      </c>
      <c r="J90" s="133">
        <f>IF($K$5="M",SUM(D$17:D89)-SUM(J$17:J89),IF($K$5="B",IF(ISODD($A90),SUM(D$17:D89)-SUM(J$17:J89),0),IF(OR(A90=1,A90=4,A90=7,A90=10),SUM(D$17:D89)-SUM(J$17:J89),0)))</f>
        <v>3406</v>
      </c>
      <c r="K90" s="132">
        <f t="shared" si="39"/>
        <v>155</v>
      </c>
      <c r="L90" s="132">
        <f t="shared" si="42"/>
        <v>527930</v>
      </c>
      <c r="M90" s="132">
        <f t="shared" si="43"/>
        <v>527930</v>
      </c>
      <c r="N90" s="125">
        <f t="shared" si="29"/>
        <v>0</v>
      </c>
      <c r="O90" s="125">
        <f t="shared" si="30"/>
        <v>240250</v>
      </c>
      <c r="P90" s="153">
        <f>VLOOKUP($B90,Loans!$B$12:$AN$227,28,FALSE)*0</f>
        <v>0</v>
      </c>
      <c r="Q90" s="11">
        <f t="shared" si="45"/>
        <v>0</v>
      </c>
      <c r="R90" s="134">
        <f>IF($K$5="M",SUM(P$17:P89)-SUM(R$17:R89),IF($K$5="B",IF(ISODD($A90),SUM(P$17:P89)-SUM(R$17:R89),0),IF(OR(A90=1,A90=4,A90=7,A90=10),SUM(P$17:P89)-SUM(R$17:R89),0)))</f>
        <v>0</v>
      </c>
      <c r="S90" s="135">
        <f t="shared" si="44"/>
        <v>0</v>
      </c>
      <c r="T90" s="11">
        <f t="shared" si="24"/>
        <v>0</v>
      </c>
      <c r="U90" s="11">
        <f t="shared" si="31"/>
        <v>0</v>
      </c>
      <c r="V90" s="11">
        <f t="shared" si="32"/>
        <v>0</v>
      </c>
      <c r="W90" s="127">
        <f t="shared" si="33"/>
        <v>1550</v>
      </c>
      <c r="X90" s="128">
        <f t="shared" si="34"/>
        <v>3406</v>
      </c>
      <c r="Y90" s="129">
        <f t="shared" si="40"/>
        <v>1550</v>
      </c>
      <c r="Z90" s="130">
        <f t="shared" si="35"/>
        <v>240250</v>
      </c>
      <c r="AA90" s="130">
        <f t="shared" si="36"/>
        <v>527930</v>
      </c>
      <c r="AB90" s="130">
        <f t="shared" si="41"/>
        <v>527930</v>
      </c>
      <c r="AC90" s="130">
        <f t="shared" si="37"/>
        <v>0</v>
      </c>
      <c r="AD90" s="11">
        <f t="shared" si="38"/>
        <v>240250</v>
      </c>
      <c r="AE90" s="126">
        <f t="shared" si="25"/>
        <v>4733.2313479452059</v>
      </c>
      <c r="AF90" s="66">
        <v>4394.72529741168</v>
      </c>
      <c r="AG90" s="66"/>
    </row>
    <row r="91" spans="1:33" x14ac:dyDescent="0.2">
      <c r="A91">
        <f t="shared" si="20"/>
        <v>5</v>
      </c>
      <c r="B91" s="108">
        <f t="shared" si="21"/>
        <v>42155</v>
      </c>
      <c r="C91" s="124">
        <v>42125</v>
      </c>
      <c r="D91" s="126">
        <f>VLOOKUP($B91,Loans!$B$12:$AN$227,34,FALSE)</f>
        <v>2183</v>
      </c>
      <c r="E91" s="132">
        <f>IF($A91&lt;6,VLOOKUP(YEAR(C91),SRECPrice!$B$5:$C$29,2,FALSE),VLOOKUP(YEAR(C91)+1,SRECPrice!$B$5:$C$29,2,FALSE))</f>
        <v>155</v>
      </c>
      <c r="F91" s="132">
        <v>475</v>
      </c>
      <c r="G91" s="11">
        <f t="shared" si="26"/>
        <v>338365</v>
      </c>
      <c r="H91" s="11">
        <f t="shared" si="27"/>
        <v>1036925</v>
      </c>
      <c r="I91" s="11">
        <f t="shared" si="28"/>
        <v>-698560</v>
      </c>
      <c r="J91" s="133">
        <f>IF($K$5="M",SUM(D$17:D90)-SUM(J$17:J90),IF($K$5="B",IF(ISODD($A91),SUM(D$17:D90)-SUM(J$17:J90),0),IF(OR(A91=1,A91=4,A91=7,A91=10),SUM(D$17:D90)-SUM(J$17:J90),0)))</f>
        <v>0</v>
      </c>
      <c r="K91" s="132">
        <f t="shared" si="39"/>
        <v>0</v>
      </c>
      <c r="L91" s="132">
        <f t="shared" si="42"/>
        <v>0</v>
      </c>
      <c r="M91" s="132">
        <f t="shared" si="43"/>
        <v>0</v>
      </c>
      <c r="N91" s="125">
        <f t="shared" si="29"/>
        <v>0</v>
      </c>
      <c r="O91" s="125">
        <f t="shared" si="30"/>
        <v>578615</v>
      </c>
      <c r="P91" s="153">
        <f>VLOOKUP($B91,Loans!$B$12:$AN$227,28,FALSE)*0</f>
        <v>0</v>
      </c>
      <c r="Q91" s="11">
        <f t="shared" si="45"/>
        <v>0</v>
      </c>
      <c r="R91" s="134">
        <f>IF($K$5="M",SUM(P$17:P90)-SUM(R$17:R90),IF($K$5="B",IF(ISODD($A91),SUM(P$17:P90)-SUM(R$17:R90),0),IF(OR(A91=1,A91=4,A91=7,A91=10),SUM(P$17:P90)-SUM(R$17:R90),0)))</f>
        <v>0</v>
      </c>
      <c r="S91" s="135">
        <f t="shared" si="44"/>
        <v>0</v>
      </c>
      <c r="T91" s="11">
        <f t="shared" si="24"/>
        <v>0</v>
      </c>
      <c r="U91" s="11">
        <f t="shared" si="31"/>
        <v>0</v>
      </c>
      <c r="V91" s="11">
        <f t="shared" si="32"/>
        <v>0</v>
      </c>
      <c r="W91" s="127">
        <f t="shared" si="33"/>
        <v>2183</v>
      </c>
      <c r="X91" s="128">
        <f t="shared" si="34"/>
        <v>0</v>
      </c>
      <c r="Y91" s="129">
        <f t="shared" si="40"/>
        <v>3733</v>
      </c>
      <c r="Z91" s="130">
        <f t="shared" si="35"/>
        <v>338365</v>
      </c>
      <c r="AA91" s="130">
        <f t="shared" si="36"/>
        <v>0</v>
      </c>
      <c r="AB91" s="130">
        <f t="shared" si="41"/>
        <v>0</v>
      </c>
      <c r="AC91" s="130">
        <f t="shared" si="37"/>
        <v>0</v>
      </c>
      <c r="AD91" s="11">
        <f t="shared" si="38"/>
        <v>578615</v>
      </c>
      <c r="AE91" s="126">
        <f t="shared" si="25"/>
        <v>2369.9654150684933</v>
      </c>
      <c r="AF91" s="66">
        <v>0</v>
      </c>
      <c r="AG91" s="66"/>
    </row>
    <row r="92" spans="1:33" x14ac:dyDescent="0.2">
      <c r="A92">
        <f t="shared" si="20"/>
        <v>6</v>
      </c>
      <c r="B92" s="108">
        <f t="shared" si="21"/>
        <v>42185</v>
      </c>
      <c r="C92" s="124">
        <v>42156</v>
      </c>
      <c r="D92" s="126">
        <f>VLOOKUP($B92,Loans!$B$12:$AN$227,34,FALSE)</f>
        <v>2451</v>
      </c>
      <c r="E92" s="132">
        <f>IF($A92&lt;6,VLOOKUP(YEAR(C92),SRECPrice!$B$5:$C$29,2,FALSE),VLOOKUP(YEAR(C92)+1,SRECPrice!$B$5:$C$29,2,FALSE))</f>
        <v>155</v>
      </c>
      <c r="F92" s="132">
        <v>475</v>
      </c>
      <c r="G92" s="11">
        <f t="shared" si="26"/>
        <v>379905</v>
      </c>
      <c r="H92" s="11">
        <f t="shared" si="27"/>
        <v>1164225</v>
      </c>
      <c r="I92" s="11">
        <f t="shared" si="28"/>
        <v>-784320</v>
      </c>
      <c r="J92" s="133">
        <f>IF($K$5="M",SUM(D$17:D91)-SUM(J$17:J91),IF($K$5="B",IF(ISODD($A92),SUM(D$17:D91)-SUM(J$17:J91),0),IF(OR(A92=1,A92=4,A92=7,A92=10),SUM(D$17:D91)-SUM(J$17:J91),0)))</f>
        <v>0</v>
      </c>
      <c r="K92" s="132">
        <f t="shared" si="39"/>
        <v>0</v>
      </c>
      <c r="L92" s="132">
        <f t="shared" si="42"/>
        <v>0</v>
      </c>
      <c r="M92" s="132">
        <f t="shared" si="43"/>
        <v>0</v>
      </c>
      <c r="N92" s="125">
        <f t="shared" si="29"/>
        <v>0</v>
      </c>
      <c r="O92" s="125">
        <f t="shared" si="30"/>
        <v>958520</v>
      </c>
      <c r="P92" s="153">
        <f>VLOOKUP($B92,Loans!$B$12:$AN$227,28,FALSE)*0</f>
        <v>0</v>
      </c>
      <c r="Q92" s="11">
        <f t="shared" si="45"/>
        <v>0</v>
      </c>
      <c r="R92" s="134">
        <f>IF($K$5="M",SUM(P$17:P91)-SUM(R$17:R91),IF($K$5="B",IF(ISODD($A92),SUM(P$17:P91)-SUM(R$17:R91),0),IF(OR(A92=1,A92=4,A92=7,A92=10),SUM(P$17:P91)-SUM(R$17:R91),0)))</f>
        <v>0</v>
      </c>
      <c r="S92" s="135">
        <f t="shared" si="44"/>
        <v>0</v>
      </c>
      <c r="T92" s="11">
        <f t="shared" si="24"/>
        <v>0</v>
      </c>
      <c r="U92" s="11">
        <f t="shared" si="31"/>
        <v>0</v>
      </c>
      <c r="V92" s="11">
        <f t="shared" si="32"/>
        <v>0</v>
      </c>
      <c r="W92" s="127">
        <f t="shared" si="33"/>
        <v>2451</v>
      </c>
      <c r="X92" s="128">
        <f t="shared" si="34"/>
        <v>0</v>
      </c>
      <c r="Y92" s="129">
        <f t="shared" si="40"/>
        <v>6184</v>
      </c>
      <c r="Z92" s="130">
        <f t="shared" si="35"/>
        <v>379905</v>
      </c>
      <c r="AA92" s="130">
        <f t="shared" si="36"/>
        <v>0</v>
      </c>
      <c r="AB92" s="130">
        <f t="shared" si="41"/>
        <v>0</v>
      </c>
      <c r="AC92" s="130">
        <f t="shared" si="37"/>
        <v>0</v>
      </c>
      <c r="AD92" s="11">
        <f t="shared" si="38"/>
        <v>958520</v>
      </c>
      <c r="AE92" s="126">
        <f t="shared" si="25"/>
        <v>5399.2636726027404</v>
      </c>
      <c r="AF92" s="66">
        <v>0</v>
      </c>
      <c r="AG92" s="66"/>
    </row>
    <row r="93" spans="1:33" x14ac:dyDescent="0.2">
      <c r="A93">
        <f t="shared" si="20"/>
        <v>7</v>
      </c>
      <c r="B93" s="108">
        <f t="shared" si="21"/>
        <v>42216</v>
      </c>
      <c r="C93" s="124">
        <v>42186</v>
      </c>
      <c r="D93" s="126">
        <f>VLOOKUP($B93,Loans!$B$12:$AN$227,34,FALSE)</f>
        <v>2921</v>
      </c>
      <c r="E93" s="132">
        <f>IF($A93&lt;6,VLOOKUP(YEAR(C93),SRECPrice!$B$5:$C$29,2,FALSE),VLOOKUP(YEAR(C93)+1,SRECPrice!$B$5:$C$29,2,FALSE))</f>
        <v>155</v>
      </c>
      <c r="F93" s="132">
        <v>475</v>
      </c>
      <c r="G93" s="11">
        <f t="shared" si="26"/>
        <v>452755</v>
      </c>
      <c r="H93" s="11">
        <f t="shared" si="27"/>
        <v>1387475</v>
      </c>
      <c r="I93" s="11">
        <f t="shared" si="28"/>
        <v>-934720</v>
      </c>
      <c r="J93" s="133">
        <f>IF($K$5="M",SUM(D$17:D92)-SUM(J$17:J92),IF($K$5="B",IF(ISODD($A93),SUM(D$17:D92)-SUM(J$17:J92),0),IF(OR(A93=1,A93=4,A93=7,A93=10),SUM(D$17:D92)-SUM(J$17:J92),0)))</f>
        <v>6184</v>
      </c>
      <c r="K93" s="132">
        <f t="shared" si="39"/>
        <v>155</v>
      </c>
      <c r="L93" s="132">
        <f t="shared" si="42"/>
        <v>958520</v>
      </c>
      <c r="M93" s="132">
        <f t="shared" si="43"/>
        <v>958520</v>
      </c>
      <c r="N93" s="125">
        <f t="shared" si="29"/>
        <v>0</v>
      </c>
      <c r="O93" s="125">
        <f t="shared" si="30"/>
        <v>452755</v>
      </c>
      <c r="P93" s="153">
        <f>VLOOKUP($B93,Loans!$B$12:$AN$227,28,FALSE)*0</f>
        <v>0</v>
      </c>
      <c r="Q93" s="11">
        <f t="shared" si="45"/>
        <v>0</v>
      </c>
      <c r="R93" s="134">
        <f>IF($K$5="M",SUM(P$17:P92)-SUM(R$17:R92),IF($K$5="B",IF(ISODD($A93),SUM(P$17:P92)-SUM(R$17:R92),0),IF(OR(A93=1,A93=4,A93=7,A93=10),SUM(P$17:P92)-SUM(R$17:R92),0)))</f>
        <v>0</v>
      </c>
      <c r="S93" s="135">
        <f t="shared" si="44"/>
        <v>0</v>
      </c>
      <c r="T93" s="11">
        <f t="shared" si="24"/>
        <v>0</v>
      </c>
      <c r="U93" s="11">
        <f t="shared" si="31"/>
        <v>0</v>
      </c>
      <c r="V93" s="11">
        <f t="shared" si="32"/>
        <v>0</v>
      </c>
      <c r="W93" s="127">
        <f t="shared" si="33"/>
        <v>2921</v>
      </c>
      <c r="X93" s="128">
        <f t="shared" si="34"/>
        <v>6184</v>
      </c>
      <c r="Y93" s="129">
        <f t="shared" si="40"/>
        <v>2921</v>
      </c>
      <c r="Z93" s="130">
        <f t="shared" si="35"/>
        <v>452755</v>
      </c>
      <c r="AA93" s="130">
        <f t="shared" si="36"/>
        <v>958520</v>
      </c>
      <c r="AB93" s="130">
        <f t="shared" si="41"/>
        <v>958520</v>
      </c>
      <c r="AC93" s="130">
        <f t="shared" si="37"/>
        <v>0</v>
      </c>
      <c r="AD93" s="11">
        <f t="shared" si="38"/>
        <v>452755</v>
      </c>
      <c r="AE93" s="126">
        <f t="shared" si="25"/>
        <v>8890.5431246575354</v>
      </c>
      <c r="AF93" s="66">
        <v>5496.400319971558</v>
      </c>
      <c r="AG93" s="66"/>
    </row>
    <row r="94" spans="1:33" x14ac:dyDescent="0.2">
      <c r="A94">
        <f t="shared" si="20"/>
        <v>8</v>
      </c>
      <c r="B94" s="108">
        <f t="shared" si="21"/>
        <v>42247</v>
      </c>
      <c r="C94" s="124">
        <v>42217</v>
      </c>
      <c r="D94" s="126">
        <f>VLOOKUP($B94,Loans!$B$12:$AN$227,34,FALSE)</f>
        <v>2867</v>
      </c>
      <c r="E94" s="132">
        <f>IF($A94&lt;6,VLOOKUP(YEAR(C94),SRECPrice!$B$5:$C$29,2,FALSE),VLOOKUP(YEAR(C94)+1,SRECPrice!$B$5:$C$29,2,FALSE))</f>
        <v>155</v>
      </c>
      <c r="F94" s="132">
        <v>475</v>
      </c>
      <c r="G94" s="11">
        <f t="shared" si="26"/>
        <v>444385</v>
      </c>
      <c r="H94" s="11">
        <f t="shared" si="27"/>
        <v>1361825</v>
      </c>
      <c r="I94" s="11">
        <f t="shared" si="28"/>
        <v>-917440</v>
      </c>
      <c r="J94" s="133">
        <f>IF($K$5="M",SUM(D$17:D93)-SUM(J$17:J93),IF($K$5="B",IF(ISODD($A94),SUM(D$17:D93)-SUM(J$17:J93),0),IF(OR(A94=1,A94=4,A94=7,A94=10),SUM(D$17:D93)-SUM(J$17:J93),0)))</f>
        <v>0</v>
      </c>
      <c r="K94" s="132">
        <f t="shared" si="39"/>
        <v>0</v>
      </c>
      <c r="L94" s="132">
        <f t="shared" si="42"/>
        <v>0</v>
      </c>
      <c r="M94" s="132">
        <f t="shared" si="43"/>
        <v>0</v>
      </c>
      <c r="N94" s="125">
        <f t="shared" si="29"/>
        <v>0</v>
      </c>
      <c r="O94" s="125">
        <f t="shared" si="30"/>
        <v>897140</v>
      </c>
      <c r="P94" s="153">
        <f>VLOOKUP($B94,Loans!$B$12:$AN$227,28,FALSE)*0</f>
        <v>0</v>
      </c>
      <c r="Q94" s="11">
        <f t="shared" si="45"/>
        <v>0</v>
      </c>
      <c r="R94" s="134">
        <f>IF($K$5="M",SUM(P$17:P93)-SUM(R$17:R93),IF($K$5="B",IF(ISODD($A94),SUM(P$17:P93)-SUM(R$17:R93),0),IF(OR(A94=1,A94=4,A94=7,A94=10),SUM(P$17:P93)-SUM(R$17:R93),0)))</f>
        <v>0</v>
      </c>
      <c r="S94" s="135">
        <f t="shared" si="44"/>
        <v>0</v>
      </c>
      <c r="T94" s="11">
        <f t="shared" si="24"/>
        <v>0</v>
      </c>
      <c r="U94" s="11">
        <f t="shared" si="31"/>
        <v>0</v>
      </c>
      <c r="V94" s="11">
        <f t="shared" si="32"/>
        <v>0</v>
      </c>
      <c r="W94" s="127">
        <f t="shared" si="33"/>
        <v>2867</v>
      </c>
      <c r="X94" s="128">
        <f t="shared" si="34"/>
        <v>0</v>
      </c>
      <c r="Y94" s="129">
        <f t="shared" si="40"/>
        <v>5788</v>
      </c>
      <c r="Z94" s="130">
        <f t="shared" si="35"/>
        <v>444385</v>
      </c>
      <c r="AA94" s="130">
        <f t="shared" si="36"/>
        <v>0</v>
      </c>
      <c r="AB94" s="130">
        <f t="shared" si="41"/>
        <v>0</v>
      </c>
      <c r="AC94" s="130">
        <f t="shared" si="37"/>
        <v>0</v>
      </c>
      <c r="AD94" s="11">
        <f t="shared" si="38"/>
        <v>897140</v>
      </c>
      <c r="AE94" s="126">
        <f t="shared" si="25"/>
        <v>4407.4100520547945</v>
      </c>
      <c r="AF94" s="66">
        <v>0</v>
      </c>
      <c r="AG94" s="66"/>
    </row>
    <row r="95" spans="1:33" x14ac:dyDescent="0.2">
      <c r="A95">
        <f t="shared" si="20"/>
        <v>9</v>
      </c>
      <c r="B95" s="108">
        <f t="shared" si="21"/>
        <v>42277</v>
      </c>
      <c r="C95" s="124">
        <v>42248</v>
      </c>
      <c r="D95" s="126">
        <f>VLOOKUP($B95,Loans!$B$12:$AN$227,34,FALSE)</f>
        <v>2833</v>
      </c>
      <c r="E95" s="132">
        <f>IF($A95&lt;6,VLOOKUP(YEAR(C95),SRECPrice!$B$5:$C$29,2,FALSE),VLOOKUP(YEAR(C95)+1,SRECPrice!$B$5:$C$29,2,FALSE))</f>
        <v>155</v>
      </c>
      <c r="F95" s="132">
        <v>475</v>
      </c>
      <c r="G95" s="11">
        <f t="shared" si="26"/>
        <v>439115</v>
      </c>
      <c r="H95" s="11">
        <f t="shared" si="27"/>
        <v>1345675</v>
      </c>
      <c r="I95" s="11">
        <f t="shared" si="28"/>
        <v>-906560</v>
      </c>
      <c r="J95" s="133">
        <f>IF($K$5="M",SUM(D$17:D94)-SUM(J$17:J94),IF($K$5="B",IF(ISODD($A95),SUM(D$17:D94)-SUM(J$17:J94),0),IF(OR(A95=1,A95=4,A95=7,A95=10),SUM(D$17:D94)-SUM(J$17:J94),0)))</f>
        <v>0</v>
      </c>
      <c r="K95" s="132">
        <f t="shared" si="39"/>
        <v>0</v>
      </c>
      <c r="L95" s="132">
        <f t="shared" si="42"/>
        <v>0</v>
      </c>
      <c r="M95" s="132">
        <f t="shared" si="43"/>
        <v>0</v>
      </c>
      <c r="N95" s="125">
        <f t="shared" si="29"/>
        <v>0</v>
      </c>
      <c r="O95" s="125">
        <f t="shared" si="30"/>
        <v>1336255</v>
      </c>
      <c r="P95" s="153">
        <f>VLOOKUP($B95,Loans!$B$12:$AN$227,28,FALSE)*0</f>
        <v>0</v>
      </c>
      <c r="Q95" s="11">
        <f t="shared" si="45"/>
        <v>0</v>
      </c>
      <c r="R95" s="134">
        <f>IF($K$5="M",SUM(P$17:P94)-SUM(R$17:R94),IF($K$5="B",IF(ISODD($A95),SUM(P$17:P94)-SUM(R$17:R94),0),IF(OR(A95=1,A95=4,A95=7,A95=10),SUM(P$17:P94)-SUM(R$17:R94),0)))</f>
        <v>0</v>
      </c>
      <c r="S95" s="135">
        <f t="shared" si="44"/>
        <v>0</v>
      </c>
      <c r="T95" s="11">
        <f t="shared" si="24"/>
        <v>0</v>
      </c>
      <c r="U95" s="11">
        <f t="shared" si="31"/>
        <v>0</v>
      </c>
      <c r="V95" s="11">
        <f t="shared" si="32"/>
        <v>0</v>
      </c>
      <c r="W95" s="127">
        <f t="shared" si="33"/>
        <v>2833</v>
      </c>
      <c r="X95" s="128">
        <f t="shared" si="34"/>
        <v>0</v>
      </c>
      <c r="Y95" s="129">
        <f t="shared" si="40"/>
        <v>8621</v>
      </c>
      <c r="Z95" s="130">
        <f t="shared" si="35"/>
        <v>439115</v>
      </c>
      <c r="AA95" s="130">
        <f t="shared" si="36"/>
        <v>0</v>
      </c>
      <c r="AB95" s="130">
        <f t="shared" si="41"/>
        <v>0</v>
      </c>
      <c r="AC95" s="130">
        <f t="shared" si="37"/>
        <v>0</v>
      </c>
      <c r="AD95" s="11">
        <f t="shared" si="38"/>
        <v>1336255</v>
      </c>
      <c r="AE95" s="126">
        <f t="shared" si="25"/>
        <v>8325.899442465754</v>
      </c>
      <c r="AF95" s="66">
        <v>0</v>
      </c>
      <c r="AG95" s="66"/>
    </row>
    <row r="96" spans="1:33" hidden="1" outlineLevel="1" x14ac:dyDescent="0.2">
      <c r="A96">
        <f t="shared" si="20"/>
        <v>10</v>
      </c>
      <c r="B96" s="108">
        <f t="shared" si="21"/>
        <v>42308</v>
      </c>
      <c r="C96" s="124">
        <v>42278</v>
      </c>
      <c r="D96" s="126">
        <f>VLOOKUP($B96,Loans!$B$12:$AN$227,34,FALSE)</f>
        <v>2624</v>
      </c>
      <c r="E96" s="132">
        <f>IF($A96&lt;6,VLOOKUP(YEAR(C96),SRECPrice!$B$5:$C$29,2,FALSE),VLOOKUP(YEAR(C96)+1,SRECPrice!$B$5:$C$29,2,FALSE))</f>
        <v>155</v>
      </c>
      <c r="F96" s="132">
        <v>475</v>
      </c>
      <c r="G96" s="11">
        <f t="shared" si="26"/>
        <v>406720</v>
      </c>
      <c r="H96" s="11">
        <f t="shared" si="27"/>
        <v>1246400</v>
      </c>
      <c r="I96" s="11">
        <f t="shared" si="28"/>
        <v>-839680</v>
      </c>
      <c r="J96" s="133">
        <f>IF($K$5="M",SUM(D$17:D95)-SUM(J$17:J95),IF($K$5="B",IF(ISODD($A96),SUM(D$17:D95)-SUM(J$17:J95),0),IF(OR(A96=1,A96=4,A96=7,A96=10),SUM(D$17:D95)-SUM(J$17:J95),0)))</f>
        <v>8621</v>
      </c>
      <c r="K96" s="132">
        <f t="shared" si="39"/>
        <v>155</v>
      </c>
      <c r="L96" s="132">
        <f t="shared" si="42"/>
        <v>1336255</v>
      </c>
      <c r="M96" s="132">
        <f t="shared" si="43"/>
        <v>1336255</v>
      </c>
      <c r="N96" s="125">
        <f t="shared" si="29"/>
        <v>0</v>
      </c>
      <c r="O96" s="125">
        <f t="shared" si="30"/>
        <v>406720</v>
      </c>
      <c r="P96" s="153">
        <f>VLOOKUP($B96,Loans!$B$12:$AN$227,28,FALSE)*0</f>
        <v>0</v>
      </c>
      <c r="Q96" s="11">
        <f t="shared" si="45"/>
        <v>0</v>
      </c>
      <c r="R96" s="134">
        <f>IF($K$5="M",SUM(P$17:P95)-SUM(R$17:R95),IF($K$5="B",IF(ISODD($A96),SUM(P$17:P95)-SUM(R$17:R95),0),IF(OR(A96=1,A96=4,A96=7,A96=10),SUM(P$17:P95)-SUM(R$17:R95),0)))</f>
        <v>0</v>
      </c>
      <c r="S96" s="135">
        <f t="shared" si="44"/>
        <v>0</v>
      </c>
      <c r="T96" s="11">
        <f t="shared" si="24"/>
        <v>0</v>
      </c>
      <c r="U96" s="11">
        <f t="shared" si="31"/>
        <v>0</v>
      </c>
      <c r="V96" s="11">
        <f t="shared" si="32"/>
        <v>0</v>
      </c>
      <c r="W96" s="127">
        <f t="shared" si="33"/>
        <v>2624</v>
      </c>
      <c r="X96" s="128">
        <f t="shared" si="34"/>
        <v>8621</v>
      </c>
      <c r="Y96" s="129">
        <f t="shared" si="40"/>
        <v>2624</v>
      </c>
      <c r="Z96" s="130">
        <f t="shared" si="35"/>
        <v>406720</v>
      </c>
      <c r="AA96" s="130">
        <f t="shared" si="36"/>
        <v>1336255</v>
      </c>
      <c r="AB96" s="130">
        <f t="shared" si="41"/>
        <v>1336255</v>
      </c>
      <c r="AC96" s="130">
        <f t="shared" si="37"/>
        <v>0</v>
      </c>
      <c r="AD96" s="11">
        <f t="shared" si="38"/>
        <v>406720</v>
      </c>
      <c r="AE96" s="126">
        <f t="shared" si="25"/>
        <v>12325.820567123288</v>
      </c>
      <c r="AF96" s="66">
        <v>6685.6947848478276</v>
      </c>
      <c r="AG96" s="66"/>
    </row>
    <row r="97" spans="1:33" hidden="1" outlineLevel="1" x14ac:dyDescent="0.2">
      <c r="A97">
        <f t="shared" si="20"/>
        <v>11</v>
      </c>
      <c r="B97" s="108">
        <f t="shared" si="21"/>
        <v>42338</v>
      </c>
      <c r="C97" s="124">
        <v>42309</v>
      </c>
      <c r="D97" s="126">
        <f>VLOOKUP($B97,Loans!$B$12:$AN$227,34,FALSE)</f>
        <v>2234</v>
      </c>
      <c r="E97" s="132">
        <f>IF($A97&lt;6,VLOOKUP(YEAR(C97),SRECPrice!$B$5:$C$29,2,FALSE),VLOOKUP(YEAR(C97)+1,SRECPrice!$B$5:$C$29,2,FALSE))</f>
        <v>155</v>
      </c>
      <c r="F97" s="132">
        <v>475</v>
      </c>
      <c r="G97" s="11">
        <f t="shared" si="26"/>
        <v>346270</v>
      </c>
      <c r="H97" s="11">
        <f t="shared" si="27"/>
        <v>1061150</v>
      </c>
      <c r="I97" s="11">
        <f t="shared" si="28"/>
        <v>-714880</v>
      </c>
      <c r="J97" s="133">
        <f>IF($K$5="M",SUM(D$17:D96)-SUM(J$17:J96),IF($K$5="B",IF(ISODD($A97),SUM(D$17:D96)-SUM(J$17:J96),0),IF(OR(A97=1,A97=4,A97=7,A97=10),SUM(D$17:D96)-SUM(J$17:J96),0)))</f>
        <v>0</v>
      </c>
      <c r="K97" s="132">
        <f t="shared" si="39"/>
        <v>0</v>
      </c>
      <c r="L97" s="132">
        <f t="shared" si="42"/>
        <v>0</v>
      </c>
      <c r="M97" s="132">
        <f t="shared" si="43"/>
        <v>0</v>
      </c>
      <c r="N97" s="125">
        <f t="shared" si="29"/>
        <v>0</v>
      </c>
      <c r="O97" s="125">
        <f t="shared" si="30"/>
        <v>752990</v>
      </c>
      <c r="P97" s="153">
        <f>VLOOKUP($B97,Loans!$B$12:$AN$227,28,FALSE)*0</f>
        <v>0</v>
      </c>
      <c r="Q97" s="11">
        <f t="shared" si="45"/>
        <v>0</v>
      </c>
      <c r="R97" s="134">
        <f>IF($K$5="M",SUM(P$17:P96)-SUM(R$17:R96),IF($K$5="B",IF(ISODD($A97),SUM(P$17:P96)-SUM(R$17:R96),0),IF(OR(A97=1,A97=4,A97=7,A97=10),SUM(P$17:P96)-SUM(R$17:R96),0)))</f>
        <v>0</v>
      </c>
      <c r="S97" s="135">
        <f t="shared" si="44"/>
        <v>0</v>
      </c>
      <c r="T97" s="11">
        <f t="shared" si="24"/>
        <v>0</v>
      </c>
      <c r="U97" s="11">
        <f t="shared" si="31"/>
        <v>0</v>
      </c>
      <c r="V97" s="11">
        <f t="shared" si="32"/>
        <v>0</v>
      </c>
      <c r="W97" s="127">
        <f t="shared" si="33"/>
        <v>2234</v>
      </c>
      <c r="X97" s="128">
        <f t="shared" si="34"/>
        <v>0</v>
      </c>
      <c r="Y97" s="129">
        <f t="shared" si="40"/>
        <v>4858</v>
      </c>
      <c r="Z97" s="130">
        <f t="shared" si="35"/>
        <v>346270</v>
      </c>
      <c r="AA97" s="130">
        <f t="shared" si="36"/>
        <v>0</v>
      </c>
      <c r="AB97" s="130">
        <f t="shared" si="41"/>
        <v>0</v>
      </c>
      <c r="AC97" s="130">
        <f t="shared" si="37"/>
        <v>0</v>
      </c>
      <c r="AD97" s="11">
        <f t="shared" si="38"/>
        <v>752990</v>
      </c>
      <c r="AE97" s="126">
        <f t="shared" si="25"/>
        <v>3819.3653616438355</v>
      </c>
      <c r="AF97" s="66">
        <v>0</v>
      </c>
      <c r="AG97" s="66"/>
    </row>
    <row r="98" spans="1:33" hidden="1" outlineLevel="1" x14ac:dyDescent="0.2">
      <c r="A98">
        <f t="shared" si="20"/>
        <v>12</v>
      </c>
      <c r="B98" s="108">
        <f t="shared" si="21"/>
        <v>42369</v>
      </c>
      <c r="C98" s="124">
        <v>42339</v>
      </c>
      <c r="D98" s="126">
        <f>VLOOKUP($B98,Loans!$B$12:$AN$227,34,FALSE)</f>
        <v>1793</v>
      </c>
      <c r="E98" s="132">
        <f>IF($A98&lt;6,VLOOKUP(YEAR(C98),SRECPrice!$B$5:$C$29,2,FALSE),VLOOKUP(YEAR(C98)+1,SRECPrice!$B$5:$C$29,2,FALSE))</f>
        <v>155</v>
      </c>
      <c r="F98" s="132">
        <v>475</v>
      </c>
      <c r="G98" s="11">
        <f t="shared" si="26"/>
        <v>277915</v>
      </c>
      <c r="H98" s="11">
        <f t="shared" si="27"/>
        <v>851675</v>
      </c>
      <c r="I98" s="11">
        <f t="shared" si="28"/>
        <v>-573760</v>
      </c>
      <c r="J98" s="133">
        <f>IF($K$5="M",SUM(D$17:D97)-SUM(J$17:J97),IF($K$5="B",IF(ISODD($A98),SUM(D$17:D97)-SUM(J$17:J97),0),IF(OR(A98=1,A98=4,A98=7,A98=10),SUM(D$17:D97)-SUM(J$17:J97),0)))</f>
        <v>0</v>
      </c>
      <c r="K98" s="132">
        <f t="shared" si="39"/>
        <v>0</v>
      </c>
      <c r="L98" s="132">
        <f t="shared" si="42"/>
        <v>0</v>
      </c>
      <c r="M98" s="132">
        <f t="shared" si="43"/>
        <v>0</v>
      </c>
      <c r="N98" s="125">
        <f t="shared" si="29"/>
        <v>0</v>
      </c>
      <c r="O98" s="125">
        <f t="shared" si="30"/>
        <v>1030905</v>
      </c>
      <c r="P98" s="153">
        <f>VLOOKUP($B98,Loans!$B$12:$AN$227,28,FALSE)*0</f>
        <v>0</v>
      </c>
      <c r="Q98" s="11">
        <f t="shared" si="45"/>
        <v>0</v>
      </c>
      <c r="R98" s="134">
        <f>IF($K$5="M",SUM(P$17:P97)-SUM(R$17:R97),IF($K$5="B",IF(ISODD($A98),SUM(P$17:P97)-SUM(R$17:R97),0),IF(OR(A98=1,A98=4,A98=7,A98=10),SUM(P$17:P97)-SUM(R$17:R97),0)))</f>
        <v>0</v>
      </c>
      <c r="S98" s="135">
        <f t="shared" si="44"/>
        <v>0</v>
      </c>
      <c r="T98" s="11">
        <f t="shared" si="24"/>
        <v>0</v>
      </c>
      <c r="U98" s="11">
        <f t="shared" si="31"/>
        <v>0</v>
      </c>
      <c r="V98" s="11">
        <f t="shared" si="32"/>
        <v>0</v>
      </c>
      <c r="W98" s="127">
        <f t="shared" si="33"/>
        <v>1793</v>
      </c>
      <c r="X98" s="128">
        <f t="shared" si="34"/>
        <v>0</v>
      </c>
      <c r="Y98" s="129">
        <f t="shared" si="40"/>
        <v>6651</v>
      </c>
      <c r="Z98" s="130">
        <f t="shared" si="35"/>
        <v>277915</v>
      </c>
      <c r="AA98" s="130">
        <f t="shared" si="36"/>
        <v>0</v>
      </c>
      <c r="AB98" s="130">
        <f t="shared" si="41"/>
        <v>0</v>
      </c>
      <c r="AC98" s="130">
        <f t="shared" si="37"/>
        <v>0</v>
      </c>
      <c r="AD98" s="11">
        <f t="shared" si="38"/>
        <v>1030905</v>
      </c>
      <c r="AE98" s="126">
        <f t="shared" si="25"/>
        <v>7189.7238780821917</v>
      </c>
      <c r="AF98" s="66">
        <v>0</v>
      </c>
      <c r="AG98" s="66"/>
    </row>
    <row r="99" spans="1:33" hidden="1" outlineLevel="1" x14ac:dyDescent="0.2">
      <c r="A99">
        <f t="shared" si="20"/>
        <v>1</v>
      </c>
      <c r="B99" s="108">
        <f t="shared" si="21"/>
        <v>42400</v>
      </c>
      <c r="C99" s="124">
        <v>42370</v>
      </c>
      <c r="D99" s="126">
        <f>VLOOKUP($B99,Loans!$B$12:$AN$227,34,FALSE)</f>
        <v>1145</v>
      </c>
      <c r="E99" s="132">
        <f>IF($A99&lt;6,VLOOKUP(YEAR(C99),SRECPrice!$B$5:$C$29,2,FALSE),VLOOKUP(YEAR(C99)+1,SRECPrice!$B$5:$C$29,2,FALSE))</f>
        <v>155</v>
      </c>
      <c r="F99" s="132">
        <v>475</v>
      </c>
      <c r="G99" s="11">
        <f t="shared" si="26"/>
        <v>177475</v>
      </c>
      <c r="H99" s="11">
        <f t="shared" si="27"/>
        <v>543875</v>
      </c>
      <c r="I99" s="11">
        <f t="shared" si="28"/>
        <v>-366400</v>
      </c>
      <c r="J99" s="133">
        <f>IF($K$5="M",SUM(D$17:D98)-SUM(J$17:J98),IF($K$5="B",IF(ISODD($A99),SUM(D$17:D98)-SUM(J$17:J98),0),IF(OR(A99=1,A99=4,A99=7,A99=10),SUM(D$17:D98)-SUM(J$17:J98),0)))</f>
        <v>6651</v>
      </c>
      <c r="K99" s="132">
        <f t="shared" si="39"/>
        <v>155</v>
      </c>
      <c r="L99" s="132">
        <f t="shared" si="42"/>
        <v>1030905</v>
      </c>
      <c r="M99" s="132">
        <f t="shared" si="43"/>
        <v>1030905</v>
      </c>
      <c r="N99" s="125">
        <f t="shared" si="29"/>
        <v>0</v>
      </c>
      <c r="O99" s="125">
        <f t="shared" si="30"/>
        <v>177475</v>
      </c>
      <c r="P99" s="153">
        <f>VLOOKUP($B99,Loans!$B$12:$AN$227,28,FALSE)*0</f>
        <v>0</v>
      </c>
      <c r="Q99" s="11">
        <f t="shared" si="45"/>
        <v>0</v>
      </c>
      <c r="R99" s="134">
        <f>IF($K$5="M",SUM(P$17:P98)-SUM(R$17:R98),IF($K$5="B",IF(ISODD($A99),SUM(P$17:P98)-SUM(R$17:R98),0),IF(OR(A99=1,A99=4,A99=7,A99=10),SUM(P$17:P98)-SUM(R$17:R98),0)))</f>
        <v>0</v>
      </c>
      <c r="S99" s="135">
        <f t="shared" si="44"/>
        <v>0</v>
      </c>
      <c r="T99" s="11">
        <f t="shared" si="24"/>
        <v>0</v>
      </c>
      <c r="U99" s="11">
        <f t="shared" si="31"/>
        <v>0</v>
      </c>
      <c r="V99" s="11">
        <f t="shared" si="32"/>
        <v>0</v>
      </c>
      <c r="W99" s="127">
        <f t="shared" si="33"/>
        <v>1145</v>
      </c>
      <c r="X99" s="128">
        <f t="shared" si="34"/>
        <v>6651</v>
      </c>
      <c r="Y99" s="129">
        <f t="shared" si="40"/>
        <v>1145</v>
      </c>
      <c r="Z99" s="130">
        <f t="shared" si="35"/>
        <v>177475</v>
      </c>
      <c r="AA99" s="130">
        <f t="shared" si="36"/>
        <v>1030905</v>
      </c>
      <c r="AB99" s="130">
        <f t="shared" si="41"/>
        <v>1030905</v>
      </c>
      <c r="AC99" s="130">
        <f t="shared" si="37"/>
        <v>0</v>
      </c>
      <c r="AD99" s="11">
        <f t="shared" si="38"/>
        <v>177475</v>
      </c>
      <c r="AE99" s="126">
        <f t="shared" si="25"/>
        <v>9467.7365410958919</v>
      </c>
      <c r="AF99" s="66">
        <v>5436.0617154811716</v>
      </c>
      <c r="AG99" s="66"/>
    </row>
    <row r="100" spans="1:33" hidden="1" outlineLevel="1" x14ac:dyDescent="0.2">
      <c r="A100">
        <f t="shared" si="20"/>
        <v>2</v>
      </c>
      <c r="B100" s="108">
        <f t="shared" si="21"/>
        <v>42429</v>
      </c>
      <c r="C100" s="124">
        <v>42401</v>
      </c>
      <c r="D100" s="126">
        <f>VLOOKUP($B100,Loans!$B$12:$AN$227,34,FALSE)</f>
        <v>999</v>
      </c>
      <c r="E100" s="132">
        <f>IF($A100&lt;6,VLOOKUP(YEAR(C100),SRECPrice!$B$5:$C$29,2,FALSE),VLOOKUP(YEAR(C100)+1,SRECPrice!$B$5:$C$29,2,FALSE))</f>
        <v>155</v>
      </c>
      <c r="F100" s="132">
        <v>475</v>
      </c>
      <c r="G100" s="11">
        <f t="shared" si="26"/>
        <v>154845</v>
      </c>
      <c r="H100" s="11">
        <f t="shared" si="27"/>
        <v>474525</v>
      </c>
      <c r="I100" s="11">
        <f t="shared" si="28"/>
        <v>-319680</v>
      </c>
      <c r="J100" s="133">
        <f>IF($K$5="M",SUM(D$17:D99)-SUM(J$17:J99),IF($K$5="B",IF(ISODD($A100),SUM(D$17:D99)-SUM(J$17:J99),0),IF(OR(A100=1,A100=4,A100=7,A100=10),SUM(D$17:D99)-SUM(J$17:J99),0)))</f>
        <v>0</v>
      </c>
      <c r="K100" s="132">
        <f t="shared" si="39"/>
        <v>0</v>
      </c>
      <c r="L100" s="132">
        <f t="shared" si="42"/>
        <v>0</v>
      </c>
      <c r="M100" s="132">
        <f t="shared" si="43"/>
        <v>0</v>
      </c>
      <c r="N100" s="125">
        <f t="shared" si="29"/>
        <v>0</v>
      </c>
      <c r="O100" s="125">
        <f t="shared" si="30"/>
        <v>332320</v>
      </c>
      <c r="P100" s="153">
        <f>VLOOKUP($B100,Loans!$B$12:$AN$227,28,FALSE)*0</f>
        <v>0</v>
      </c>
      <c r="Q100" s="11">
        <f t="shared" si="45"/>
        <v>0</v>
      </c>
      <c r="R100" s="134">
        <f>IF($K$5="M",SUM(P$17:P99)-SUM(R$17:R99),IF($K$5="B",IF(ISODD($A100),SUM(P$17:P99)-SUM(R$17:R99),0),IF(OR(A100=1,A100=4,A100=7,A100=10),SUM(P$17:P99)-SUM(R$17:R99),0)))</f>
        <v>0</v>
      </c>
      <c r="S100" s="135">
        <f t="shared" si="44"/>
        <v>0</v>
      </c>
      <c r="T100" s="11">
        <f t="shared" si="24"/>
        <v>0</v>
      </c>
      <c r="U100" s="11">
        <f t="shared" si="31"/>
        <v>0</v>
      </c>
      <c r="V100" s="11">
        <f t="shared" si="32"/>
        <v>0</v>
      </c>
      <c r="W100" s="127">
        <f t="shared" si="33"/>
        <v>999</v>
      </c>
      <c r="X100" s="128">
        <f t="shared" si="34"/>
        <v>0</v>
      </c>
      <c r="Y100" s="129">
        <f t="shared" si="40"/>
        <v>2144</v>
      </c>
      <c r="Z100" s="130">
        <f t="shared" si="35"/>
        <v>154845</v>
      </c>
      <c r="AA100" s="130">
        <f t="shared" si="36"/>
        <v>0</v>
      </c>
      <c r="AB100" s="130">
        <f t="shared" si="41"/>
        <v>0</v>
      </c>
      <c r="AC100" s="130">
        <f t="shared" si="37"/>
        <v>0</v>
      </c>
      <c r="AD100" s="11">
        <f t="shared" si="38"/>
        <v>332320</v>
      </c>
      <c r="AE100" s="126">
        <f t="shared" si="25"/>
        <v>1613.7259780821919</v>
      </c>
      <c r="AF100" s="66">
        <v>0</v>
      </c>
      <c r="AG100" s="66"/>
    </row>
    <row r="101" spans="1:33" hidden="1" outlineLevel="1" x14ac:dyDescent="0.2">
      <c r="A101">
        <f t="shared" si="20"/>
        <v>3</v>
      </c>
      <c r="B101" s="108">
        <f t="shared" si="21"/>
        <v>42460</v>
      </c>
      <c r="C101" s="124">
        <v>42430</v>
      </c>
      <c r="D101" s="126">
        <f>VLOOKUP($B101,Loans!$B$12:$AN$227,34,FALSE)</f>
        <v>1244</v>
      </c>
      <c r="E101" s="132">
        <f>IF($A101&lt;6,VLOOKUP(YEAR(C101),SRECPrice!$B$5:$C$29,2,FALSE),VLOOKUP(YEAR(C101)+1,SRECPrice!$B$5:$C$29,2,FALSE))</f>
        <v>155</v>
      </c>
      <c r="F101" s="132">
        <v>475</v>
      </c>
      <c r="G101" s="11">
        <f t="shared" si="26"/>
        <v>192820</v>
      </c>
      <c r="H101" s="11">
        <f t="shared" si="27"/>
        <v>590900</v>
      </c>
      <c r="I101" s="11">
        <f t="shared" si="28"/>
        <v>-398080</v>
      </c>
      <c r="J101" s="133">
        <f>IF($K$5="M",SUM(D$17:D100)-SUM(J$17:J100),IF($K$5="B",IF(ISODD($A101),SUM(D$17:D100)-SUM(J$17:J100),0),IF(OR(A101=1,A101=4,A101=7,A101=10),SUM(D$17:D100)-SUM(J$17:J100),0)))</f>
        <v>0</v>
      </c>
      <c r="K101" s="132">
        <f t="shared" si="39"/>
        <v>0</v>
      </c>
      <c r="L101" s="132">
        <f t="shared" si="42"/>
        <v>0</v>
      </c>
      <c r="M101" s="132">
        <f t="shared" si="43"/>
        <v>0</v>
      </c>
      <c r="N101" s="125">
        <f t="shared" si="29"/>
        <v>0</v>
      </c>
      <c r="O101" s="125">
        <f t="shared" si="30"/>
        <v>525140</v>
      </c>
      <c r="P101" s="153">
        <f>VLOOKUP($B101,Loans!$B$12:$AN$227,28,FALSE)*0</f>
        <v>0</v>
      </c>
      <c r="Q101" s="11">
        <f t="shared" si="45"/>
        <v>0</v>
      </c>
      <c r="R101" s="134">
        <f>IF($K$5="M",SUM(P$17:P100)-SUM(R$17:R100),IF($K$5="B",IF(ISODD($A101),SUM(P$17:P100)-SUM(R$17:R100),0),IF(OR(A101=1,A101=4,A101=7,A101=10),SUM(P$17:P100)-SUM(R$17:R100),0)))</f>
        <v>0</v>
      </c>
      <c r="S101" s="135">
        <f t="shared" si="44"/>
        <v>0</v>
      </c>
      <c r="T101" s="11">
        <f t="shared" si="24"/>
        <v>0</v>
      </c>
      <c r="U101" s="11">
        <f t="shared" si="31"/>
        <v>0</v>
      </c>
      <c r="V101" s="11">
        <f t="shared" si="32"/>
        <v>0</v>
      </c>
      <c r="W101" s="127">
        <f t="shared" si="33"/>
        <v>1244</v>
      </c>
      <c r="X101" s="128">
        <f t="shared" si="34"/>
        <v>0</v>
      </c>
      <c r="Y101" s="129">
        <f t="shared" si="40"/>
        <v>3388</v>
      </c>
      <c r="Z101" s="130">
        <f t="shared" si="35"/>
        <v>192820</v>
      </c>
      <c r="AA101" s="130">
        <f t="shared" si="36"/>
        <v>0</v>
      </c>
      <c r="AB101" s="130">
        <f t="shared" si="41"/>
        <v>0</v>
      </c>
      <c r="AC101" s="130">
        <f t="shared" si="37"/>
        <v>0</v>
      </c>
      <c r="AD101" s="11">
        <f t="shared" si="38"/>
        <v>525140</v>
      </c>
      <c r="AE101" s="126">
        <f t="shared" si="25"/>
        <v>3194.4263397260274</v>
      </c>
      <c r="AF101" s="66">
        <v>0</v>
      </c>
      <c r="AG101" s="66"/>
    </row>
    <row r="102" spans="1:33" hidden="1" outlineLevel="1" x14ac:dyDescent="0.2">
      <c r="A102">
        <f t="shared" si="20"/>
        <v>4</v>
      </c>
      <c r="B102" s="108">
        <f t="shared" si="21"/>
        <v>42490</v>
      </c>
      <c r="C102" s="124">
        <v>42461</v>
      </c>
      <c r="D102" s="126">
        <f>VLOOKUP($B102,Loans!$B$12:$AN$227,34,FALSE)</f>
        <v>1539</v>
      </c>
      <c r="E102" s="132">
        <f>IF($A102&lt;6,VLOOKUP(YEAR(C102),SRECPrice!$B$5:$C$29,2,FALSE),VLOOKUP(YEAR(C102)+1,SRECPrice!$B$5:$C$29,2,FALSE))</f>
        <v>155</v>
      </c>
      <c r="F102" s="132">
        <v>475</v>
      </c>
      <c r="G102" s="11">
        <f t="shared" si="26"/>
        <v>238545</v>
      </c>
      <c r="H102" s="11">
        <f t="shared" si="27"/>
        <v>731025</v>
      </c>
      <c r="I102" s="11">
        <f t="shared" si="28"/>
        <v>-492480</v>
      </c>
      <c r="J102" s="133">
        <f>IF($K$5="M",SUM(D$17:D101)-SUM(J$17:J101),IF($K$5="B",IF(ISODD($A102),SUM(D$17:D101)-SUM(J$17:J101),0),IF(OR(A102=1,A102=4,A102=7,A102=10),SUM(D$17:D101)-SUM(J$17:J101),0)))</f>
        <v>3388</v>
      </c>
      <c r="K102" s="132">
        <f t="shared" si="39"/>
        <v>155</v>
      </c>
      <c r="L102" s="132">
        <f t="shared" si="42"/>
        <v>525140</v>
      </c>
      <c r="M102" s="132">
        <f t="shared" si="43"/>
        <v>525140</v>
      </c>
      <c r="N102" s="125">
        <f t="shared" si="29"/>
        <v>0</v>
      </c>
      <c r="O102" s="125">
        <f t="shared" si="30"/>
        <v>238545</v>
      </c>
      <c r="P102" s="153">
        <f>VLOOKUP($B102,Loans!$B$12:$AN$227,28,FALSE)*0</f>
        <v>0</v>
      </c>
      <c r="Q102" s="11">
        <f t="shared" si="45"/>
        <v>0</v>
      </c>
      <c r="R102" s="134">
        <f>IF($K$5="M",SUM(P$17:P101)-SUM(R$17:R101),IF($K$5="B",IF(ISODD($A102),SUM(P$17:P101)-SUM(R$17:R101),0),IF(OR(A102=1,A102=4,A102=7,A102=10),SUM(P$17:P101)-SUM(R$17:R101),0)))</f>
        <v>0</v>
      </c>
      <c r="S102" s="135">
        <f t="shared" si="44"/>
        <v>0</v>
      </c>
      <c r="T102" s="11">
        <f t="shared" si="24"/>
        <v>0</v>
      </c>
      <c r="U102" s="11">
        <f t="shared" si="31"/>
        <v>0</v>
      </c>
      <c r="V102" s="11">
        <f t="shared" si="32"/>
        <v>0</v>
      </c>
      <c r="W102" s="127">
        <f t="shared" si="33"/>
        <v>1539</v>
      </c>
      <c r="X102" s="128">
        <f t="shared" si="34"/>
        <v>3388</v>
      </c>
      <c r="Y102" s="129">
        <f t="shared" si="40"/>
        <v>1539</v>
      </c>
      <c r="Z102" s="130">
        <f t="shared" si="35"/>
        <v>238545</v>
      </c>
      <c r="AA102" s="130">
        <f t="shared" si="36"/>
        <v>525140</v>
      </c>
      <c r="AB102" s="130">
        <f t="shared" si="41"/>
        <v>525140</v>
      </c>
      <c r="AC102" s="130">
        <f t="shared" si="37"/>
        <v>0</v>
      </c>
      <c r="AD102" s="11">
        <f t="shared" si="38"/>
        <v>238545</v>
      </c>
      <c r="AE102" s="126">
        <f t="shared" si="25"/>
        <v>4708.0847000000003</v>
      </c>
      <c r="AF102" s="66">
        <v>3403.8407456510386</v>
      </c>
      <c r="AG102" s="66"/>
    </row>
    <row r="103" spans="1:33" hidden="1" outlineLevel="1" x14ac:dyDescent="0.2">
      <c r="A103">
        <f t="shared" si="20"/>
        <v>5</v>
      </c>
      <c r="B103" s="108">
        <f t="shared" si="21"/>
        <v>42521</v>
      </c>
      <c r="C103" s="124">
        <v>42491</v>
      </c>
      <c r="D103" s="126">
        <f>VLOOKUP($B103,Loans!$B$12:$AN$227,34,FALSE)</f>
        <v>2159</v>
      </c>
      <c r="E103" s="132">
        <f>IF($A103&lt;6,VLOOKUP(YEAR(C103),SRECPrice!$B$5:$C$29,2,FALSE),VLOOKUP(YEAR(C103)+1,SRECPrice!$B$5:$C$29,2,FALSE))</f>
        <v>155</v>
      </c>
      <c r="F103" s="132">
        <v>475</v>
      </c>
      <c r="G103" s="11">
        <f t="shared" si="26"/>
        <v>334645</v>
      </c>
      <c r="H103" s="11">
        <f t="shared" si="27"/>
        <v>1025525</v>
      </c>
      <c r="I103" s="11">
        <f t="shared" si="28"/>
        <v>-690880</v>
      </c>
      <c r="J103" s="133">
        <f>IF($K$5="M",SUM(D$17:D102)-SUM(J$17:J102),IF($K$5="B",IF(ISODD($A103),SUM(D$17:D102)-SUM(J$17:J102),0),IF(OR(A103=1,A103=4,A103=7,A103=10),SUM(D$17:D102)-SUM(J$17:J102),0)))</f>
        <v>0</v>
      </c>
      <c r="K103" s="132">
        <f t="shared" si="39"/>
        <v>0</v>
      </c>
      <c r="L103" s="132">
        <f t="shared" si="42"/>
        <v>0</v>
      </c>
      <c r="M103" s="132">
        <f t="shared" si="43"/>
        <v>0</v>
      </c>
      <c r="N103" s="125">
        <f t="shared" si="29"/>
        <v>0</v>
      </c>
      <c r="O103" s="125">
        <f t="shared" si="30"/>
        <v>573190</v>
      </c>
      <c r="P103" s="153">
        <f>VLOOKUP($B103,Loans!$B$12:$AN$227,28,FALSE)*0</f>
        <v>0</v>
      </c>
      <c r="Q103" s="11">
        <f t="shared" si="45"/>
        <v>0</v>
      </c>
      <c r="R103" s="134">
        <f>IF($K$5="M",SUM(P$17:P102)-SUM(R$17:R102),IF($K$5="B",IF(ISODD($A103),SUM(P$17:P102)-SUM(R$17:R102),0),IF(OR(A103=1,A103=4,A103=7,A103=10),SUM(P$17:P102)-SUM(R$17:R102),0)))</f>
        <v>0</v>
      </c>
      <c r="S103" s="135">
        <f t="shared" si="44"/>
        <v>0</v>
      </c>
      <c r="T103" s="11">
        <f t="shared" si="24"/>
        <v>0</v>
      </c>
      <c r="U103" s="11">
        <f t="shared" si="31"/>
        <v>0</v>
      </c>
      <c r="V103" s="11">
        <f t="shared" si="32"/>
        <v>0</v>
      </c>
      <c r="W103" s="127">
        <f t="shared" si="33"/>
        <v>2159</v>
      </c>
      <c r="X103" s="128">
        <f t="shared" si="34"/>
        <v>0</v>
      </c>
      <c r="Y103" s="129">
        <f t="shared" si="40"/>
        <v>3698</v>
      </c>
      <c r="Z103" s="130">
        <f t="shared" si="35"/>
        <v>334645</v>
      </c>
      <c r="AA103" s="130">
        <f t="shared" si="36"/>
        <v>0</v>
      </c>
      <c r="AB103" s="130">
        <f t="shared" si="41"/>
        <v>0</v>
      </c>
      <c r="AC103" s="130">
        <f t="shared" si="37"/>
        <v>0</v>
      </c>
      <c r="AD103" s="11">
        <f t="shared" si="38"/>
        <v>573190</v>
      </c>
      <c r="AE103" s="126">
        <f t="shared" si="25"/>
        <v>2352.7449150684934</v>
      </c>
      <c r="AF103" s="66">
        <v>0</v>
      </c>
      <c r="AG103" s="66"/>
    </row>
    <row r="104" spans="1:33" hidden="1" outlineLevel="1" x14ac:dyDescent="0.2">
      <c r="A104">
        <f t="shared" si="20"/>
        <v>6</v>
      </c>
      <c r="B104" s="108">
        <f t="shared" si="21"/>
        <v>42551</v>
      </c>
      <c r="C104" s="124">
        <v>42522</v>
      </c>
      <c r="D104" s="126">
        <f>VLOOKUP($B104,Loans!$B$12:$AN$227,34,FALSE)</f>
        <v>2438</v>
      </c>
      <c r="E104" s="132">
        <f>IF($A104&lt;6,VLOOKUP(YEAR(C104),SRECPrice!$B$5:$C$29,2,FALSE),VLOOKUP(YEAR(C104)+1,SRECPrice!$B$5:$C$29,2,FALSE))</f>
        <v>155</v>
      </c>
      <c r="F104" s="132">
        <v>475</v>
      </c>
      <c r="G104" s="11">
        <f t="shared" si="26"/>
        <v>377890</v>
      </c>
      <c r="H104" s="11">
        <f t="shared" si="27"/>
        <v>1158050</v>
      </c>
      <c r="I104" s="11">
        <f t="shared" si="28"/>
        <v>-780160</v>
      </c>
      <c r="J104" s="133">
        <f>IF($K$5="M",SUM(D$17:D103)-SUM(J$17:J103),IF($K$5="B",IF(ISODD($A104),SUM(D$17:D103)-SUM(J$17:J103),0),IF(OR(A104=1,A104=4,A104=7,A104=10),SUM(D$17:D103)-SUM(J$17:J103),0)))</f>
        <v>0</v>
      </c>
      <c r="K104" s="132">
        <f t="shared" si="39"/>
        <v>0</v>
      </c>
      <c r="L104" s="132">
        <f t="shared" si="42"/>
        <v>0</v>
      </c>
      <c r="M104" s="132">
        <f t="shared" si="43"/>
        <v>0</v>
      </c>
      <c r="N104" s="125">
        <f t="shared" si="29"/>
        <v>0</v>
      </c>
      <c r="O104" s="125">
        <f t="shared" si="30"/>
        <v>951080</v>
      </c>
      <c r="P104" s="153">
        <f>VLOOKUP($B104,Loans!$B$12:$AN$227,28,FALSE)*0</f>
        <v>0</v>
      </c>
      <c r="Q104" s="11">
        <f t="shared" si="45"/>
        <v>0</v>
      </c>
      <c r="R104" s="134">
        <f>IF($K$5="M",SUM(P$17:P103)-SUM(R$17:R103),IF($K$5="B",IF(ISODD($A104),SUM(P$17:P103)-SUM(R$17:R103),0),IF(OR(A104=1,A104=4,A104=7,A104=10),SUM(P$17:P103)-SUM(R$17:R103),0)))</f>
        <v>0</v>
      </c>
      <c r="S104" s="135">
        <f t="shared" si="44"/>
        <v>0</v>
      </c>
      <c r="T104" s="11">
        <f t="shared" si="24"/>
        <v>0</v>
      </c>
      <c r="U104" s="11">
        <f t="shared" si="31"/>
        <v>0</v>
      </c>
      <c r="V104" s="11">
        <f t="shared" si="32"/>
        <v>0</v>
      </c>
      <c r="W104" s="127">
        <f t="shared" si="33"/>
        <v>2438</v>
      </c>
      <c r="X104" s="128">
        <f t="shared" si="34"/>
        <v>0</v>
      </c>
      <c r="Y104" s="129">
        <f t="shared" si="40"/>
        <v>6136</v>
      </c>
      <c r="Z104" s="130">
        <f t="shared" si="35"/>
        <v>377890</v>
      </c>
      <c r="AA104" s="130">
        <f t="shared" si="36"/>
        <v>0</v>
      </c>
      <c r="AB104" s="130">
        <f t="shared" si="41"/>
        <v>0</v>
      </c>
      <c r="AC104" s="130">
        <f t="shared" si="37"/>
        <v>0</v>
      </c>
      <c r="AD104" s="11">
        <f t="shared" si="38"/>
        <v>951080</v>
      </c>
      <c r="AE104" s="126">
        <f t="shared" si="25"/>
        <v>5349.1119150684926</v>
      </c>
      <c r="AF104" s="66">
        <v>0</v>
      </c>
      <c r="AG104" s="66"/>
    </row>
    <row r="105" spans="1:33" hidden="1" outlineLevel="1" x14ac:dyDescent="0.2">
      <c r="A105">
        <f t="shared" si="20"/>
        <v>7</v>
      </c>
      <c r="B105" s="108">
        <f t="shared" si="21"/>
        <v>42582</v>
      </c>
      <c r="C105" s="124">
        <v>42552</v>
      </c>
      <c r="D105" s="126">
        <f>VLOOKUP($B105,Loans!$B$12:$AN$227,34,FALSE)</f>
        <v>2907</v>
      </c>
      <c r="E105" s="132">
        <f>IF($A105&lt;6,VLOOKUP(YEAR(C105),SRECPrice!$B$5:$C$29,2,FALSE),VLOOKUP(YEAR(C105)+1,SRECPrice!$B$5:$C$29,2,FALSE))</f>
        <v>155</v>
      </c>
      <c r="F105" s="132">
        <v>475</v>
      </c>
      <c r="G105" s="11">
        <f t="shared" si="26"/>
        <v>450585</v>
      </c>
      <c r="H105" s="11">
        <f t="shared" si="27"/>
        <v>1380825</v>
      </c>
      <c r="I105" s="11">
        <f t="shared" si="28"/>
        <v>-930240</v>
      </c>
      <c r="J105" s="133">
        <f>IF($K$5="M",SUM(D$17:D104)-SUM(J$17:J104),IF($K$5="B",IF(ISODD($A105),SUM(D$17:D104)-SUM(J$17:J104),0),IF(OR(A105=1,A105=4,A105=7,A105=10),SUM(D$17:D104)-SUM(J$17:J104),0)))</f>
        <v>6136</v>
      </c>
      <c r="K105" s="132">
        <f t="shared" si="39"/>
        <v>155</v>
      </c>
      <c r="L105" s="132">
        <f t="shared" si="42"/>
        <v>951080</v>
      </c>
      <c r="M105" s="132">
        <f t="shared" si="43"/>
        <v>951080</v>
      </c>
      <c r="N105" s="125">
        <f t="shared" si="29"/>
        <v>0</v>
      </c>
      <c r="O105" s="125">
        <f t="shared" si="30"/>
        <v>450585</v>
      </c>
      <c r="P105" s="153">
        <f>VLOOKUP($B105,Loans!$B$12:$AN$227,28,FALSE)*0</f>
        <v>0</v>
      </c>
      <c r="Q105" s="11">
        <f t="shared" si="45"/>
        <v>0</v>
      </c>
      <c r="R105" s="134">
        <f>IF($K$5="M",SUM(P$17:P104)-SUM(R$17:R104),IF($K$5="B",IF(ISODD($A105),SUM(P$17:P104)-SUM(R$17:R104),0),IF(OR(A105=1,A105=4,A105=7,A105=10),SUM(P$17:P104)-SUM(R$17:R104),0)))</f>
        <v>0</v>
      </c>
      <c r="S105" s="135">
        <f t="shared" si="44"/>
        <v>0</v>
      </c>
      <c r="T105" s="11">
        <f t="shared" si="24"/>
        <v>0</v>
      </c>
      <c r="U105" s="11">
        <f t="shared" si="31"/>
        <v>0</v>
      </c>
      <c r="V105" s="11">
        <f t="shared" si="32"/>
        <v>0</v>
      </c>
      <c r="W105" s="127">
        <f t="shared" si="33"/>
        <v>2907</v>
      </c>
      <c r="X105" s="128">
        <f t="shared" si="34"/>
        <v>6136</v>
      </c>
      <c r="Y105" s="129">
        <f t="shared" si="40"/>
        <v>2907</v>
      </c>
      <c r="Z105" s="130">
        <f t="shared" si="35"/>
        <v>450585</v>
      </c>
      <c r="AA105" s="130">
        <f t="shared" si="36"/>
        <v>951080</v>
      </c>
      <c r="AB105" s="130">
        <f t="shared" si="41"/>
        <v>951080</v>
      </c>
      <c r="AC105" s="130">
        <f t="shared" si="37"/>
        <v>0</v>
      </c>
      <c r="AD105" s="11">
        <f t="shared" si="38"/>
        <v>450585</v>
      </c>
      <c r="AE105" s="126">
        <f t="shared" si="25"/>
        <v>8821.9442013698626</v>
      </c>
      <c r="AF105" s="66">
        <v>4152.3989984435275</v>
      </c>
      <c r="AG105" s="66"/>
    </row>
    <row r="106" spans="1:33" hidden="1" outlineLevel="1" x14ac:dyDescent="0.2">
      <c r="A106">
        <f t="shared" si="20"/>
        <v>8</v>
      </c>
      <c r="B106" s="108">
        <f t="shared" si="21"/>
        <v>42613</v>
      </c>
      <c r="C106" s="124">
        <v>42583</v>
      </c>
      <c r="D106" s="126">
        <f>VLOOKUP($B106,Loans!$B$12:$AN$227,34,FALSE)</f>
        <v>2843</v>
      </c>
      <c r="E106" s="132">
        <f>IF($A106&lt;6,VLOOKUP(YEAR(C106),SRECPrice!$B$5:$C$29,2,FALSE),VLOOKUP(YEAR(C106)+1,SRECPrice!$B$5:$C$29,2,FALSE))</f>
        <v>155</v>
      </c>
      <c r="F106" s="132">
        <v>475</v>
      </c>
      <c r="G106" s="11">
        <f t="shared" si="26"/>
        <v>440665</v>
      </c>
      <c r="H106" s="11">
        <f t="shared" si="27"/>
        <v>1350425</v>
      </c>
      <c r="I106" s="11">
        <f t="shared" si="28"/>
        <v>-909760</v>
      </c>
      <c r="J106" s="133">
        <f>IF($K$5="M",SUM(D$17:D105)-SUM(J$17:J105),IF($K$5="B",IF(ISODD($A106),SUM(D$17:D105)-SUM(J$17:J105),0),IF(OR(A106=1,A106=4,A106=7,A106=10),SUM(D$17:D105)-SUM(J$17:J105),0)))</f>
        <v>0</v>
      </c>
      <c r="K106" s="132">
        <f t="shared" si="39"/>
        <v>0</v>
      </c>
      <c r="L106" s="132">
        <f t="shared" si="42"/>
        <v>0</v>
      </c>
      <c r="M106" s="132">
        <f t="shared" si="43"/>
        <v>0</v>
      </c>
      <c r="N106" s="125">
        <f t="shared" si="29"/>
        <v>0</v>
      </c>
      <c r="O106" s="125">
        <f t="shared" si="30"/>
        <v>891250</v>
      </c>
      <c r="P106" s="153">
        <f>VLOOKUP($B106,Loans!$B$12:$AN$227,28,FALSE)*0</f>
        <v>0</v>
      </c>
      <c r="Q106" s="11">
        <f t="shared" si="45"/>
        <v>0</v>
      </c>
      <c r="R106" s="134">
        <f>IF($K$5="M",SUM(P$17:P105)-SUM(R$17:R105),IF($K$5="B",IF(ISODD($A106),SUM(P$17:P105)-SUM(R$17:R105),0),IF(OR(A106=1,A106=4,A106=7,A106=10),SUM(P$17:P105)-SUM(R$17:R105),0)))</f>
        <v>0</v>
      </c>
      <c r="S106" s="135">
        <f t="shared" si="44"/>
        <v>0</v>
      </c>
      <c r="T106" s="11">
        <f t="shared" si="24"/>
        <v>0</v>
      </c>
      <c r="U106" s="11">
        <f t="shared" si="31"/>
        <v>0</v>
      </c>
      <c r="V106" s="11">
        <f t="shared" si="32"/>
        <v>0</v>
      </c>
      <c r="W106" s="127">
        <f t="shared" si="33"/>
        <v>2843</v>
      </c>
      <c r="X106" s="128">
        <f t="shared" si="34"/>
        <v>0</v>
      </c>
      <c r="Y106" s="129">
        <f t="shared" si="40"/>
        <v>5750</v>
      </c>
      <c r="Z106" s="130">
        <f t="shared" si="35"/>
        <v>440665</v>
      </c>
      <c r="AA106" s="130">
        <f t="shared" si="36"/>
        <v>0</v>
      </c>
      <c r="AB106" s="130">
        <f t="shared" si="41"/>
        <v>0</v>
      </c>
      <c r="AC106" s="130">
        <f t="shared" si="37"/>
        <v>0</v>
      </c>
      <c r="AD106" s="11">
        <f t="shared" si="38"/>
        <v>891250</v>
      </c>
      <c r="AE106" s="126">
        <f t="shared" si="25"/>
        <v>4385.8018630136994</v>
      </c>
      <c r="AF106" s="66">
        <v>0</v>
      </c>
      <c r="AG106" s="66"/>
    </row>
    <row r="107" spans="1:33" hidden="1" outlineLevel="1" x14ac:dyDescent="0.2">
      <c r="A107">
        <f t="shared" si="20"/>
        <v>9</v>
      </c>
      <c r="B107" s="108">
        <f t="shared" si="21"/>
        <v>42643</v>
      </c>
      <c r="C107" s="124">
        <v>42614</v>
      </c>
      <c r="D107" s="126">
        <f>VLOOKUP($B107,Loans!$B$12:$AN$227,34,FALSE)</f>
        <v>2815</v>
      </c>
      <c r="E107" s="132">
        <f>IF($A107&lt;6,VLOOKUP(YEAR(C107),SRECPrice!$B$5:$C$29,2,FALSE),VLOOKUP(YEAR(C107)+1,SRECPrice!$B$5:$C$29,2,FALSE))</f>
        <v>155</v>
      </c>
      <c r="F107" s="132">
        <v>475</v>
      </c>
      <c r="G107" s="11">
        <f t="shared" si="26"/>
        <v>436325</v>
      </c>
      <c r="H107" s="11">
        <f t="shared" si="27"/>
        <v>1337125</v>
      </c>
      <c r="I107" s="11">
        <f t="shared" si="28"/>
        <v>-900800</v>
      </c>
      <c r="J107" s="133">
        <f>IF($K$5="M",SUM(D$17:D106)-SUM(J$17:J106),IF($K$5="B",IF(ISODD($A107),SUM(D$17:D106)-SUM(J$17:J106),0),IF(OR(A107=1,A107=4,A107=7,A107=10),SUM(D$17:D106)-SUM(J$17:J106),0)))</f>
        <v>0</v>
      </c>
      <c r="K107" s="132">
        <f t="shared" si="39"/>
        <v>0</v>
      </c>
      <c r="L107" s="132">
        <f t="shared" si="42"/>
        <v>0</v>
      </c>
      <c r="M107" s="132">
        <f t="shared" si="43"/>
        <v>0</v>
      </c>
      <c r="N107" s="125">
        <f t="shared" si="29"/>
        <v>0</v>
      </c>
      <c r="O107" s="125">
        <f t="shared" si="30"/>
        <v>1327575</v>
      </c>
      <c r="P107" s="153">
        <f>VLOOKUP($B107,Loans!$B$12:$AN$227,28,FALSE)*0</f>
        <v>0</v>
      </c>
      <c r="Q107" s="11">
        <f t="shared" si="45"/>
        <v>0</v>
      </c>
      <c r="R107" s="134">
        <f>IF($K$5="M",SUM(P$17:P106)-SUM(R$17:R106),IF($K$5="B",IF(ISODD($A107),SUM(P$17:P106)-SUM(R$17:R106),0),IF(OR(A107=1,A107=4,A107=7,A107=10),SUM(P$17:P106)-SUM(R$17:R106),0)))</f>
        <v>0</v>
      </c>
      <c r="S107" s="135">
        <f t="shared" si="44"/>
        <v>0</v>
      </c>
      <c r="T107" s="11">
        <f t="shared" si="24"/>
        <v>0</v>
      </c>
      <c r="U107" s="11">
        <f t="shared" si="31"/>
        <v>0</v>
      </c>
      <c r="V107" s="11">
        <f t="shared" si="32"/>
        <v>0</v>
      </c>
      <c r="W107" s="127">
        <f t="shared" si="33"/>
        <v>2815</v>
      </c>
      <c r="X107" s="128">
        <f t="shared" si="34"/>
        <v>0</v>
      </c>
      <c r="Y107" s="129">
        <f t="shared" si="40"/>
        <v>8565</v>
      </c>
      <c r="Z107" s="130">
        <f t="shared" si="35"/>
        <v>436325</v>
      </c>
      <c r="AA107" s="130">
        <f t="shared" si="36"/>
        <v>0</v>
      </c>
      <c r="AB107" s="130">
        <f t="shared" si="41"/>
        <v>0</v>
      </c>
      <c r="AC107" s="130">
        <f t="shared" si="37"/>
        <v>0</v>
      </c>
      <c r="AD107" s="11">
        <f t="shared" si="38"/>
        <v>1327575</v>
      </c>
      <c r="AE107" s="126">
        <f t="shared" si="25"/>
        <v>8271.2656369863016</v>
      </c>
      <c r="AF107" s="66">
        <v>0</v>
      </c>
      <c r="AG107" s="66"/>
    </row>
    <row r="108" spans="1:33" hidden="1" outlineLevel="1" x14ac:dyDescent="0.2">
      <c r="A108">
        <f t="shared" si="20"/>
        <v>10</v>
      </c>
      <c r="B108" s="108">
        <f t="shared" si="21"/>
        <v>42674</v>
      </c>
      <c r="C108" s="124">
        <v>42644</v>
      </c>
      <c r="D108" s="126">
        <f>VLOOKUP($B108,Loans!$B$12:$AN$227,34,FALSE)</f>
        <v>2603</v>
      </c>
      <c r="E108" s="132">
        <f>IF($A108&lt;6,VLOOKUP(YEAR(C108),SRECPrice!$B$5:$C$29,2,FALSE),VLOOKUP(YEAR(C108)+1,SRECPrice!$B$5:$C$29,2,FALSE))</f>
        <v>155</v>
      </c>
      <c r="F108" s="132">
        <v>475</v>
      </c>
      <c r="G108" s="11">
        <f t="shared" si="26"/>
        <v>403465</v>
      </c>
      <c r="H108" s="11">
        <f t="shared" si="27"/>
        <v>1236425</v>
      </c>
      <c r="I108" s="11">
        <f t="shared" si="28"/>
        <v>-832960</v>
      </c>
      <c r="J108" s="133">
        <f>IF($K$5="M",SUM(D$17:D107)-SUM(J$17:J107),IF($K$5="B",IF(ISODD($A108),SUM(D$17:D107)-SUM(J$17:J107),0),IF(OR(A108=1,A108=4,A108=7,A108=10),SUM(D$17:D107)-SUM(J$17:J107),0)))</f>
        <v>8565</v>
      </c>
      <c r="K108" s="132">
        <f t="shared" si="39"/>
        <v>155</v>
      </c>
      <c r="L108" s="132">
        <f t="shared" si="42"/>
        <v>1327575</v>
      </c>
      <c r="M108" s="132">
        <f t="shared" si="43"/>
        <v>1327575</v>
      </c>
      <c r="N108" s="125">
        <f t="shared" si="29"/>
        <v>0</v>
      </c>
      <c r="O108" s="125">
        <f t="shared" si="30"/>
        <v>403465</v>
      </c>
      <c r="P108" s="153">
        <f>VLOOKUP($B108,Loans!$B$12:$AN$227,28,FALSE)*0</f>
        <v>0</v>
      </c>
      <c r="Q108" s="11">
        <f t="shared" si="45"/>
        <v>0</v>
      </c>
      <c r="R108" s="134">
        <f>IF($K$5="M",SUM(P$17:P107)-SUM(R$17:R107),IF($K$5="B",IF(ISODD($A108),SUM(P$17:P107)-SUM(R$17:R107),0),IF(OR(A108=1,A108=4,A108=7,A108=10),SUM(P$17:P107)-SUM(R$17:R107),0)))</f>
        <v>0</v>
      </c>
      <c r="S108" s="135">
        <f t="shared" si="44"/>
        <v>0</v>
      </c>
      <c r="T108" s="11">
        <f t="shared" si="24"/>
        <v>0</v>
      </c>
      <c r="U108" s="11">
        <f t="shared" si="31"/>
        <v>0</v>
      </c>
      <c r="V108" s="11">
        <f t="shared" si="32"/>
        <v>0</v>
      </c>
      <c r="W108" s="127">
        <f t="shared" si="33"/>
        <v>2603</v>
      </c>
      <c r="X108" s="128">
        <f t="shared" si="34"/>
        <v>8565</v>
      </c>
      <c r="Y108" s="129">
        <f t="shared" si="40"/>
        <v>2603</v>
      </c>
      <c r="Z108" s="130">
        <f t="shared" si="35"/>
        <v>403465</v>
      </c>
      <c r="AA108" s="130">
        <f t="shared" si="36"/>
        <v>1327575</v>
      </c>
      <c r="AB108" s="130">
        <f t="shared" si="41"/>
        <v>1327575</v>
      </c>
      <c r="AC108" s="130">
        <f t="shared" si="37"/>
        <v>0</v>
      </c>
      <c r="AD108" s="11">
        <f t="shared" si="38"/>
        <v>403465</v>
      </c>
      <c r="AE108" s="126">
        <f t="shared" si="25"/>
        <v>12245.568319178083</v>
      </c>
      <c r="AF108" s="66">
        <v>4992.7733874163696</v>
      </c>
      <c r="AG108" s="66"/>
    </row>
    <row r="109" spans="1:33" hidden="1" outlineLevel="1" x14ac:dyDescent="0.2">
      <c r="A109">
        <f t="shared" si="20"/>
        <v>11</v>
      </c>
      <c r="B109" s="108">
        <f t="shared" si="21"/>
        <v>42704</v>
      </c>
      <c r="C109" s="124">
        <v>42675</v>
      </c>
      <c r="D109" s="126">
        <f>VLOOKUP($B109,Loans!$B$12:$AN$227,34,FALSE)</f>
        <v>2212</v>
      </c>
      <c r="E109" s="132">
        <f>IF($A109&lt;6,VLOOKUP(YEAR(C109),SRECPrice!$B$5:$C$29,2,FALSE),VLOOKUP(YEAR(C109)+1,SRECPrice!$B$5:$C$29,2,FALSE))</f>
        <v>155</v>
      </c>
      <c r="F109" s="132">
        <v>475</v>
      </c>
      <c r="G109" s="11">
        <f t="shared" si="26"/>
        <v>342860</v>
      </c>
      <c r="H109" s="11">
        <f t="shared" si="27"/>
        <v>1050700</v>
      </c>
      <c r="I109" s="11">
        <f t="shared" si="28"/>
        <v>-707840</v>
      </c>
      <c r="J109" s="133">
        <f>IF($K$5="M",SUM(D$17:D108)-SUM(J$17:J108),IF($K$5="B",IF(ISODD($A109),SUM(D$17:D108)-SUM(J$17:J108),0),IF(OR(A109=1,A109=4,A109=7,A109=10),SUM(D$17:D108)-SUM(J$17:J108),0)))</f>
        <v>0</v>
      </c>
      <c r="K109" s="132">
        <f t="shared" si="39"/>
        <v>0</v>
      </c>
      <c r="L109" s="132">
        <f t="shared" si="42"/>
        <v>0</v>
      </c>
      <c r="M109" s="132">
        <f t="shared" si="43"/>
        <v>0</v>
      </c>
      <c r="N109" s="125">
        <f t="shared" si="29"/>
        <v>0</v>
      </c>
      <c r="O109" s="125">
        <f t="shared" si="30"/>
        <v>746325</v>
      </c>
      <c r="P109" s="153">
        <f>VLOOKUP($B109,Loans!$B$12:$AN$227,28,FALSE)*0</f>
        <v>0</v>
      </c>
      <c r="Q109" s="11">
        <f t="shared" si="45"/>
        <v>0</v>
      </c>
      <c r="R109" s="134">
        <f>IF($K$5="M",SUM(P$17:P108)-SUM(R$17:R108),IF($K$5="B",IF(ISODD($A109),SUM(P$17:P108)-SUM(R$17:R108),0),IF(OR(A109=1,A109=4,A109=7,A109=10),SUM(P$17:P108)-SUM(R$17:R108),0)))</f>
        <v>0</v>
      </c>
      <c r="S109" s="135">
        <f t="shared" si="44"/>
        <v>0</v>
      </c>
      <c r="T109" s="11">
        <f t="shared" si="24"/>
        <v>0</v>
      </c>
      <c r="U109" s="11">
        <f t="shared" si="31"/>
        <v>0</v>
      </c>
      <c r="V109" s="11">
        <f t="shared" si="32"/>
        <v>0</v>
      </c>
      <c r="W109" s="127">
        <f t="shared" si="33"/>
        <v>2212</v>
      </c>
      <c r="X109" s="128">
        <f t="shared" si="34"/>
        <v>0</v>
      </c>
      <c r="Y109" s="129">
        <f t="shared" si="40"/>
        <v>4815</v>
      </c>
      <c r="Z109" s="130">
        <f t="shared" si="35"/>
        <v>342860</v>
      </c>
      <c r="AA109" s="130">
        <f t="shared" si="36"/>
        <v>0</v>
      </c>
      <c r="AB109" s="130">
        <f t="shared" si="41"/>
        <v>0</v>
      </c>
      <c r="AC109" s="130">
        <f t="shared" si="37"/>
        <v>0</v>
      </c>
      <c r="AD109" s="11">
        <f t="shared" si="38"/>
        <v>746325</v>
      </c>
      <c r="AE109" s="126">
        <f t="shared" si="25"/>
        <v>3788.6043589041096</v>
      </c>
      <c r="AF109" s="66">
        <v>0</v>
      </c>
      <c r="AG109" s="66"/>
    </row>
    <row r="110" spans="1:33" hidden="1" outlineLevel="1" x14ac:dyDescent="0.2">
      <c r="A110">
        <f t="shared" si="20"/>
        <v>12</v>
      </c>
      <c r="B110" s="108">
        <f t="shared" si="21"/>
        <v>42735</v>
      </c>
      <c r="C110" s="124">
        <v>42705</v>
      </c>
      <c r="D110" s="126">
        <f>VLOOKUP($B110,Loans!$B$12:$AN$227,34,FALSE)</f>
        <v>1793</v>
      </c>
      <c r="E110" s="132">
        <f>IF($A110&lt;6,VLOOKUP(YEAR(C110),SRECPrice!$B$5:$C$29,2,FALSE),VLOOKUP(YEAR(C110)+1,SRECPrice!$B$5:$C$29,2,FALSE))</f>
        <v>155</v>
      </c>
      <c r="F110" s="132">
        <v>475</v>
      </c>
      <c r="G110" s="11">
        <f t="shared" si="26"/>
        <v>277915</v>
      </c>
      <c r="H110" s="11">
        <f t="shared" si="27"/>
        <v>851675</v>
      </c>
      <c r="I110" s="11">
        <f t="shared" si="28"/>
        <v>-573760</v>
      </c>
      <c r="J110" s="133">
        <f>IF($K$5="M",SUM(D$17:D109)-SUM(J$17:J109),IF($K$5="B",IF(ISODD($A110),SUM(D$17:D109)-SUM(J$17:J109),0),IF(OR(A110=1,A110=4,A110=7,A110=10),SUM(D$17:D109)-SUM(J$17:J109),0)))</f>
        <v>0</v>
      </c>
      <c r="K110" s="132">
        <f t="shared" si="39"/>
        <v>0</v>
      </c>
      <c r="L110" s="132">
        <f t="shared" si="42"/>
        <v>0</v>
      </c>
      <c r="M110" s="132">
        <f t="shared" si="43"/>
        <v>0</v>
      </c>
      <c r="N110" s="125">
        <f t="shared" si="29"/>
        <v>0</v>
      </c>
      <c r="O110" s="125">
        <f t="shared" si="30"/>
        <v>1024240</v>
      </c>
      <c r="P110" s="153">
        <f>VLOOKUP($B110,Loans!$B$12:$AN$227,28,FALSE)*0</f>
        <v>0</v>
      </c>
      <c r="Q110" s="11">
        <f t="shared" si="45"/>
        <v>0</v>
      </c>
      <c r="R110" s="134">
        <f>IF($K$5="M",SUM(P$17:P109)-SUM(R$17:R109),IF($K$5="B",IF(ISODD($A110),SUM(P$17:P109)-SUM(R$17:R109),0),IF(OR(A110=1,A110=4,A110=7,A110=10),SUM(P$17:P109)-SUM(R$17:R109),0)))</f>
        <v>0</v>
      </c>
      <c r="S110" s="135">
        <f t="shared" si="44"/>
        <v>0</v>
      </c>
      <c r="T110" s="11">
        <f t="shared" si="24"/>
        <v>0</v>
      </c>
      <c r="U110" s="11">
        <f t="shared" si="31"/>
        <v>0</v>
      </c>
      <c r="V110" s="11">
        <f t="shared" si="32"/>
        <v>0</v>
      </c>
      <c r="W110" s="127">
        <f t="shared" si="33"/>
        <v>1793</v>
      </c>
      <c r="X110" s="128">
        <f t="shared" si="34"/>
        <v>0</v>
      </c>
      <c r="Y110" s="129">
        <f t="shared" si="40"/>
        <v>6608</v>
      </c>
      <c r="Z110" s="130">
        <f t="shared" si="35"/>
        <v>277915</v>
      </c>
      <c r="AA110" s="130">
        <f t="shared" si="36"/>
        <v>0</v>
      </c>
      <c r="AB110" s="130">
        <f t="shared" si="41"/>
        <v>0</v>
      </c>
      <c r="AC110" s="130">
        <f t="shared" si="37"/>
        <v>0</v>
      </c>
      <c r="AD110" s="11">
        <f t="shared" si="38"/>
        <v>1024240</v>
      </c>
      <c r="AE110" s="126">
        <f t="shared" si="25"/>
        <v>7126.833668493151</v>
      </c>
      <c r="AF110" s="66">
        <v>0</v>
      </c>
      <c r="AG110" s="66"/>
    </row>
    <row r="111" spans="1:33" hidden="1" outlineLevel="1" x14ac:dyDescent="0.2">
      <c r="A111">
        <f t="shared" si="20"/>
        <v>1</v>
      </c>
      <c r="B111" s="108">
        <f t="shared" si="21"/>
        <v>42766</v>
      </c>
      <c r="C111" s="124">
        <v>42736</v>
      </c>
      <c r="D111" s="126">
        <f>VLOOKUP($B111,Loans!$B$12:$AN$227,34,FALSE)</f>
        <v>1128</v>
      </c>
      <c r="E111" s="132">
        <f>IF($A111&lt;6,VLOOKUP(YEAR(C111),SRECPrice!$B$5:$C$29,2,FALSE),VLOOKUP(YEAR(C111)+1,SRECPrice!$B$5:$C$29,2,FALSE))</f>
        <v>155</v>
      </c>
      <c r="F111" s="132">
        <v>475</v>
      </c>
      <c r="G111" s="11">
        <f t="shared" si="26"/>
        <v>174840</v>
      </c>
      <c r="H111" s="11">
        <f t="shared" si="27"/>
        <v>535800</v>
      </c>
      <c r="I111" s="11">
        <f t="shared" si="28"/>
        <v>-360960</v>
      </c>
      <c r="J111" s="133">
        <f>IF($K$5="M",SUM(D$17:D110)-SUM(J$17:J110),IF($K$5="B",IF(ISODD($A111),SUM(D$17:D110)-SUM(J$17:J110),0),IF(OR(A111=1,A111=4,A111=7,A111=10),SUM(D$17:D110)-SUM(J$17:J110),0)))</f>
        <v>6608</v>
      </c>
      <c r="K111" s="132">
        <f t="shared" si="39"/>
        <v>155</v>
      </c>
      <c r="L111" s="132">
        <f t="shared" si="42"/>
        <v>1024240</v>
      </c>
      <c r="M111" s="132">
        <f t="shared" si="43"/>
        <v>1024240</v>
      </c>
      <c r="N111" s="125">
        <f t="shared" si="29"/>
        <v>0</v>
      </c>
      <c r="O111" s="125">
        <f t="shared" si="30"/>
        <v>174840</v>
      </c>
      <c r="P111" s="153">
        <f>VLOOKUP($B111,Loans!$B$12:$AN$227,28,FALSE)*0</f>
        <v>0</v>
      </c>
      <c r="Q111" s="11">
        <f t="shared" si="45"/>
        <v>0</v>
      </c>
      <c r="R111" s="134">
        <f>IF($K$5="M",SUM(P$17:P110)-SUM(R$17:R110),IF($K$5="B",IF(ISODD($A111),SUM(P$17:P110)-SUM(R$17:R110),0),IF(OR(A111=1,A111=4,A111=7,A111=10),SUM(P$17:P110)-SUM(R$17:R110),0)))</f>
        <v>0</v>
      </c>
      <c r="S111" s="135">
        <f t="shared" si="44"/>
        <v>0</v>
      </c>
      <c r="T111" s="11">
        <f t="shared" si="24"/>
        <v>0</v>
      </c>
      <c r="U111" s="11">
        <f t="shared" si="31"/>
        <v>0</v>
      </c>
      <c r="V111" s="11">
        <f t="shared" si="32"/>
        <v>0</v>
      </c>
      <c r="W111" s="127">
        <f t="shared" si="33"/>
        <v>1128</v>
      </c>
      <c r="X111" s="128">
        <f t="shared" si="34"/>
        <v>6608</v>
      </c>
      <c r="Y111" s="129">
        <f t="shared" si="40"/>
        <v>1128</v>
      </c>
      <c r="Z111" s="130">
        <f t="shared" si="35"/>
        <v>174840</v>
      </c>
      <c r="AA111" s="130">
        <f t="shared" si="36"/>
        <v>1024240</v>
      </c>
      <c r="AB111" s="130">
        <f t="shared" si="41"/>
        <v>1024240</v>
      </c>
      <c r="AC111" s="130">
        <f t="shared" si="37"/>
        <v>0</v>
      </c>
      <c r="AD111" s="11">
        <f t="shared" si="38"/>
        <v>174840</v>
      </c>
      <c r="AE111" s="126">
        <f t="shared" si="25"/>
        <v>9406.0729972602749</v>
      </c>
      <c r="AF111" s="66">
        <v>4814.9497304385832</v>
      </c>
      <c r="AG111" s="66"/>
    </row>
    <row r="112" spans="1:33" hidden="1" outlineLevel="1" x14ac:dyDescent="0.2">
      <c r="A112">
        <f t="shared" si="20"/>
        <v>2</v>
      </c>
      <c r="B112" s="108">
        <f t="shared" si="21"/>
        <v>42794</v>
      </c>
      <c r="C112" s="124">
        <v>42767</v>
      </c>
      <c r="D112" s="126">
        <f>VLOOKUP($B112,Loans!$B$12:$AN$227,34,FALSE)</f>
        <v>995</v>
      </c>
      <c r="E112" s="132">
        <f>IF($A112&lt;6,VLOOKUP(YEAR(C112),SRECPrice!$B$5:$C$29,2,FALSE),VLOOKUP(YEAR(C112)+1,SRECPrice!$B$5:$C$29,2,FALSE))</f>
        <v>155</v>
      </c>
      <c r="F112" s="132">
        <v>475</v>
      </c>
      <c r="G112" s="11">
        <f t="shared" si="26"/>
        <v>154225</v>
      </c>
      <c r="H112" s="11">
        <f t="shared" si="27"/>
        <v>472625</v>
      </c>
      <c r="I112" s="11">
        <f t="shared" si="28"/>
        <v>-318400</v>
      </c>
      <c r="J112" s="133">
        <f>IF($K$5="M",SUM(D$17:D111)-SUM(J$17:J111),IF($K$5="B",IF(ISODD($A112),SUM(D$17:D111)-SUM(J$17:J111),0),IF(OR(A112=1,A112=4,A112=7,A112=10),SUM(D$17:D111)-SUM(J$17:J111),0)))</f>
        <v>0</v>
      </c>
      <c r="K112" s="132">
        <f t="shared" si="39"/>
        <v>0</v>
      </c>
      <c r="L112" s="132">
        <f t="shared" si="42"/>
        <v>0</v>
      </c>
      <c r="M112" s="132">
        <f t="shared" si="43"/>
        <v>0</v>
      </c>
      <c r="N112" s="125">
        <f t="shared" si="29"/>
        <v>0</v>
      </c>
      <c r="O112" s="125">
        <f t="shared" si="30"/>
        <v>329065</v>
      </c>
      <c r="P112" s="153">
        <f>VLOOKUP($B112,Loans!$B$12:$AN$227,28,FALSE)*0</f>
        <v>0</v>
      </c>
      <c r="Q112" s="11">
        <f t="shared" si="45"/>
        <v>0</v>
      </c>
      <c r="R112" s="134">
        <f>IF($K$5="M",SUM(P$17:P111)-SUM(R$17:R111),IF($K$5="B",IF(ISODD($A112),SUM(P$17:P111)-SUM(R$17:R111),0),IF(OR(A112=1,A112=4,A112=7,A112=10),SUM(P$17:P111)-SUM(R$17:R111),0)))</f>
        <v>0</v>
      </c>
      <c r="S112" s="135">
        <f t="shared" si="44"/>
        <v>0</v>
      </c>
      <c r="T112" s="11">
        <f t="shared" si="24"/>
        <v>0</v>
      </c>
      <c r="U112" s="11">
        <f t="shared" si="31"/>
        <v>0</v>
      </c>
      <c r="V112" s="11">
        <f t="shared" si="32"/>
        <v>0</v>
      </c>
      <c r="W112" s="127">
        <f t="shared" si="33"/>
        <v>995</v>
      </c>
      <c r="X112" s="128">
        <f t="shared" si="34"/>
        <v>0</v>
      </c>
      <c r="Y112" s="129">
        <f t="shared" si="40"/>
        <v>2123</v>
      </c>
      <c r="Z112" s="130">
        <f t="shared" si="35"/>
        <v>154225</v>
      </c>
      <c r="AA112" s="130">
        <f t="shared" si="36"/>
        <v>0</v>
      </c>
      <c r="AB112" s="130">
        <f t="shared" si="41"/>
        <v>0</v>
      </c>
      <c r="AC112" s="130">
        <f t="shared" si="37"/>
        <v>0</v>
      </c>
      <c r="AD112" s="11">
        <f t="shared" si="38"/>
        <v>329065</v>
      </c>
      <c r="AE112" s="126">
        <f t="shared" si="25"/>
        <v>1537.0593684931509</v>
      </c>
      <c r="AF112" s="66">
        <v>0</v>
      </c>
      <c r="AG112" s="66"/>
    </row>
    <row r="113" spans="1:33" hidden="1" outlineLevel="1" x14ac:dyDescent="0.2">
      <c r="A113">
        <f t="shared" si="20"/>
        <v>3</v>
      </c>
      <c r="B113" s="108">
        <f t="shared" si="21"/>
        <v>42825</v>
      </c>
      <c r="C113" s="124">
        <v>42795</v>
      </c>
      <c r="D113" s="126">
        <f>VLOOKUP($B113,Loans!$B$12:$AN$227,34,FALSE)</f>
        <v>1235</v>
      </c>
      <c r="E113" s="132">
        <f>IF($A113&lt;6,VLOOKUP(YEAR(C113),SRECPrice!$B$5:$C$29,2,FALSE),VLOOKUP(YEAR(C113)+1,SRECPrice!$B$5:$C$29,2,FALSE))</f>
        <v>155</v>
      </c>
      <c r="F113" s="132">
        <v>475</v>
      </c>
      <c r="G113" s="11">
        <f t="shared" si="26"/>
        <v>191425</v>
      </c>
      <c r="H113" s="11">
        <f t="shared" si="27"/>
        <v>586625</v>
      </c>
      <c r="I113" s="11">
        <f t="shared" si="28"/>
        <v>-395200</v>
      </c>
      <c r="J113" s="133">
        <f>IF($K$5="M",SUM(D$17:D112)-SUM(J$17:J112),IF($K$5="B",IF(ISODD($A113),SUM(D$17:D112)-SUM(J$17:J112),0),IF(OR(A113=1,A113=4,A113=7,A113=10),SUM(D$17:D112)-SUM(J$17:J112),0)))</f>
        <v>0</v>
      </c>
      <c r="K113" s="132">
        <f t="shared" si="39"/>
        <v>0</v>
      </c>
      <c r="L113" s="132">
        <f t="shared" si="42"/>
        <v>0</v>
      </c>
      <c r="M113" s="132">
        <f t="shared" si="43"/>
        <v>0</v>
      </c>
      <c r="N113" s="125">
        <f t="shared" si="29"/>
        <v>0</v>
      </c>
      <c r="O113" s="125">
        <f t="shared" si="30"/>
        <v>520490</v>
      </c>
      <c r="P113" s="153">
        <f>VLOOKUP($B113,Loans!$B$12:$AN$227,28,FALSE)*0</f>
        <v>0</v>
      </c>
      <c r="Q113" s="11">
        <f t="shared" si="45"/>
        <v>0</v>
      </c>
      <c r="R113" s="134">
        <f>IF($K$5="M",SUM(P$17:P112)-SUM(R$17:R112),IF($K$5="B",IF(ISODD($A113),SUM(P$17:P112)-SUM(R$17:R112),0),IF(OR(A113=1,A113=4,A113=7,A113=10),SUM(P$17:P112)-SUM(R$17:R112),0)))</f>
        <v>0</v>
      </c>
      <c r="S113" s="135">
        <f t="shared" si="44"/>
        <v>0</v>
      </c>
      <c r="T113" s="11">
        <f t="shared" si="24"/>
        <v>0</v>
      </c>
      <c r="U113" s="11">
        <f t="shared" si="31"/>
        <v>0</v>
      </c>
      <c r="V113" s="11">
        <f t="shared" si="32"/>
        <v>0</v>
      </c>
      <c r="W113" s="127">
        <f t="shared" si="33"/>
        <v>1235</v>
      </c>
      <c r="X113" s="128">
        <f t="shared" si="34"/>
        <v>0</v>
      </c>
      <c r="Y113" s="129">
        <f t="shared" si="40"/>
        <v>3358</v>
      </c>
      <c r="Z113" s="130">
        <f t="shared" si="35"/>
        <v>191425</v>
      </c>
      <c r="AA113" s="130">
        <f t="shared" si="36"/>
        <v>0</v>
      </c>
      <c r="AB113" s="130">
        <f t="shared" si="41"/>
        <v>0</v>
      </c>
      <c r="AC113" s="130">
        <f t="shared" si="37"/>
        <v>0</v>
      </c>
      <c r="AD113" s="11">
        <f t="shared" si="38"/>
        <v>520490</v>
      </c>
      <c r="AE113" s="126">
        <f t="shared" si="25"/>
        <v>3163.2879013698634</v>
      </c>
      <c r="AF113" s="66">
        <v>0</v>
      </c>
      <c r="AG113" s="66"/>
    </row>
    <row r="114" spans="1:33" hidden="1" outlineLevel="1" x14ac:dyDescent="0.2">
      <c r="A114">
        <f t="shared" si="20"/>
        <v>4</v>
      </c>
      <c r="B114" s="108">
        <f t="shared" si="21"/>
        <v>42855</v>
      </c>
      <c r="C114" s="124">
        <v>42826</v>
      </c>
      <c r="D114" s="126">
        <f>VLOOKUP($B114,Loans!$B$12:$AN$227,34,FALSE)</f>
        <v>1517</v>
      </c>
      <c r="E114" s="132">
        <f>IF($A114&lt;6,VLOOKUP(YEAR(C114),SRECPrice!$B$5:$C$29,2,FALSE),VLOOKUP(YEAR(C114)+1,SRECPrice!$B$5:$C$29,2,FALSE))</f>
        <v>155</v>
      </c>
      <c r="F114" s="132">
        <v>475</v>
      </c>
      <c r="G114" s="11">
        <f t="shared" si="26"/>
        <v>235135</v>
      </c>
      <c r="H114" s="11">
        <f t="shared" si="27"/>
        <v>720575</v>
      </c>
      <c r="I114" s="11">
        <f t="shared" si="28"/>
        <v>-485440</v>
      </c>
      <c r="J114" s="133">
        <f>IF($K$5="M",SUM(D$17:D113)-SUM(J$17:J113),IF($K$5="B",IF(ISODD($A114),SUM(D$17:D113)-SUM(J$17:J113),0),IF(OR(A114=1,A114=4,A114=7,A114=10),SUM(D$17:D113)-SUM(J$17:J113),0)))</f>
        <v>3358</v>
      </c>
      <c r="K114" s="132">
        <f t="shared" si="39"/>
        <v>155</v>
      </c>
      <c r="L114" s="132">
        <f t="shared" si="42"/>
        <v>520490</v>
      </c>
      <c r="M114" s="132">
        <f t="shared" si="43"/>
        <v>520490</v>
      </c>
      <c r="N114" s="125">
        <f t="shared" si="29"/>
        <v>0</v>
      </c>
      <c r="O114" s="125">
        <f t="shared" si="30"/>
        <v>235135</v>
      </c>
      <c r="P114" s="153">
        <f>VLOOKUP($B114,Loans!$B$12:$AN$227,28,FALSE)*0</f>
        <v>0</v>
      </c>
      <c r="Q114" s="11">
        <f t="shared" si="45"/>
        <v>0</v>
      </c>
      <c r="R114" s="134">
        <f>IF($K$5="M",SUM(P$17:P113)-SUM(R$17:R113),IF($K$5="B",IF(ISODD($A114),SUM(P$17:P113)-SUM(R$17:R113),0),IF(OR(A114=1,A114=4,A114=7,A114=10),SUM(P$17:P113)-SUM(R$17:R113),0)))</f>
        <v>0</v>
      </c>
      <c r="S114" s="135">
        <f t="shared" si="44"/>
        <v>0</v>
      </c>
      <c r="T114" s="11">
        <f t="shared" si="24"/>
        <v>0</v>
      </c>
      <c r="U114" s="11">
        <f t="shared" si="31"/>
        <v>0</v>
      </c>
      <c r="V114" s="11">
        <f t="shared" si="32"/>
        <v>0</v>
      </c>
      <c r="W114" s="127">
        <f t="shared" si="33"/>
        <v>1517</v>
      </c>
      <c r="X114" s="128">
        <f t="shared" si="34"/>
        <v>3358</v>
      </c>
      <c r="Y114" s="129">
        <f t="shared" si="40"/>
        <v>1517</v>
      </c>
      <c r="Z114" s="130">
        <f t="shared" si="35"/>
        <v>235135</v>
      </c>
      <c r="AA114" s="130">
        <f t="shared" si="36"/>
        <v>520490</v>
      </c>
      <c r="AB114" s="130">
        <f t="shared" si="41"/>
        <v>520490</v>
      </c>
      <c r="AC114" s="130">
        <f t="shared" si="37"/>
        <v>0</v>
      </c>
      <c r="AD114" s="11">
        <f t="shared" si="38"/>
        <v>235135</v>
      </c>
      <c r="AE114" s="126">
        <f t="shared" si="25"/>
        <v>4666.0006287671231</v>
      </c>
      <c r="AF114" s="66">
        <v>2895.4266399944818</v>
      </c>
      <c r="AG114" s="66"/>
    </row>
    <row r="115" spans="1:33" hidden="1" outlineLevel="1" x14ac:dyDescent="0.2">
      <c r="A115">
        <f t="shared" si="20"/>
        <v>5</v>
      </c>
      <c r="B115" s="108">
        <f t="shared" si="21"/>
        <v>42886</v>
      </c>
      <c r="C115" s="124">
        <v>42856</v>
      </c>
      <c r="D115" s="126">
        <f>VLOOKUP($B115,Loans!$B$12:$AN$227,34,FALSE)</f>
        <v>2146</v>
      </c>
      <c r="E115" s="132">
        <f>IF($A115&lt;6,VLOOKUP(YEAR(C115),SRECPrice!$B$5:$C$29,2,FALSE),VLOOKUP(YEAR(C115)+1,SRECPrice!$B$5:$C$29,2,FALSE))</f>
        <v>155</v>
      </c>
      <c r="F115" s="132">
        <v>475</v>
      </c>
      <c r="G115" s="11">
        <f t="shared" si="26"/>
        <v>332630</v>
      </c>
      <c r="H115" s="11">
        <f t="shared" si="27"/>
        <v>1019350</v>
      </c>
      <c r="I115" s="11">
        <f t="shared" si="28"/>
        <v>-686720</v>
      </c>
      <c r="J115" s="133">
        <f>IF($K$5="M",SUM(D$17:D114)-SUM(J$17:J114),IF($K$5="B",IF(ISODD($A115),SUM(D$17:D114)-SUM(J$17:J114),0),IF(OR(A115=1,A115=4,A115=7,A115=10),SUM(D$17:D114)-SUM(J$17:J114),0)))</f>
        <v>0</v>
      </c>
      <c r="K115" s="132">
        <f t="shared" si="39"/>
        <v>0</v>
      </c>
      <c r="L115" s="132">
        <f t="shared" si="42"/>
        <v>0</v>
      </c>
      <c r="M115" s="132">
        <f t="shared" si="43"/>
        <v>0</v>
      </c>
      <c r="N115" s="125">
        <f t="shared" si="29"/>
        <v>0</v>
      </c>
      <c r="O115" s="125">
        <f t="shared" si="30"/>
        <v>567765</v>
      </c>
      <c r="P115" s="153">
        <f>VLOOKUP($B115,Loans!$B$12:$AN$227,28,FALSE)*0</f>
        <v>0</v>
      </c>
      <c r="Q115" s="11">
        <f t="shared" si="45"/>
        <v>0</v>
      </c>
      <c r="R115" s="134">
        <f>IF($K$5="M",SUM(P$17:P114)-SUM(R$17:R114),IF($K$5="B",IF(ISODD($A115),SUM(P$17:P114)-SUM(R$17:R114),0),IF(OR(A115=1,A115=4,A115=7,A115=10),SUM(P$17:P114)-SUM(R$17:R114),0)))</f>
        <v>0</v>
      </c>
      <c r="S115" s="135">
        <f t="shared" si="44"/>
        <v>0</v>
      </c>
      <c r="T115" s="11">
        <f t="shared" si="24"/>
        <v>0</v>
      </c>
      <c r="U115" s="11">
        <f t="shared" si="31"/>
        <v>0</v>
      </c>
      <c r="V115" s="11">
        <f t="shared" si="32"/>
        <v>0</v>
      </c>
      <c r="W115" s="127">
        <f t="shared" si="33"/>
        <v>2146</v>
      </c>
      <c r="X115" s="128">
        <f t="shared" si="34"/>
        <v>0</v>
      </c>
      <c r="Y115" s="129">
        <f t="shared" si="40"/>
        <v>3663</v>
      </c>
      <c r="Z115" s="130">
        <f t="shared" si="35"/>
        <v>332630</v>
      </c>
      <c r="AA115" s="130">
        <f t="shared" si="36"/>
        <v>0</v>
      </c>
      <c r="AB115" s="130">
        <f t="shared" si="41"/>
        <v>0</v>
      </c>
      <c r="AC115" s="130">
        <f t="shared" si="37"/>
        <v>0</v>
      </c>
      <c r="AD115" s="11">
        <f t="shared" si="38"/>
        <v>567765</v>
      </c>
      <c r="AE115" s="126">
        <f t="shared" ref="AE115:AE178" si="46">AD114*((B115-B114)-1)*$AE$2/365+$AE$2/365*1*AD115</f>
        <v>2319.9551958904112</v>
      </c>
      <c r="AF115" s="66">
        <v>0</v>
      </c>
      <c r="AG115" s="66"/>
    </row>
    <row r="116" spans="1:33" hidden="1" outlineLevel="1" x14ac:dyDescent="0.2">
      <c r="A116">
        <f t="shared" si="20"/>
        <v>6</v>
      </c>
      <c r="B116" s="108">
        <f t="shared" si="21"/>
        <v>42916</v>
      </c>
      <c r="C116" s="124">
        <v>42887</v>
      </c>
      <c r="D116" s="126">
        <f>VLOOKUP($B116,Loans!$B$12:$AN$227,34,FALSE)</f>
        <v>2413</v>
      </c>
      <c r="E116" s="132">
        <f>IF($A116&lt;6,VLOOKUP(YEAR(C116),SRECPrice!$B$5:$C$29,2,FALSE),VLOOKUP(YEAR(C116)+1,SRECPrice!$B$5:$C$29,2,FALSE))</f>
        <v>155</v>
      </c>
      <c r="F116" s="132">
        <v>475</v>
      </c>
      <c r="G116" s="11">
        <f t="shared" si="26"/>
        <v>374015</v>
      </c>
      <c r="H116" s="11">
        <f t="shared" si="27"/>
        <v>1146175</v>
      </c>
      <c r="I116" s="11">
        <f t="shared" si="28"/>
        <v>-772160</v>
      </c>
      <c r="J116" s="133">
        <f>IF($K$5="M",SUM(D$17:D115)-SUM(J$17:J115),IF($K$5="B",IF(ISODD($A116),SUM(D$17:D115)-SUM(J$17:J115),0),IF(OR(A116=1,A116=4,A116=7,A116=10),SUM(D$17:D115)-SUM(J$17:J115),0)))</f>
        <v>0</v>
      </c>
      <c r="K116" s="132">
        <f t="shared" si="39"/>
        <v>0</v>
      </c>
      <c r="L116" s="132">
        <f t="shared" si="42"/>
        <v>0</v>
      </c>
      <c r="M116" s="132">
        <f t="shared" si="43"/>
        <v>0</v>
      </c>
      <c r="N116" s="125">
        <f t="shared" si="29"/>
        <v>0</v>
      </c>
      <c r="O116" s="125">
        <f t="shared" si="30"/>
        <v>941780</v>
      </c>
      <c r="P116" s="153">
        <f>VLOOKUP($B116,Loans!$B$12:$AN$227,28,FALSE)*0</f>
        <v>0</v>
      </c>
      <c r="Q116" s="11">
        <f t="shared" si="45"/>
        <v>0</v>
      </c>
      <c r="R116" s="134">
        <f>IF($K$5="M",SUM(P$17:P115)-SUM(R$17:R115),IF($K$5="B",IF(ISODD($A116),SUM(P$17:P115)-SUM(R$17:R115),0),IF(OR(A116=1,A116=4,A116=7,A116=10),SUM(P$17:P115)-SUM(R$17:R115),0)))</f>
        <v>0</v>
      </c>
      <c r="S116" s="135">
        <f t="shared" si="44"/>
        <v>0</v>
      </c>
      <c r="T116" s="11">
        <f t="shared" si="24"/>
        <v>0</v>
      </c>
      <c r="U116" s="11">
        <f t="shared" si="31"/>
        <v>0</v>
      </c>
      <c r="V116" s="11">
        <f t="shared" si="32"/>
        <v>0</v>
      </c>
      <c r="W116" s="127">
        <f t="shared" si="33"/>
        <v>2413</v>
      </c>
      <c r="X116" s="128">
        <f t="shared" si="34"/>
        <v>0</v>
      </c>
      <c r="Y116" s="129">
        <f t="shared" si="40"/>
        <v>6076</v>
      </c>
      <c r="Z116" s="130">
        <f t="shared" si="35"/>
        <v>374015</v>
      </c>
      <c r="AA116" s="130">
        <f t="shared" si="36"/>
        <v>0</v>
      </c>
      <c r="AB116" s="130">
        <f t="shared" si="41"/>
        <v>0</v>
      </c>
      <c r="AC116" s="130">
        <f t="shared" si="37"/>
        <v>0</v>
      </c>
      <c r="AD116" s="11">
        <f t="shared" si="38"/>
        <v>941780</v>
      </c>
      <c r="AE116" s="126">
        <f t="shared" si="46"/>
        <v>5298.3940041095902</v>
      </c>
      <c r="AF116" s="66">
        <v>0</v>
      </c>
      <c r="AG116" s="66"/>
    </row>
    <row r="117" spans="1:33" hidden="1" outlineLevel="1" x14ac:dyDescent="0.2">
      <c r="A117">
        <f t="shared" si="20"/>
        <v>7</v>
      </c>
      <c r="B117" s="108">
        <f t="shared" si="21"/>
        <v>42947</v>
      </c>
      <c r="C117" s="124">
        <v>42917</v>
      </c>
      <c r="D117" s="126">
        <f>VLOOKUP($B117,Loans!$B$12:$AN$227,34,FALSE)</f>
        <v>2884</v>
      </c>
      <c r="E117" s="132">
        <f>IF($A117&lt;6,VLOOKUP(YEAR(C117),SRECPrice!$B$5:$C$29,2,FALSE),VLOOKUP(YEAR(C117)+1,SRECPrice!$B$5:$C$29,2,FALSE))</f>
        <v>155</v>
      </c>
      <c r="F117" s="132">
        <v>475</v>
      </c>
      <c r="G117" s="11">
        <f t="shared" si="26"/>
        <v>447020</v>
      </c>
      <c r="H117" s="11">
        <f t="shared" si="27"/>
        <v>1369900</v>
      </c>
      <c r="I117" s="11">
        <f t="shared" si="28"/>
        <v>-922880</v>
      </c>
      <c r="J117" s="133">
        <f>IF($K$5="M",SUM(D$17:D116)-SUM(J$17:J116),IF($K$5="B",IF(ISODD($A117),SUM(D$17:D116)-SUM(J$17:J116),0),IF(OR(A117=1,A117=4,A117=7,A117=10),SUM(D$17:D116)-SUM(J$17:J116),0)))</f>
        <v>6076</v>
      </c>
      <c r="K117" s="132">
        <f t="shared" si="39"/>
        <v>155</v>
      </c>
      <c r="L117" s="132">
        <f t="shared" si="42"/>
        <v>941780</v>
      </c>
      <c r="M117" s="132">
        <f t="shared" si="43"/>
        <v>941780</v>
      </c>
      <c r="N117" s="125">
        <f t="shared" si="29"/>
        <v>0</v>
      </c>
      <c r="O117" s="125">
        <f t="shared" si="30"/>
        <v>447020</v>
      </c>
      <c r="P117" s="153">
        <f>VLOOKUP($B117,Loans!$B$12:$AN$227,28,FALSE)*0</f>
        <v>0</v>
      </c>
      <c r="Q117" s="11">
        <f t="shared" si="45"/>
        <v>0</v>
      </c>
      <c r="R117" s="134">
        <f>IF($K$5="M",SUM(P$17:P116)-SUM(R$17:R116),IF($K$5="B",IF(ISODD($A117),SUM(P$17:P116)-SUM(R$17:R116),0),IF(OR(A117=1,A117=4,A117=7,A117=10),SUM(P$17:P116)-SUM(R$17:R116),0)))</f>
        <v>0</v>
      </c>
      <c r="S117" s="135">
        <f t="shared" si="44"/>
        <v>0</v>
      </c>
      <c r="T117" s="11">
        <f t="shared" si="24"/>
        <v>0</v>
      </c>
      <c r="U117" s="11">
        <f t="shared" si="31"/>
        <v>0</v>
      </c>
      <c r="V117" s="11">
        <f t="shared" si="32"/>
        <v>0</v>
      </c>
      <c r="W117" s="127">
        <f t="shared" si="33"/>
        <v>2884</v>
      </c>
      <c r="X117" s="128">
        <f t="shared" si="34"/>
        <v>6076</v>
      </c>
      <c r="Y117" s="129">
        <f t="shared" si="40"/>
        <v>2884</v>
      </c>
      <c r="Z117" s="130">
        <f t="shared" si="35"/>
        <v>447020</v>
      </c>
      <c r="AA117" s="130">
        <f t="shared" si="36"/>
        <v>941780</v>
      </c>
      <c r="AB117" s="130">
        <f t="shared" si="41"/>
        <v>941780</v>
      </c>
      <c r="AC117" s="130">
        <f t="shared" si="37"/>
        <v>0</v>
      </c>
      <c r="AD117" s="11">
        <f t="shared" si="38"/>
        <v>447020</v>
      </c>
      <c r="AE117" s="126">
        <f t="shared" si="46"/>
        <v>8735.9360602739725</v>
      </c>
      <c r="AF117" s="66">
        <v>3736.2502304430654</v>
      </c>
      <c r="AG117" s="66"/>
    </row>
    <row r="118" spans="1:33" hidden="1" outlineLevel="1" x14ac:dyDescent="0.2">
      <c r="A118">
        <f t="shared" si="20"/>
        <v>8</v>
      </c>
      <c r="B118" s="108">
        <f t="shared" si="21"/>
        <v>42978</v>
      </c>
      <c r="C118" s="124">
        <v>42948</v>
      </c>
      <c r="D118" s="126">
        <f>VLOOKUP($B118,Loans!$B$12:$AN$227,34,FALSE)</f>
        <v>2822</v>
      </c>
      <c r="E118" s="132">
        <f>IF($A118&lt;6,VLOOKUP(YEAR(C118),SRECPrice!$B$5:$C$29,2,FALSE),VLOOKUP(YEAR(C118)+1,SRECPrice!$B$5:$C$29,2,FALSE))</f>
        <v>155</v>
      </c>
      <c r="F118" s="132">
        <v>475</v>
      </c>
      <c r="G118" s="11">
        <f t="shared" si="26"/>
        <v>437410</v>
      </c>
      <c r="H118" s="11">
        <f t="shared" si="27"/>
        <v>1340450</v>
      </c>
      <c r="I118" s="11">
        <f t="shared" si="28"/>
        <v>-903040</v>
      </c>
      <c r="J118" s="133">
        <f>IF($K$5="M",SUM(D$17:D117)-SUM(J$17:J117),IF($K$5="B",IF(ISODD($A118),SUM(D$17:D117)-SUM(J$17:J117),0),IF(OR(A118=1,A118=4,A118=7,A118=10),SUM(D$17:D117)-SUM(J$17:J117),0)))</f>
        <v>0</v>
      </c>
      <c r="K118" s="132">
        <f t="shared" si="39"/>
        <v>0</v>
      </c>
      <c r="L118" s="132">
        <f t="shared" si="42"/>
        <v>0</v>
      </c>
      <c r="M118" s="132">
        <f t="shared" si="43"/>
        <v>0</v>
      </c>
      <c r="N118" s="125">
        <f t="shared" si="29"/>
        <v>0</v>
      </c>
      <c r="O118" s="125">
        <f t="shared" si="30"/>
        <v>884430</v>
      </c>
      <c r="P118" s="153">
        <f>VLOOKUP($B118,Loans!$B$12:$AN$227,28,FALSE)*0</f>
        <v>0</v>
      </c>
      <c r="Q118" s="11">
        <f t="shared" si="45"/>
        <v>0</v>
      </c>
      <c r="R118" s="134">
        <f>IF($K$5="M",SUM(P$17:P117)-SUM(R$17:R117),IF($K$5="B",IF(ISODD($A118),SUM(P$17:P117)-SUM(R$17:R117),0),IF(OR(A118=1,A118=4,A118=7,A118=10),SUM(P$17:P117)-SUM(R$17:R117),0)))</f>
        <v>0</v>
      </c>
      <c r="S118" s="135">
        <f t="shared" si="44"/>
        <v>0</v>
      </c>
      <c r="T118" s="11">
        <f t="shared" si="24"/>
        <v>0</v>
      </c>
      <c r="U118" s="11">
        <f t="shared" si="31"/>
        <v>0</v>
      </c>
      <c r="V118" s="11">
        <f t="shared" si="32"/>
        <v>0</v>
      </c>
      <c r="W118" s="127">
        <f t="shared" si="33"/>
        <v>2822</v>
      </c>
      <c r="X118" s="128">
        <f t="shared" si="34"/>
        <v>0</v>
      </c>
      <c r="Y118" s="129">
        <f t="shared" si="40"/>
        <v>5706</v>
      </c>
      <c r="Z118" s="130">
        <f t="shared" si="35"/>
        <v>437410</v>
      </c>
      <c r="AA118" s="130">
        <f t="shared" si="36"/>
        <v>0</v>
      </c>
      <c r="AB118" s="130">
        <f t="shared" si="41"/>
        <v>0</v>
      </c>
      <c r="AC118" s="130">
        <f t="shared" si="37"/>
        <v>0</v>
      </c>
      <c r="AD118" s="11">
        <f t="shared" si="38"/>
        <v>884430</v>
      </c>
      <c r="AE118" s="126">
        <f t="shared" si="46"/>
        <v>4351.1721452054799</v>
      </c>
      <c r="AF118" s="66">
        <v>0</v>
      </c>
      <c r="AG118" s="66"/>
    </row>
    <row r="119" spans="1:33" hidden="1" outlineLevel="1" x14ac:dyDescent="0.2">
      <c r="A119">
        <f t="shared" si="20"/>
        <v>9</v>
      </c>
      <c r="B119" s="108">
        <f t="shared" si="21"/>
        <v>43008</v>
      </c>
      <c r="C119" s="124">
        <v>42979</v>
      </c>
      <c r="D119" s="126">
        <f>VLOOKUP($B119,Loans!$B$12:$AN$227,34,FALSE)</f>
        <v>2794</v>
      </c>
      <c r="E119" s="132">
        <f>IF($A119&lt;6,VLOOKUP(YEAR(C119),SRECPrice!$B$5:$C$29,2,FALSE),VLOOKUP(YEAR(C119)+1,SRECPrice!$B$5:$C$29,2,FALSE))</f>
        <v>155</v>
      </c>
      <c r="F119" s="132">
        <v>475</v>
      </c>
      <c r="G119" s="11">
        <f t="shared" si="26"/>
        <v>433070</v>
      </c>
      <c r="H119" s="11">
        <f t="shared" si="27"/>
        <v>1327150</v>
      </c>
      <c r="I119" s="11">
        <f t="shared" si="28"/>
        <v>-894080</v>
      </c>
      <c r="J119" s="133">
        <f>IF($K$5="M",SUM(D$17:D118)-SUM(J$17:J118),IF($K$5="B",IF(ISODD($A119),SUM(D$17:D118)-SUM(J$17:J118),0),IF(OR(A119=1,A119=4,A119=7,A119=10),SUM(D$17:D118)-SUM(J$17:J118),0)))</f>
        <v>0</v>
      </c>
      <c r="K119" s="132">
        <f t="shared" si="39"/>
        <v>0</v>
      </c>
      <c r="L119" s="132">
        <f t="shared" si="42"/>
        <v>0</v>
      </c>
      <c r="M119" s="132">
        <f t="shared" si="43"/>
        <v>0</v>
      </c>
      <c r="N119" s="125">
        <f t="shared" si="29"/>
        <v>0</v>
      </c>
      <c r="O119" s="125">
        <f t="shared" si="30"/>
        <v>1317500</v>
      </c>
      <c r="P119" s="153">
        <f>VLOOKUP($B119,Loans!$B$12:$AN$227,28,FALSE)*0</f>
        <v>0</v>
      </c>
      <c r="Q119" s="11">
        <f t="shared" si="45"/>
        <v>0</v>
      </c>
      <c r="R119" s="134">
        <f>IF($K$5="M",SUM(P$17:P118)-SUM(R$17:R118),IF($K$5="B",IF(ISODD($A119),SUM(P$17:P118)-SUM(R$17:R118),0),IF(OR(A119=1,A119=4,A119=7,A119=10),SUM(P$17:P118)-SUM(R$17:R118),0)))</f>
        <v>0</v>
      </c>
      <c r="S119" s="135">
        <f t="shared" si="44"/>
        <v>0</v>
      </c>
      <c r="T119" s="11">
        <f t="shared" si="24"/>
        <v>0</v>
      </c>
      <c r="U119" s="11">
        <f t="shared" si="31"/>
        <v>0</v>
      </c>
      <c r="V119" s="11">
        <f t="shared" si="32"/>
        <v>0</v>
      </c>
      <c r="W119" s="127">
        <f t="shared" si="33"/>
        <v>2794</v>
      </c>
      <c r="X119" s="128">
        <f t="shared" si="34"/>
        <v>0</v>
      </c>
      <c r="Y119" s="129">
        <f t="shared" si="40"/>
        <v>8500</v>
      </c>
      <c r="Z119" s="130">
        <f t="shared" si="35"/>
        <v>433070</v>
      </c>
      <c r="AA119" s="130">
        <f t="shared" si="36"/>
        <v>0</v>
      </c>
      <c r="AB119" s="130">
        <f t="shared" si="41"/>
        <v>0</v>
      </c>
      <c r="AC119" s="130">
        <f t="shared" si="37"/>
        <v>0</v>
      </c>
      <c r="AD119" s="11">
        <f t="shared" si="38"/>
        <v>1317500</v>
      </c>
      <c r="AE119" s="126">
        <f t="shared" si="46"/>
        <v>8207.9979917808214</v>
      </c>
      <c r="AF119" s="66">
        <v>0</v>
      </c>
      <c r="AG119" s="66"/>
    </row>
    <row r="120" spans="1:33" hidden="1" outlineLevel="1" x14ac:dyDescent="0.2">
      <c r="A120">
        <f t="shared" si="20"/>
        <v>10</v>
      </c>
      <c r="B120" s="108">
        <f t="shared" si="21"/>
        <v>43039</v>
      </c>
      <c r="C120" s="124">
        <v>43009</v>
      </c>
      <c r="D120" s="126">
        <f>VLOOKUP($B120,Loans!$B$12:$AN$227,34,FALSE)</f>
        <v>2568</v>
      </c>
      <c r="E120" s="132">
        <f>IF($A120&lt;6,VLOOKUP(YEAR(C120),SRECPrice!$B$5:$C$29,2,FALSE),VLOOKUP(YEAR(C120)+1,SRECPrice!$B$5:$C$29,2,FALSE))</f>
        <v>155</v>
      </c>
      <c r="F120" s="132">
        <v>475</v>
      </c>
      <c r="G120" s="11">
        <f t="shared" si="26"/>
        <v>398040</v>
      </c>
      <c r="H120" s="11">
        <f t="shared" si="27"/>
        <v>1219800</v>
      </c>
      <c r="I120" s="11">
        <f t="shared" si="28"/>
        <v>-821760</v>
      </c>
      <c r="J120" s="133">
        <f>IF($K$5="M",SUM(D$17:D119)-SUM(J$17:J119),IF($K$5="B",IF(ISODD($A120),SUM(D$17:D119)-SUM(J$17:J119),0),IF(OR(A120=1,A120=4,A120=7,A120=10),SUM(D$17:D119)-SUM(J$17:J119),0)))</f>
        <v>8500</v>
      </c>
      <c r="K120" s="132">
        <f t="shared" si="39"/>
        <v>155</v>
      </c>
      <c r="L120" s="132">
        <f t="shared" ref="L120:L151" si="47">J120*K120</f>
        <v>1317500</v>
      </c>
      <c r="M120" s="132">
        <f t="shared" ref="M120:M151" si="48">IF(J120=0,0,O119)</f>
        <v>1317500</v>
      </c>
      <c r="N120" s="125">
        <f t="shared" si="29"/>
        <v>0</v>
      </c>
      <c r="O120" s="125">
        <f t="shared" si="30"/>
        <v>398040</v>
      </c>
      <c r="P120" s="153">
        <f>VLOOKUP($B120,Loans!$B$12:$AN$227,28,FALSE)*0</f>
        <v>0</v>
      </c>
      <c r="Q120" s="11">
        <f t="shared" si="45"/>
        <v>0</v>
      </c>
      <c r="R120" s="134">
        <f>IF($K$5="M",SUM(P$17:P119)-SUM(R$17:R119),IF($K$5="B",IF(ISODD($A120),SUM(P$17:P119)-SUM(R$17:R119),0),IF(OR(A120=1,A120=4,A120=7,A120=10),SUM(P$17:P119)-SUM(R$17:R119),0)))</f>
        <v>0</v>
      </c>
      <c r="S120" s="135">
        <f t="shared" ref="S120:S151" si="49">IF(R120&gt;0,V119,0)</f>
        <v>0</v>
      </c>
      <c r="T120" s="11">
        <f t="shared" si="24"/>
        <v>0</v>
      </c>
      <c r="U120" s="11">
        <f t="shared" si="31"/>
        <v>0</v>
      </c>
      <c r="V120" s="11">
        <f t="shared" si="32"/>
        <v>0</v>
      </c>
      <c r="W120" s="127">
        <f t="shared" si="33"/>
        <v>2568</v>
      </c>
      <c r="X120" s="128">
        <f t="shared" si="34"/>
        <v>8500</v>
      </c>
      <c r="Y120" s="129">
        <f t="shared" si="40"/>
        <v>2568</v>
      </c>
      <c r="Z120" s="130">
        <f t="shared" si="35"/>
        <v>398040</v>
      </c>
      <c r="AA120" s="130">
        <f t="shared" si="36"/>
        <v>1317500</v>
      </c>
      <c r="AB120" s="130">
        <f t="shared" si="41"/>
        <v>1317500</v>
      </c>
      <c r="AC120" s="130">
        <f t="shared" si="37"/>
        <v>0</v>
      </c>
      <c r="AD120" s="11">
        <f t="shared" si="38"/>
        <v>398040</v>
      </c>
      <c r="AE120" s="126">
        <f t="shared" si="46"/>
        <v>12151.917106849314</v>
      </c>
      <c r="AF120" s="66">
        <v>4484.7449044182804</v>
      </c>
      <c r="AG120" s="66"/>
    </row>
    <row r="121" spans="1:33" hidden="1" outlineLevel="1" x14ac:dyDescent="0.2">
      <c r="A121">
        <f t="shared" si="20"/>
        <v>11</v>
      </c>
      <c r="B121" s="108">
        <f t="shared" si="21"/>
        <v>43069</v>
      </c>
      <c r="C121" s="124">
        <v>43040</v>
      </c>
      <c r="D121" s="126">
        <f>VLOOKUP($B121,Loans!$B$12:$AN$227,34,FALSE)</f>
        <v>2201</v>
      </c>
      <c r="E121" s="132">
        <f>IF($A121&lt;6,VLOOKUP(YEAR(C121),SRECPrice!$B$5:$C$29,2,FALSE),VLOOKUP(YEAR(C121)+1,SRECPrice!$B$5:$C$29,2,FALSE))</f>
        <v>155</v>
      </c>
      <c r="F121" s="132">
        <v>475</v>
      </c>
      <c r="G121" s="11">
        <f t="shared" si="26"/>
        <v>341155</v>
      </c>
      <c r="H121" s="11">
        <f t="shared" si="27"/>
        <v>1045475</v>
      </c>
      <c r="I121" s="11">
        <f t="shared" si="28"/>
        <v>-704320</v>
      </c>
      <c r="J121" s="133">
        <f>IF($K$5="M",SUM(D$17:D120)-SUM(J$17:J120),IF($K$5="B",IF(ISODD($A121),SUM(D$17:D120)-SUM(J$17:J120),0),IF(OR(A121=1,A121=4,A121=7,A121=10),SUM(D$17:D120)-SUM(J$17:J120),0)))</f>
        <v>0</v>
      </c>
      <c r="K121" s="132">
        <f t="shared" si="39"/>
        <v>0</v>
      </c>
      <c r="L121" s="132">
        <f t="shared" si="47"/>
        <v>0</v>
      </c>
      <c r="M121" s="132">
        <f t="shared" si="48"/>
        <v>0</v>
      </c>
      <c r="N121" s="125">
        <f t="shared" si="29"/>
        <v>0</v>
      </c>
      <c r="O121" s="125">
        <f t="shared" si="30"/>
        <v>739195</v>
      </c>
      <c r="P121" s="153">
        <f>VLOOKUP($B121,Loans!$B$12:$AN$227,28,FALSE)*0</f>
        <v>0</v>
      </c>
      <c r="Q121" s="11">
        <f t="shared" ref="Q121:Q152" si="50">P121*E121*0.75</f>
        <v>0</v>
      </c>
      <c r="R121" s="134">
        <f>IF($K$5="M",SUM(P$17:P120)-SUM(R$17:R120),IF($K$5="B",IF(ISODD($A121),SUM(P$17:P120)-SUM(R$17:R120),0),IF(OR(A121=1,A121=4,A121=7,A121=10),SUM(P$17:P120)-SUM(R$17:R120),0)))</f>
        <v>0</v>
      </c>
      <c r="S121" s="135">
        <f t="shared" si="49"/>
        <v>0</v>
      </c>
      <c r="T121" s="11">
        <f t="shared" si="24"/>
        <v>0</v>
      </c>
      <c r="U121" s="11">
        <f t="shared" si="31"/>
        <v>0</v>
      </c>
      <c r="V121" s="11">
        <f t="shared" si="32"/>
        <v>0</v>
      </c>
      <c r="W121" s="127">
        <f t="shared" si="33"/>
        <v>2201</v>
      </c>
      <c r="X121" s="128">
        <f t="shared" si="34"/>
        <v>0</v>
      </c>
      <c r="Y121" s="129">
        <f t="shared" si="40"/>
        <v>4769</v>
      </c>
      <c r="Z121" s="130">
        <f t="shared" si="35"/>
        <v>341155</v>
      </c>
      <c r="AA121" s="130">
        <f t="shared" si="36"/>
        <v>0</v>
      </c>
      <c r="AB121" s="130">
        <f t="shared" si="41"/>
        <v>0</v>
      </c>
      <c r="AC121" s="130">
        <f t="shared" si="37"/>
        <v>0</v>
      </c>
      <c r="AD121" s="11">
        <f t="shared" si="38"/>
        <v>739195</v>
      </c>
      <c r="AE121" s="126">
        <f t="shared" si="46"/>
        <v>3738.5469602739731</v>
      </c>
      <c r="AF121" s="66">
        <v>0</v>
      </c>
      <c r="AG121" s="66"/>
    </row>
    <row r="122" spans="1:33" hidden="1" outlineLevel="1" x14ac:dyDescent="0.2">
      <c r="A122">
        <f t="shared" si="20"/>
        <v>12</v>
      </c>
      <c r="B122" s="108">
        <f t="shared" si="21"/>
        <v>43100</v>
      </c>
      <c r="C122" s="124">
        <v>43070</v>
      </c>
      <c r="D122" s="126">
        <f>VLOOKUP($B122,Loans!$B$12:$AN$227,34,FALSE)</f>
        <v>1763</v>
      </c>
      <c r="E122" s="132">
        <f>IF($A122&lt;6,VLOOKUP(YEAR(C122),SRECPrice!$B$5:$C$29,2,FALSE),VLOOKUP(YEAR(C122)+1,SRECPrice!$B$5:$C$29,2,FALSE))</f>
        <v>155</v>
      </c>
      <c r="F122" s="132">
        <v>475</v>
      </c>
      <c r="G122" s="11">
        <f t="shared" si="26"/>
        <v>273265</v>
      </c>
      <c r="H122" s="11">
        <f t="shared" si="27"/>
        <v>837425</v>
      </c>
      <c r="I122" s="11">
        <f t="shared" si="28"/>
        <v>-564160</v>
      </c>
      <c r="J122" s="133">
        <f>IF($K$5="M",SUM(D$17:D121)-SUM(J$17:J121),IF($K$5="B",IF(ISODD($A122),SUM(D$17:D121)-SUM(J$17:J121),0),IF(OR(A122=1,A122=4,A122=7,A122=10),SUM(D$17:D121)-SUM(J$17:J121),0)))</f>
        <v>0</v>
      </c>
      <c r="K122" s="132">
        <f t="shared" si="39"/>
        <v>0</v>
      </c>
      <c r="L122" s="132">
        <f t="shared" si="47"/>
        <v>0</v>
      </c>
      <c r="M122" s="132">
        <f t="shared" si="48"/>
        <v>0</v>
      </c>
      <c r="N122" s="125">
        <f t="shared" si="29"/>
        <v>0</v>
      </c>
      <c r="O122" s="125">
        <f t="shared" si="30"/>
        <v>1012460</v>
      </c>
      <c r="P122" s="153">
        <f>VLOOKUP($B122,Loans!$B$12:$AN$227,28,FALSE)*0</f>
        <v>0</v>
      </c>
      <c r="Q122" s="11">
        <f t="shared" si="50"/>
        <v>0</v>
      </c>
      <c r="R122" s="134">
        <f>IF($K$5="M",SUM(P$17:P121)-SUM(R$17:R121),IF($K$5="B",IF(ISODD($A122),SUM(P$17:P121)-SUM(R$17:R121),0),IF(OR(A122=1,A122=4,A122=7,A122=10),SUM(P$17:P121)-SUM(R$17:R121),0)))</f>
        <v>0</v>
      </c>
      <c r="S122" s="135">
        <f t="shared" si="49"/>
        <v>0</v>
      </c>
      <c r="T122" s="11">
        <f t="shared" si="24"/>
        <v>0</v>
      </c>
      <c r="U122" s="11">
        <f t="shared" si="31"/>
        <v>0</v>
      </c>
      <c r="V122" s="11">
        <f t="shared" si="32"/>
        <v>0</v>
      </c>
      <c r="W122" s="127">
        <f t="shared" si="33"/>
        <v>1763</v>
      </c>
      <c r="X122" s="128">
        <f t="shared" si="34"/>
        <v>0</v>
      </c>
      <c r="Y122" s="129">
        <f t="shared" si="40"/>
        <v>6532</v>
      </c>
      <c r="Z122" s="130">
        <f t="shared" si="35"/>
        <v>273265</v>
      </c>
      <c r="AA122" s="130">
        <f t="shared" si="36"/>
        <v>0</v>
      </c>
      <c r="AB122" s="130">
        <f t="shared" si="41"/>
        <v>0</v>
      </c>
      <c r="AC122" s="130">
        <f t="shared" si="37"/>
        <v>0</v>
      </c>
      <c r="AD122" s="11">
        <f t="shared" si="38"/>
        <v>1012460</v>
      </c>
      <c r="AE122" s="126">
        <f t="shared" si="46"/>
        <v>7058.1403863013702</v>
      </c>
      <c r="AF122" s="66">
        <v>0</v>
      </c>
      <c r="AG122" s="66"/>
    </row>
    <row r="123" spans="1:33" hidden="1" outlineLevel="1" x14ac:dyDescent="0.2">
      <c r="A123">
        <f t="shared" si="20"/>
        <v>1</v>
      </c>
      <c r="B123" s="108">
        <f t="shared" si="21"/>
        <v>43131</v>
      </c>
      <c r="C123" s="124">
        <v>43101</v>
      </c>
      <c r="D123" s="126">
        <f>VLOOKUP($B123,Loans!$B$12:$AN$227,34,FALSE)</f>
        <v>1119</v>
      </c>
      <c r="E123" s="132">
        <f>IF($A123&lt;6,VLOOKUP(YEAR(C123),SRECPrice!$B$5:$C$29,2,FALSE),VLOOKUP(YEAR(C123)+1,SRECPrice!$B$5:$C$29,2,FALSE))</f>
        <v>155</v>
      </c>
      <c r="F123" s="132">
        <v>475</v>
      </c>
      <c r="G123" s="11">
        <f t="shared" si="26"/>
        <v>173445</v>
      </c>
      <c r="H123" s="11">
        <f t="shared" si="27"/>
        <v>531525</v>
      </c>
      <c r="I123" s="11">
        <f t="shared" si="28"/>
        <v>-358080</v>
      </c>
      <c r="J123" s="133">
        <f>IF($K$5="M",SUM(D$17:D122)-SUM(J$17:J122),IF($K$5="B",IF(ISODD($A123),SUM(D$17:D122)-SUM(J$17:J122),0),IF(OR(A123=1,A123=4,A123=7,A123=10),SUM(D$17:D122)-SUM(J$17:J122),0)))</f>
        <v>6532</v>
      </c>
      <c r="K123" s="132">
        <f t="shared" si="39"/>
        <v>155</v>
      </c>
      <c r="L123" s="132">
        <f t="shared" si="47"/>
        <v>1012460</v>
      </c>
      <c r="M123" s="132">
        <f t="shared" si="48"/>
        <v>1012460</v>
      </c>
      <c r="N123" s="125">
        <f t="shared" si="29"/>
        <v>0</v>
      </c>
      <c r="O123" s="125">
        <f t="shared" si="30"/>
        <v>173445</v>
      </c>
      <c r="P123" s="153">
        <f>VLOOKUP($B123,Loans!$B$12:$AN$227,28,FALSE)*0</f>
        <v>0</v>
      </c>
      <c r="Q123" s="11">
        <f t="shared" si="50"/>
        <v>0</v>
      </c>
      <c r="R123" s="134">
        <f>IF($K$5="M",SUM(P$17:P122)-SUM(R$17:R122),IF($K$5="B",IF(ISODD($A123),SUM(P$17:P122)-SUM(R$17:R122),0),IF(OR(A123=1,A123=4,A123=7,A123=10),SUM(P$17:P122)-SUM(R$17:R122),0)))</f>
        <v>0</v>
      </c>
      <c r="S123" s="135">
        <f t="shared" si="49"/>
        <v>0</v>
      </c>
      <c r="T123" s="11">
        <f t="shared" si="24"/>
        <v>0</v>
      </c>
      <c r="U123" s="11">
        <f t="shared" si="31"/>
        <v>0</v>
      </c>
      <c r="V123" s="11">
        <f t="shared" si="32"/>
        <v>0</v>
      </c>
      <c r="W123" s="127">
        <f t="shared" si="33"/>
        <v>1119</v>
      </c>
      <c r="X123" s="128">
        <f t="shared" si="34"/>
        <v>6532</v>
      </c>
      <c r="Y123" s="129">
        <f t="shared" si="40"/>
        <v>1119</v>
      </c>
      <c r="Z123" s="130">
        <f t="shared" si="35"/>
        <v>173445</v>
      </c>
      <c r="AA123" s="130">
        <f t="shared" si="36"/>
        <v>1012460</v>
      </c>
      <c r="AB123" s="130">
        <f t="shared" si="41"/>
        <v>1012460</v>
      </c>
      <c r="AC123" s="130">
        <f t="shared" si="37"/>
        <v>0</v>
      </c>
      <c r="AD123" s="11">
        <f t="shared" si="38"/>
        <v>173445</v>
      </c>
      <c r="AE123" s="126">
        <f t="shared" si="46"/>
        <v>9298.0792315068502</v>
      </c>
      <c r="AF123" s="66">
        <v>4275.4458090025928</v>
      </c>
      <c r="AG123" s="66"/>
    </row>
    <row r="124" spans="1:33" hidden="1" outlineLevel="1" x14ac:dyDescent="0.2">
      <c r="A124">
        <f t="shared" si="20"/>
        <v>2</v>
      </c>
      <c r="B124" s="108">
        <f t="shared" si="21"/>
        <v>43159</v>
      </c>
      <c r="C124" s="124">
        <v>43132</v>
      </c>
      <c r="D124" s="126">
        <f>VLOOKUP($B124,Loans!$B$12:$AN$227,34,FALSE)</f>
        <v>978</v>
      </c>
      <c r="E124" s="132">
        <f>IF($A124&lt;6,VLOOKUP(YEAR(C124),SRECPrice!$B$5:$C$29,2,FALSE),VLOOKUP(YEAR(C124)+1,SRECPrice!$B$5:$C$29,2,FALSE))</f>
        <v>155</v>
      </c>
      <c r="F124" s="132">
        <v>475</v>
      </c>
      <c r="G124" s="11">
        <f t="shared" si="26"/>
        <v>151590</v>
      </c>
      <c r="H124" s="11">
        <f t="shared" si="27"/>
        <v>464550</v>
      </c>
      <c r="I124" s="11">
        <f t="shared" si="28"/>
        <v>-312960</v>
      </c>
      <c r="J124" s="133">
        <f>IF($K$5="M",SUM(D$17:D123)-SUM(J$17:J123),IF($K$5="B",IF(ISODD($A124),SUM(D$17:D123)-SUM(J$17:J123),0),IF(OR(A124=1,A124=4,A124=7,A124=10),SUM(D$17:D123)-SUM(J$17:J123),0)))</f>
        <v>0</v>
      </c>
      <c r="K124" s="132">
        <f t="shared" si="39"/>
        <v>0</v>
      </c>
      <c r="L124" s="132">
        <f t="shared" si="47"/>
        <v>0</v>
      </c>
      <c r="M124" s="132">
        <f t="shared" si="48"/>
        <v>0</v>
      </c>
      <c r="N124" s="125">
        <f t="shared" si="29"/>
        <v>0</v>
      </c>
      <c r="O124" s="125">
        <f t="shared" si="30"/>
        <v>325035</v>
      </c>
      <c r="P124" s="153">
        <f>VLOOKUP($B124,Loans!$B$12:$AN$227,28,FALSE)*0</f>
        <v>0</v>
      </c>
      <c r="Q124" s="11">
        <f t="shared" si="50"/>
        <v>0</v>
      </c>
      <c r="R124" s="134">
        <f>IF($K$5="M",SUM(P$17:P123)-SUM(R$17:R123),IF($K$5="B",IF(ISODD($A124),SUM(P$17:P123)-SUM(R$17:R123),0),IF(OR(A124=1,A124=4,A124=7,A124=10),SUM(P$17:P123)-SUM(R$17:R123),0)))</f>
        <v>0</v>
      </c>
      <c r="S124" s="135">
        <f t="shared" si="49"/>
        <v>0</v>
      </c>
      <c r="T124" s="11">
        <f t="shared" si="24"/>
        <v>0</v>
      </c>
      <c r="U124" s="11">
        <f t="shared" si="31"/>
        <v>0</v>
      </c>
      <c r="V124" s="11">
        <f t="shared" si="32"/>
        <v>0</v>
      </c>
      <c r="W124" s="127">
        <f t="shared" si="33"/>
        <v>978</v>
      </c>
      <c r="X124" s="128">
        <f t="shared" si="34"/>
        <v>0</v>
      </c>
      <c r="Y124" s="129">
        <f t="shared" si="40"/>
        <v>2097</v>
      </c>
      <c r="Z124" s="130">
        <f t="shared" si="35"/>
        <v>151590</v>
      </c>
      <c r="AA124" s="130">
        <f t="shared" si="36"/>
        <v>0</v>
      </c>
      <c r="AB124" s="130">
        <f t="shared" si="41"/>
        <v>0</v>
      </c>
      <c r="AC124" s="130">
        <f t="shared" si="37"/>
        <v>0</v>
      </c>
      <c r="AD124" s="11">
        <f t="shared" si="38"/>
        <v>325035</v>
      </c>
      <c r="AE124" s="126">
        <f t="shared" si="46"/>
        <v>1524.3680958904113</v>
      </c>
      <c r="AF124" s="66">
        <v>0</v>
      </c>
      <c r="AG124" s="66"/>
    </row>
    <row r="125" spans="1:33" hidden="1" outlineLevel="1" x14ac:dyDescent="0.2">
      <c r="A125">
        <f t="shared" si="20"/>
        <v>3</v>
      </c>
      <c r="B125" s="108">
        <f t="shared" si="21"/>
        <v>43190</v>
      </c>
      <c r="C125" s="124">
        <v>43160</v>
      </c>
      <c r="D125" s="126">
        <f>VLOOKUP($B125,Loans!$B$12:$AN$227,34,FALSE)</f>
        <v>1222</v>
      </c>
      <c r="E125" s="132">
        <f>IF($A125&lt;6,VLOOKUP(YEAR(C125),SRECPrice!$B$5:$C$29,2,FALSE),VLOOKUP(YEAR(C125)+1,SRECPrice!$B$5:$C$29,2,FALSE))</f>
        <v>155</v>
      </c>
      <c r="F125" s="132">
        <v>475</v>
      </c>
      <c r="G125" s="11">
        <f t="shared" si="26"/>
        <v>189410</v>
      </c>
      <c r="H125" s="11">
        <f t="shared" si="27"/>
        <v>580450</v>
      </c>
      <c r="I125" s="11">
        <f t="shared" si="28"/>
        <v>-391040</v>
      </c>
      <c r="J125" s="133">
        <f>IF($K$5="M",SUM(D$17:D124)-SUM(J$17:J124),IF($K$5="B",IF(ISODD($A125),SUM(D$17:D124)-SUM(J$17:J124),0),IF(OR(A125=1,A125=4,A125=7,A125=10),SUM(D$17:D124)-SUM(J$17:J124),0)))</f>
        <v>0</v>
      </c>
      <c r="K125" s="132">
        <f t="shared" si="39"/>
        <v>0</v>
      </c>
      <c r="L125" s="132">
        <f t="shared" si="47"/>
        <v>0</v>
      </c>
      <c r="M125" s="132">
        <f t="shared" si="48"/>
        <v>0</v>
      </c>
      <c r="N125" s="125">
        <f t="shared" si="29"/>
        <v>0</v>
      </c>
      <c r="O125" s="125">
        <f t="shared" si="30"/>
        <v>514445</v>
      </c>
      <c r="P125" s="153">
        <f>VLOOKUP($B125,Loans!$B$12:$AN$227,28,FALSE)*0</f>
        <v>0</v>
      </c>
      <c r="Q125" s="11">
        <f t="shared" si="50"/>
        <v>0</v>
      </c>
      <c r="R125" s="134">
        <f>IF($K$5="M",SUM(P$17:P124)-SUM(R$17:R124),IF($K$5="B",IF(ISODD($A125),SUM(P$17:P124)-SUM(R$17:R124),0),IF(OR(A125=1,A125=4,A125=7,A125=10),SUM(P$17:P124)-SUM(R$17:R124),0)))</f>
        <v>0</v>
      </c>
      <c r="S125" s="135">
        <f t="shared" si="49"/>
        <v>0</v>
      </c>
      <c r="T125" s="11">
        <f t="shared" si="24"/>
        <v>0</v>
      </c>
      <c r="U125" s="11">
        <f t="shared" si="31"/>
        <v>0</v>
      </c>
      <c r="V125" s="11">
        <f t="shared" si="32"/>
        <v>0</v>
      </c>
      <c r="W125" s="127">
        <f t="shared" si="33"/>
        <v>1222</v>
      </c>
      <c r="X125" s="128">
        <f t="shared" si="34"/>
        <v>0</v>
      </c>
      <c r="Y125" s="129">
        <f t="shared" si="40"/>
        <v>3319</v>
      </c>
      <c r="Z125" s="130">
        <f t="shared" si="35"/>
        <v>189410</v>
      </c>
      <c r="AA125" s="130">
        <f t="shared" si="36"/>
        <v>0</v>
      </c>
      <c r="AB125" s="130">
        <f t="shared" si="41"/>
        <v>0</v>
      </c>
      <c r="AC125" s="130">
        <f t="shared" si="37"/>
        <v>0</v>
      </c>
      <c r="AD125" s="11">
        <f t="shared" si="38"/>
        <v>514445</v>
      </c>
      <c r="AE125" s="126">
        <f t="shared" si="46"/>
        <v>3124.6479301369868</v>
      </c>
      <c r="AF125" s="66">
        <v>0</v>
      </c>
      <c r="AG125" s="66"/>
    </row>
    <row r="126" spans="1:33" hidden="1" outlineLevel="1" x14ac:dyDescent="0.2">
      <c r="A126">
        <f t="shared" si="20"/>
        <v>4</v>
      </c>
      <c r="B126" s="108">
        <f t="shared" si="21"/>
        <v>43220</v>
      </c>
      <c r="C126" s="124">
        <v>43191</v>
      </c>
      <c r="D126" s="126">
        <f>VLOOKUP($B126,Loans!$B$12:$AN$227,34,FALSE)</f>
        <v>1502</v>
      </c>
      <c r="E126" s="132">
        <f>IF($A126&lt;6,VLOOKUP(YEAR(C126),SRECPrice!$B$5:$C$29,2,FALSE),VLOOKUP(YEAR(C126)+1,SRECPrice!$B$5:$C$29,2,FALSE))</f>
        <v>155</v>
      </c>
      <c r="F126" s="132">
        <v>475</v>
      </c>
      <c r="G126" s="11">
        <f t="shared" si="26"/>
        <v>232810</v>
      </c>
      <c r="H126" s="11">
        <f t="shared" si="27"/>
        <v>713450</v>
      </c>
      <c r="I126" s="11">
        <f t="shared" si="28"/>
        <v>-480640</v>
      </c>
      <c r="J126" s="133">
        <f>IF($K$5="M",SUM(D$17:D125)-SUM(J$17:J125),IF($K$5="B",IF(ISODD($A126),SUM(D$17:D125)-SUM(J$17:J125),0),IF(OR(A126=1,A126=4,A126=7,A126=10),SUM(D$17:D125)-SUM(J$17:J125),0)))</f>
        <v>3319</v>
      </c>
      <c r="K126" s="132">
        <f t="shared" si="39"/>
        <v>155</v>
      </c>
      <c r="L126" s="132">
        <f t="shared" si="47"/>
        <v>514445</v>
      </c>
      <c r="M126" s="132">
        <f t="shared" si="48"/>
        <v>514445</v>
      </c>
      <c r="N126" s="125">
        <f t="shared" si="29"/>
        <v>0</v>
      </c>
      <c r="O126" s="125">
        <f t="shared" si="30"/>
        <v>232810</v>
      </c>
      <c r="P126" s="153">
        <f>VLOOKUP($B126,Loans!$B$12:$AN$227,28,FALSE)*0</f>
        <v>0</v>
      </c>
      <c r="Q126" s="11">
        <f t="shared" si="50"/>
        <v>0</v>
      </c>
      <c r="R126" s="134">
        <f>IF($K$5="M",SUM(P$17:P125)-SUM(R$17:R125),IF($K$5="B",IF(ISODD($A126),SUM(P$17:P125)-SUM(R$17:R125),0),IF(OR(A126=1,A126=4,A126=7,A126=10),SUM(P$17:P125)-SUM(R$17:R125),0)))</f>
        <v>0</v>
      </c>
      <c r="S126" s="135">
        <f t="shared" si="49"/>
        <v>0</v>
      </c>
      <c r="T126" s="11">
        <f t="shared" si="24"/>
        <v>0</v>
      </c>
      <c r="U126" s="11">
        <f t="shared" si="31"/>
        <v>0</v>
      </c>
      <c r="V126" s="11">
        <f t="shared" si="32"/>
        <v>0</v>
      </c>
      <c r="W126" s="127">
        <f t="shared" si="33"/>
        <v>1502</v>
      </c>
      <c r="X126" s="128">
        <f t="shared" si="34"/>
        <v>3319</v>
      </c>
      <c r="Y126" s="129">
        <f t="shared" si="40"/>
        <v>1502</v>
      </c>
      <c r="Z126" s="130">
        <f t="shared" si="35"/>
        <v>232810</v>
      </c>
      <c r="AA126" s="130">
        <f t="shared" si="36"/>
        <v>514445</v>
      </c>
      <c r="AB126" s="130">
        <f t="shared" si="41"/>
        <v>514445</v>
      </c>
      <c r="AC126" s="130">
        <f t="shared" si="37"/>
        <v>0</v>
      </c>
      <c r="AD126" s="11">
        <f t="shared" si="38"/>
        <v>232810</v>
      </c>
      <c r="AE126" s="126">
        <f t="shared" si="46"/>
        <v>4611.932976712329</v>
      </c>
      <c r="AF126" s="66">
        <v>2642.1729306558891</v>
      </c>
      <c r="AG126" s="66"/>
    </row>
    <row r="127" spans="1:33" hidden="1" outlineLevel="1" x14ac:dyDescent="0.2">
      <c r="A127">
        <f t="shared" si="20"/>
        <v>5</v>
      </c>
      <c r="B127" s="108">
        <f t="shared" si="21"/>
        <v>43251</v>
      </c>
      <c r="C127" s="124">
        <v>43221</v>
      </c>
      <c r="D127" s="126">
        <f>VLOOKUP($B127,Loans!$B$12:$AN$227,34,FALSE)</f>
        <v>2125</v>
      </c>
      <c r="E127" s="132">
        <f>IF($A127&lt;6,VLOOKUP(YEAR(C127),SRECPrice!$B$5:$C$29,2,FALSE),VLOOKUP(YEAR(C127)+1,SRECPrice!$B$5:$C$29,2,FALSE))</f>
        <v>155</v>
      </c>
      <c r="F127" s="132">
        <v>475</v>
      </c>
      <c r="G127" s="11">
        <f t="shared" si="26"/>
        <v>329375</v>
      </c>
      <c r="H127" s="11">
        <f t="shared" si="27"/>
        <v>1009375</v>
      </c>
      <c r="I127" s="11">
        <f t="shared" si="28"/>
        <v>-680000</v>
      </c>
      <c r="J127" s="133">
        <f>IF($K$5="M",SUM(D$17:D126)-SUM(J$17:J126),IF($K$5="B",IF(ISODD($A127),SUM(D$17:D126)-SUM(J$17:J126),0),IF(OR(A127=1,A127=4,A127=7,A127=10),SUM(D$17:D126)-SUM(J$17:J126),0)))</f>
        <v>0</v>
      </c>
      <c r="K127" s="132">
        <f t="shared" si="39"/>
        <v>0</v>
      </c>
      <c r="L127" s="132">
        <f t="shared" si="47"/>
        <v>0</v>
      </c>
      <c r="M127" s="132">
        <f t="shared" si="48"/>
        <v>0</v>
      </c>
      <c r="N127" s="125">
        <f t="shared" si="29"/>
        <v>0</v>
      </c>
      <c r="O127" s="125">
        <f t="shared" si="30"/>
        <v>562185</v>
      </c>
      <c r="P127" s="153">
        <f>VLOOKUP($B127,Loans!$B$12:$AN$227,28,FALSE)*0</f>
        <v>0</v>
      </c>
      <c r="Q127" s="11">
        <f t="shared" si="50"/>
        <v>0</v>
      </c>
      <c r="R127" s="134">
        <f>IF($K$5="M",SUM(P$17:P126)-SUM(R$17:R126),IF($K$5="B",IF(ISODD($A127),SUM(P$17:P126)-SUM(R$17:R126),0),IF(OR(A127=1,A127=4,A127=7,A127=10),SUM(P$17:P126)-SUM(R$17:R126),0)))</f>
        <v>0</v>
      </c>
      <c r="S127" s="135">
        <f t="shared" si="49"/>
        <v>0</v>
      </c>
      <c r="T127" s="11">
        <f t="shared" si="24"/>
        <v>0</v>
      </c>
      <c r="U127" s="11">
        <f t="shared" si="31"/>
        <v>0</v>
      </c>
      <c r="V127" s="11">
        <f t="shared" si="32"/>
        <v>0</v>
      </c>
      <c r="W127" s="127">
        <f t="shared" si="33"/>
        <v>2125</v>
      </c>
      <c r="X127" s="128">
        <f t="shared" si="34"/>
        <v>0</v>
      </c>
      <c r="Y127" s="129">
        <f t="shared" si="40"/>
        <v>3627</v>
      </c>
      <c r="Z127" s="130">
        <f t="shared" si="35"/>
        <v>329375</v>
      </c>
      <c r="AA127" s="130">
        <f t="shared" si="36"/>
        <v>0</v>
      </c>
      <c r="AB127" s="130">
        <f t="shared" si="41"/>
        <v>0</v>
      </c>
      <c r="AC127" s="130">
        <f t="shared" si="37"/>
        <v>0</v>
      </c>
      <c r="AD127" s="11">
        <f t="shared" si="38"/>
        <v>562185</v>
      </c>
      <c r="AE127" s="126">
        <f t="shared" si="46"/>
        <v>2297.0259821917807</v>
      </c>
      <c r="AF127" s="66">
        <v>0</v>
      </c>
      <c r="AG127" s="66"/>
    </row>
    <row r="128" spans="1:33" hidden="1" outlineLevel="1" x14ac:dyDescent="0.2">
      <c r="A128">
        <f t="shared" si="20"/>
        <v>6</v>
      </c>
      <c r="B128" s="108">
        <f t="shared" si="21"/>
        <v>43281</v>
      </c>
      <c r="C128" s="124">
        <v>43252</v>
      </c>
      <c r="D128" s="126">
        <f>VLOOKUP($B128,Loans!$B$12:$AN$227,34,FALSE)</f>
        <v>2379</v>
      </c>
      <c r="E128" s="132">
        <f>IF($A128&lt;6,VLOOKUP(YEAR(C128),SRECPrice!$B$5:$C$29,2,FALSE),VLOOKUP(YEAR(C128)+1,SRECPrice!$B$5:$C$29,2,FALSE))</f>
        <v>155</v>
      </c>
      <c r="F128" s="132">
        <v>475</v>
      </c>
      <c r="G128" s="11">
        <f t="shared" si="26"/>
        <v>368745</v>
      </c>
      <c r="H128" s="11">
        <f t="shared" si="27"/>
        <v>1130025</v>
      </c>
      <c r="I128" s="11">
        <f t="shared" si="28"/>
        <v>-761280</v>
      </c>
      <c r="J128" s="133">
        <f>IF($K$5="M",SUM(D$17:D127)-SUM(J$17:J127),IF($K$5="B",IF(ISODD($A128),SUM(D$17:D127)-SUM(J$17:J127),0),IF(OR(A128=1,A128=4,A128=7,A128=10),SUM(D$17:D127)-SUM(J$17:J127),0)))</f>
        <v>0</v>
      </c>
      <c r="K128" s="132">
        <f t="shared" si="39"/>
        <v>0</v>
      </c>
      <c r="L128" s="132">
        <f t="shared" si="47"/>
        <v>0</v>
      </c>
      <c r="M128" s="132">
        <f t="shared" si="48"/>
        <v>0</v>
      </c>
      <c r="N128" s="125">
        <f t="shared" si="29"/>
        <v>0</v>
      </c>
      <c r="O128" s="125">
        <f t="shared" si="30"/>
        <v>930930</v>
      </c>
      <c r="P128" s="153">
        <f>VLOOKUP($B128,Loans!$B$12:$AN$227,28,FALSE)*0</f>
        <v>0</v>
      </c>
      <c r="Q128" s="11">
        <f t="shared" si="50"/>
        <v>0</v>
      </c>
      <c r="R128" s="134">
        <f>IF($K$5="M",SUM(P$17:P127)-SUM(R$17:R127),IF($K$5="B",IF(ISODD($A128),SUM(P$17:P127)-SUM(R$17:R127),0),IF(OR(A128=1,A128=4,A128=7,A128=10),SUM(P$17:P127)-SUM(R$17:R127),0)))</f>
        <v>0</v>
      </c>
      <c r="S128" s="135">
        <f t="shared" si="49"/>
        <v>0</v>
      </c>
      <c r="T128" s="11">
        <f t="shared" si="24"/>
        <v>0</v>
      </c>
      <c r="U128" s="11">
        <f t="shared" si="31"/>
        <v>0</v>
      </c>
      <c r="V128" s="11">
        <f t="shared" si="32"/>
        <v>0</v>
      </c>
      <c r="W128" s="127">
        <f t="shared" si="33"/>
        <v>2379</v>
      </c>
      <c r="X128" s="128">
        <f t="shared" si="34"/>
        <v>0</v>
      </c>
      <c r="Y128" s="129">
        <f t="shared" si="40"/>
        <v>6006</v>
      </c>
      <c r="Z128" s="130">
        <f t="shared" si="35"/>
        <v>368745</v>
      </c>
      <c r="AA128" s="130">
        <f t="shared" si="36"/>
        <v>0</v>
      </c>
      <c r="AB128" s="130">
        <f t="shared" si="41"/>
        <v>0</v>
      </c>
      <c r="AC128" s="130">
        <f t="shared" si="37"/>
        <v>0</v>
      </c>
      <c r="AD128" s="11">
        <f t="shared" si="38"/>
        <v>930930</v>
      </c>
      <c r="AE128" s="126">
        <f t="shared" si="46"/>
        <v>5245.8360945205477</v>
      </c>
      <c r="AF128" s="66">
        <v>0</v>
      </c>
      <c r="AG128" s="66"/>
    </row>
    <row r="129" spans="1:33" hidden="1" outlineLevel="1" x14ac:dyDescent="0.2">
      <c r="A129">
        <f t="shared" si="20"/>
        <v>7</v>
      </c>
      <c r="B129" s="108">
        <f t="shared" si="21"/>
        <v>43312</v>
      </c>
      <c r="C129" s="124">
        <v>43282</v>
      </c>
      <c r="D129" s="126">
        <f>VLOOKUP($B129,Loans!$B$12:$AN$227,34,FALSE)</f>
        <v>2837</v>
      </c>
      <c r="E129" s="132">
        <f>IF($A129&lt;6,VLOOKUP(YEAR(C129),SRECPrice!$B$5:$C$29,2,FALSE),VLOOKUP(YEAR(C129)+1,SRECPrice!$B$5:$C$29,2,FALSE))</f>
        <v>155</v>
      </c>
      <c r="F129" s="132">
        <v>475</v>
      </c>
      <c r="G129" s="11">
        <f t="shared" si="26"/>
        <v>439735</v>
      </c>
      <c r="H129" s="11">
        <f t="shared" si="27"/>
        <v>1347575</v>
      </c>
      <c r="I129" s="11">
        <f t="shared" si="28"/>
        <v>-907840</v>
      </c>
      <c r="J129" s="133">
        <f>IF($K$5="M",SUM(D$17:D128)-SUM(J$17:J128),IF($K$5="B",IF(ISODD($A129),SUM(D$17:D128)-SUM(J$17:J128),0),IF(OR(A129=1,A129=4,A129=7,A129=10),SUM(D$17:D128)-SUM(J$17:J128),0)))</f>
        <v>6006</v>
      </c>
      <c r="K129" s="132">
        <f t="shared" si="39"/>
        <v>155</v>
      </c>
      <c r="L129" s="132">
        <f t="shared" si="47"/>
        <v>930930</v>
      </c>
      <c r="M129" s="132">
        <f t="shared" si="48"/>
        <v>930930</v>
      </c>
      <c r="N129" s="125">
        <f t="shared" si="29"/>
        <v>0</v>
      </c>
      <c r="O129" s="125">
        <f t="shared" si="30"/>
        <v>439735</v>
      </c>
      <c r="P129" s="153">
        <f>VLOOKUP($B129,Loans!$B$12:$AN$227,28,FALSE)*0</f>
        <v>0</v>
      </c>
      <c r="Q129" s="11">
        <f t="shared" si="50"/>
        <v>0</v>
      </c>
      <c r="R129" s="134">
        <f>IF($K$5="M",SUM(P$17:P128)-SUM(R$17:R128),IF($K$5="B",IF(ISODD($A129),SUM(P$17:P128)-SUM(R$17:R128),0),IF(OR(A129=1,A129=4,A129=7,A129=10),SUM(P$17:P128)-SUM(R$17:R128),0)))</f>
        <v>0</v>
      </c>
      <c r="S129" s="135">
        <f t="shared" si="49"/>
        <v>0</v>
      </c>
      <c r="T129" s="11">
        <f t="shared" si="24"/>
        <v>0</v>
      </c>
      <c r="U129" s="11">
        <f t="shared" si="31"/>
        <v>0</v>
      </c>
      <c r="V129" s="11">
        <f t="shared" si="32"/>
        <v>0</v>
      </c>
      <c r="W129" s="127">
        <f t="shared" si="33"/>
        <v>2837</v>
      </c>
      <c r="X129" s="128">
        <f t="shared" si="34"/>
        <v>6006</v>
      </c>
      <c r="Y129" s="129">
        <f t="shared" si="40"/>
        <v>2837</v>
      </c>
      <c r="Z129" s="130">
        <f t="shared" si="35"/>
        <v>439735</v>
      </c>
      <c r="AA129" s="130">
        <f t="shared" si="36"/>
        <v>930930</v>
      </c>
      <c r="AB129" s="130">
        <f t="shared" si="41"/>
        <v>930930</v>
      </c>
      <c r="AC129" s="130">
        <f t="shared" si="37"/>
        <v>0</v>
      </c>
      <c r="AD129" s="11">
        <f t="shared" si="38"/>
        <v>439735</v>
      </c>
      <c r="AE129" s="126">
        <f t="shared" si="46"/>
        <v>8634.6417767123294</v>
      </c>
      <c r="AF129" s="66">
        <v>3410.5745978042437</v>
      </c>
      <c r="AG129" s="66"/>
    </row>
    <row r="130" spans="1:33" hidden="1" outlineLevel="1" x14ac:dyDescent="0.2">
      <c r="A130">
        <f t="shared" si="20"/>
        <v>8</v>
      </c>
      <c r="B130" s="108">
        <f t="shared" si="21"/>
        <v>43343</v>
      </c>
      <c r="C130" s="124">
        <v>43313</v>
      </c>
      <c r="D130" s="126">
        <f>VLOOKUP($B130,Loans!$B$12:$AN$227,34,FALSE)</f>
        <v>2772</v>
      </c>
      <c r="E130" s="132">
        <f>IF($A130&lt;6,VLOOKUP(YEAR(C130),SRECPrice!$B$5:$C$29,2,FALSE),VLOOKUP(YEAR(C130)+1,SRECPrice!$B$5:$C$29,2,FALSE))</f>
        <v>155</v>
      </c>
      <c r="F130" s="132">
        <v>475</v>
      </c>
      <c r="G130" s="11">
        <f t="shared" si="26"/>
        <v>429660</v>
      </c>
      <c r="H130" s="11">
        <f t="shared" si="27"/>
        <v>1316700</v>
      </c>
      <c r="I130" s="11">
        <f t="shared" si="28"/>
        <v>-887040</v>
      </c>
      <c r="J130" s="133">
        <f>IF($K$5="M",SUM(D$17:D129)-SUM(J$17:J129),IF($K$5="B",IF(ISODD($A130),SUM(D$17:D129)-SUM(J$17:J129),0),IF(OR(A130=1,A130=4,A130=7,A130=10),SUM(D$17:D129)-SUM(J$17:J129),0)))</f>
        <v>0</v>
      </c>
      <c r="K130" s="132">
        <f t="shared" si="39"/>
        <v>0</v>
      </c>
      <c r="L130" s="132">
        <f t="shared" si="47"/>
        <v>0</v>
      </c>
      <c r="M130" s="132">
        <f t="shared" si="48"/>
        <v>0</v>
      </c>
      <c r="N130" s="125">
        <f t="shared" si="29"/>
        <v>0</v>
      </c>
      <c r="O130" s="125">
        <f t="shared" si="30"/>
        <v>869395</v>
      </c>
      <c r="P130" s="153">
        <f>VLOOKUP($B130,Loans!$B$12:$AN$227,28,FALSE)*0</f>
        <v>0</v>
      </c>
      <c r="Q130" s="11">
        <f t="shared" si="50"/>
        <v>0</v>
      </c>
      <c r="R130" s="134">
        <f>IF($K$5="M",SUM(P$17:P129)-SUM(R$17:R129),IF($K$5="B",IF(ISODD($A130),SUM(P$17:P129)-SUM(R$17:R129),0),IF(OR(A130=1,A130=4,A130=7,A130=10),SUM(P$17:P129)-SUM(R$17:R129),0)))</f>
        <v>0</v>
      </c>
      <c r="S130" s="135">
        <f t="shared" si="49"/>
        <v>0</v>
      </c>
      <c r="T130" s="11">
        <f t="shared" si="24"/>
        <v>0</v>
      </c>
      <c r="U130" s="11">
        <f t="shared" si="31"/>
        <v>0</v>
      </c>
      <c r="V130" s="11">
        <f t="shared" si="32"/>
        <v>0</v>
      </c>
      <c r="W130" s="127">
        <f t="shared" si="33"/>
        <v>2772</v>
      </c>
      <c r="X130" s="128">
        <f t="shared" si="34"/>
        <v>0</v>
      </c>
      <c r="Y130" s="129">
        <f t="shared" si="40"/>
        <v>5609</v>
      </c>
      <c r="Z130" s="130">
        <f t="shared" si="35"/>
        <v>429660</v>
      </c>
      <c r="AA130" s="130">
        <f t="shared" si="36"/>
        <v>0</v>
      </c>
      <c r="AB130" s="130">
        <f t="shared" si="41"/>
        <v>0</v>
      </c>
      <c r="AC130" s="130">
        <f t="shared" si="37"/>
        <v>0</v>
      </c>
      <c r="AD130" s="11">
        <f t="shared" si="38"/>
        <v>869395</v>
      </c>
      <c r="AE130" s="126">
        <f t="shared" si="46"/>
        <v>4280.0727109589043</v>
      </c>
      <c r="AF130" s="66">
        <v>0</v>
      </c>
      <c r="AG130" s="66"/>
    </row>
    <row r="131" spans="1:33" hidden="1" outlineLevel="1" x14ac:dyDescent="0.2">
      <c r="A131">
        <f t="shared" si="20"/>
        <v>9</v>
      </c>
      <c r="B131" s="108">
        <f t="shared" si="21"/>
        <v>43373</v>
      </c>
      <c r="C131" s="124">
        <v>43344</v>
      </c>
      <c r="D131" s="126">
        <f>VLOOKUP($B131,Loans!$B$12:$AN$227,34,FALSE)</f>
        <v>2727</v>
      </c>
      <c r="E131" s="132">
        <f>IF($A131&lt;6,VLOOKUP(YEAR(C131),SRECPrice!$B$5:$C$29,2,FALSE),VLOOKUP(YEAR(C131)+1,SRECPrice!$B$5:$C$29,2,FALSE))</f>
        <v>155</v>
      </c>
      <c r="F131" s="132">
        <v>475</v>
      </c>
      <c r="G131" s="11">
        <f t="shared" si="26"/>
        <v>422685</v>
      </c>
      <c r="H131" s="11">
        <f t="shared" si="27"/>
        <v>1295325</v>
      </c>
      <c r="I131" s="11">
        <f t="shared" si="28"/>
        <v>-872640</v>
      </c>
      <c r="J131" s="133">
        <f>IF($K$5="M",SUM(D$17:D130)-SUM(J$17:J130),IF($K$5="B",IF(ISODD($A131),SUM(D$17:D130)-SUM(J$17:J130),0),IF(OR(A131=1,A131=4,A131=7,A131=10),SUM(D$17:D130)-SUM(J$17:J130),0)))</f>
        <v>0</v>
      </c>
      <c r="K131" s="132">
        <f t="shared" si="39"/>
        <v>0</v>
      </c>
      <c r="L131" s="132">
        <f t="shared" si="47"/>
        <v>0</v>
      </c>
      <c r="M131" s="132">
        <f t="shared" si="48"/>
        <v>0</v>
      </c>
      <c r="N131" s="125">
        <f t="shared" si="29"/>
        <v>0</v>
      </c>
      <c r="O131" s="125">
        <f t="shared" si="30"/>
        <v>1292080</v>
      </c>
      <c r="P131" s="153">
        <f>VLOOKUP($B131,Loans!$B$12:$AN$227,28,FALSE)*0</f>
        <v>0</v>
      </c>
      <c r="Q131" s="11">
        <f t="shared" si="50"/>
        <v>0</v>
      </c>
      <c r="R131" s="134">
        <f>IF($K$5="M",SUM(P$17:P130)-SUM(R$17:R130),IF($K$5="B",IF(ISODD($A131),SUM(P$17:P130)-SUM(R$17:R130),0),IF(OR(A131=1,A131=4,A131=7,A131=10),SUM(P$17:P130)-SUM(R$17:R130),0)))</f>
        <v>0</v>
      </c>
      <c r="S131" s="135">
        <f t="shared" si="49"/>
        <v>0</v>
      </c>
      <c r="T131" s="11">
        <f t="shared" si="24"/>
        <v>0</v>
      </c>
      <c r="U131" s="11">
        <f t="shared" si="31"/>
        <v>0</v>
      </c>
      <c r="V131" s="11">
        <f t="shared" si="32"/>
        <v>0</v>
      </c>
      <c r="W131" s="127">
        <f t="shared" si="33"/>
        <v>2727</v>
      </c>
      <c r="X131" s="128">
        <f t="shared" si="34"/>
        <v>0</v>
      </c>
      <c r="Y131" s="129">
        <f t="shared" si="40"/>
        <v>8336</v>
      </c>
      <c r="Z131" s="130">
        <f t="shared" si="35"/>
        <v>422685</v>
      </c>
      <c r="AA131" s="130">
        <f t="shared" si="36"/>
        <v>0</v>
      </c>
      <c r="AB131" s="130">
        <f t="shared" si="41"/>
        <v>0</v>
      </c>
      <c r="AC131" s="130">
        <f t="shared" si="37"/>
        <v>0</v>
      </c>
      <c r="AD131" s="11">
        <f t="shared" si="38"/>
        <v>1292080</v>
      </c>
      <c r="AE131" s="126">
        <f t="shared" si="46"/>
        <v>8067.5447630136996</v>
      </c>
      <c r="AF131" s="66">
        <v>0</v>
      </c>
      <c r="AG131" s="66"/>
    </row>
    <row r="132" spans="1:33" hidden="1" outlineLevel="1" x14ac:dyDescent="0.2">
      <c r="A132">
        <f t="shared" si="20"/>
        <v>10</v>
      </c>
      <c r="B132" s="108">
        <f t="shared" si="21"/>
        <v>43404</v>
      </c>
      <c r="C132" s="124">
        <v>43374</v>
      </c>
      <c r="D132" s="126">
        <f>VLOOKUP($B132,Loans!$B$12:$AN$227,34,FALSE)</f>
        <v>2511</v>
      </c>
      <c r="E132" s="132">
        <f>IF($A132&lt;6,VLOOKUP(YEAR(C132),SRECPrice!$B$5:$C$29,2,FALSE),VLOOKUP(YEAR(C132)+1,SRECPrice!$B$5:$C$29,2,FALSE))</f>
        <v>155</v>
      </c>
      <c r="F132" s="132">
        <v>475</v>
      </c>
      <c r="G132" s="11">
        <f t="shared" si="26"/>
        <v>389205</v>
      </c>
      <c r="H132" s="11">
        <f t="shared" si="27"/>
        <v>1192725</v>
      </c>
      <c r="I132" s="11">
        <f t="shared" si="28"/>
        <v>-803520</v>
      </c>
      <c r="J132" s="133">
        <f>IF($K$5="M",SUM(D$17:D131)-SUM(J$17:J131),IF($K$5="B",IF(ISODD($A132),SUM(D$17:D131)-SUM(J$17:J131),0),IF(OR(A132=1,A132=4,A132=7,A132=10),SUM(D$17:D131)-SUM(J$17:J131),0)))</f>
        <v>8336</v>
      </c>
      <c r="K132" s="132">
        <f t="shared" si="39"/>
        <v>155</v>
      </c>
      <c r="L132" s="132">
        <f t="shared" si="47"/>
        <v>1292080</v>
      </c>
      <c r="M132" s="132">
        <f t="shared" si="48"/>
        <v>1292080</v>
      </c>
      <c r="N132" s="125">
        <f t="shared" si="29"/>
        <v>0</v>
      </c>
      <c r="O132" s="125">
        <f t="shared" si="30"/>
        <v>389205</v>
      </c>
      <c r="P132" s="153">
        <f>VLOOKUP($B132,Loans!$B$12:$AN$227,28,FALSE)*0</f>
        <v>0</v>
      </c>
      <c r="Q132" s="11">
        <f t="shared" si="50"/>
        <v>0</v>
      </c>
      <c r="R132" s="134">
        <f>IF($K$5="M",SUM(P$17:P131)-SUM(R$17:R131),IF($K$5="B",IF(ISODD($A132),SUM(P$17:P131)-SUM(R$17:R131),0),IF(OR(A132=1,A132=4,A132=7,A132=10),SUM(P$17:P131)-SUM(R$17:R131),0)))</f>
        <v>0</v>
      </c>
      <c r="S132" s="135">
        <f t="shared" si="49"/>
        <v>0</v>
      </c>
      <c r="T132" s="11">
        <f t="shared" si="24"/>
        <v>0</v>
      </c>
      <c r="U132" s="11">
        <f t="shared" si="31"/>
        <v>0</v>
      </c>
      <c r="V132" s="11">
        <f t="shared" si="32"/>
        <v>0</v>
      </c>
      <c r="W132" s="127">
        <f t="shared" si="33"/>
        <v>2511</v>
      </c>
      <c r="X132" s="128">
        <f t="shared" si="34"/>
        <v>8336</v>
      </c>
      <c r="Y132" s="129">
        <f t="shared" si="40"/>
        <v>2511</v>
      </c>
      <c r="Z132" s="130">
        <f t="shared" si="35"/>
        <v>389205</v>
      </c>
      <c r="AA132" s="130">
        <f t="shared" si="36"/>
        <v>1292080</v>
      </c>
      <c r="AB132" s="130">
        <f t="shared" si="41"/>
        <v>1292080</v>
      </c>
      <c r="AC132" s="130">
        <f t="shared" si="37"/>
        <v>0</v>
      </c>
      <c r="AD132" s="11">
        <f t="shared" si="38"/>
        <v>389205</v>
      </c>
      <c r="AE132" s="126">
        <f t="shared" si="46"/>
        <v>11917.104973972604</v>
      </c>
      <c r="AF132" s="66">
        <v>4079.112435314411</v>
      </c>
      <c r="AG132" s="66"/>
    </row>
    <row r="133" spans="1:33" hidden="1" outlineLevel="1" x14ac:dyDescent="0.2">
      <c r="A133">
        <f t="shared" si="20"/>
        <v>11</v>
      </c>
      <c r="B133" s="108">
        <f t="shared" si="21"/>
        <v>43434</v>
      </c>
      <c r="C133" s="124">
        <v>43405</v>
      </c>
      <c r="D133" s="126">
        <f>VLOOKUP($B133,Loans!$B$12:$AN$227,34,FALSE)</f>
        <v>2127</v>
      </c>
      <c r="E133" s="132">
        <f>IF($A133&lt;6,VLOOKUP(YEAR(C133),SRECPrice!$B$5:$C$29,2,FALSE),VLOOKUP(YEAR(C133)+1,SRECPrice!$B$5:$C$29,2,FALSE))</f>
        <v>155</v>
      </c>
      <c r="F133" s="132">
        <v>475</v>
      </c>
      <c r="G133" s="11">
        <f t="shared" si="26"/>
        <v>329685</v>
      </c>
      <c r="H133" s="11">
        <f t="shared" si="27"/>
        <v>1010325</v>
      </c>
      <c r="I133" s="11">
        <f t="shared" si="28"/>
        <v>-680640</v>
      </c>
      <c r="J133" s="133">
        <f>IF($K$5="M",SUM(D$17:D132)-SUM(J$17:J132),IF($K$5="B",IF(ISODD($A133),SUM(D$17:D132)-SUM(J$17:J132),0),IF(OR(A133=1,A133=4,A133=7,A133=10),SUM(D$17:D132)-SUM(J$17:J132),0)))</f>
        <v>0</v>
      </c>
      <c r="K133" s="132">
        <f t="shared" si="39"/>
        <v>0</v>
      </c>
      <c r="L133" s="132">
        <f t="shared" si="47"/>
        <v>0</v>
      </c>
      <c r="M133" s="132">
        <f t="shared" si="48"/>
        <v>0</v>
      </c>
      <c r="N133" s="125">
        <f t="shared" si="29"/>
        <v>0</v>
      </c>
      <c r="O133" s="125">
        <f t="shared" si="30"/>
        <v>718890</v>
      </c>
      <c r="P133" s="153">
        <f>VLOOKUP($B133,Loans!$B$12:$AN$227,28,FALSE)*0</f>
        <v>0</v>
      </c>
      <c r="Q133" s="11">
        <f t="shared" si="50"/>
        <v>0</v>
      </c>
      <c r="R133" s="134">
        <f>IF($K$5="M",SUM(P$17:P132)-SUM(R$17:R132),IF($K$5="B",IF(ISODD($A133),SUM(P$17:P132)-SUM(R$17:R132),0),IF(OR(A133=1,A133=4,A133=7,A133=10),SUM(P$17:P132)-SUM(R$17:R132),0)))</f>
        <v>0</v>
      </c>
      <c r="S133" s="135">
        <f t="shared" si="49"/>
        <v>0</v>
      </c>
      <c r="T133" s="11">
        <f t="shared" si="24"/>
        <v>0</v>
      </c>
      <c r="U133" s="11">
        <f t="shared" si="31"/>
        <v>0</v>
      </c>
      <c r="V133" s="11">
        <f t="shared" si="32"/>
        <v>0</v>
      </c>
      <c r="W133" s="127">
        <f t="shared" si="33"/>
        <v>2127</v>
      </c>
      <c r="X133" s="128">
        <f t="shared" si="34"/>
        <v>0</v>
      </c>
      <c r="Y133" s="129">
        <f t="shared" si="40"/>
        <v>4638</v>
      </c>
      <c r="Z133" s="130">
        <f t="shared" si="35"/>
        <v>329685</v>
      </c>
      <c r="AA133" s="130">
        <f t="shared" si="36"/>
        <v>0</v>
      </c>
      <c r="AB133" s="130">
        <f t="shared" si="41"/>
        <v>0</v>
      </c>
      <c r="AC133" s="130">
        <f t="shared" si="37"/>
        <v>0</v>
      </c>
      <c r="AD133" s="11">
        <f t="shared" si="38"/>
        <v>718890</v>
      </c>
      <c r="AE133" s="126">
        <f t="shared" si="46"/>
        <v>3654.3788178082195</v>
      </c>
      <c r="AF133" s="66">
        <v>0</v>
      </c>
      <c r="AG133" s="66"/>
    </row>
    <row r="134" spans="1:33" hidden="1" outlineLevel="1" x14ac:dyDescent="0.2">
      <c r="A134">
        <f t="shared" si="20"/>
        <v>12</v>
      </c>
      <c r="B134" s="108">
        <f t="shared" si="21"/>
        <v>43465</v>
      </c>
      <c r="C134" s="124">
        <v>43435</v>
      </c>
      <c r="D134" s="126">
        <f>VLOOKUP($B134,Loans!$B$12:$AN$227,34,FALSE)</f>
        <v>1713</v>
      </c>
      <c r="E134" s="132">
        <f>IF($A134&lt;6,VLOOKUP(YEAR(C134),SRECPrice!$B$5:$C$29,2,FALSE),VLOOKUP(YEAR(C134)+1,SRECPrice!$B$5:$C$29,2,FALSE))</f>
        <v>155</v>
      </c>
      <c r="F134" s="132">
        <v>475</v>
      </c>
      <c r="G134" s="11">
        <f t="shared" si="26"/>
        <v>265515</v>
      </c>
      <c r="H134" s="11">
        <f t="shared" si="27"/>
        <v>813675</v>
      </c>
      <c r="I134" s="11">
        <f t="shared" si="28"/>
        <v>-548160</v>
      </c>
      <c r="J134" s="133">
        <f>IF($K$5="M",SUM(D$17:D133)-SUM(J$17:J133),IF($K$5="B",IF(ISODD($A134),SUM(D$17:D133)-SUM(J$17:J133),0),IF(OR(A134=1,A134=4,A134=7,A134=10),SUM(D$17:D133)-SUM(J$17:J133),0)))</f>
        <v>0</v>
      </c>
      <c r="K134" s="132">
        <f t="shared" si="39"/>
        <v>0</v>
      </c>
      <c r="L134" s="132">
        <f t="shared" si="47"/>
        <v>0</v>
      </c>
      <c r="M134" s="132">
        <f t="shared" si="48"/>
        <v>0</v>
      </c>
      <c r="N134" s="125">
        <f t="shared" si="29"/>
        <v>0</v>
      </c>
      <c r="O134" s="125">
        <f t="shared" si="30"/>
        <v>984405</v>
      </c>
      <c r="P134" s="153">
        <f>VLOOKUP($B134,Loans!$B$12:$AN$227,28,FALSE)*0</f>
        <v>0</v>
      </c>
      <c r="Q134" s="11">
        <f t="shared" si="50"/>
        <v>0</v>
      </c>
      <c r="R134" s="134">
        <f>IF($K$5="M",SUM(P$17:P133)-SUM(R$17:R133),IF($K$5="B",IF(ISODD($A134),SUM(P$17:P133)-SUM(R$17:R133),0),IF(OR(A134=1,A134=4,A134=7,A134=10),SUM(P$17:P133)-SUM(R$17:R133),0)))</f>
        <v>0</v>
      </c>
      <c r="S134" s="135">
        <f t="shared" si="49"/>
        <v>0</v>
      </c>
      <c r="T134" s="11">
        <f t="shared" si="24"/>
        <v>0</v>
      </c>
      <c r="U134" s="11">
        <f t="shared" si="31"/>
        <v>0</v>
      </c>
      <c r="V134" s="11">
        <f t="shared" si="32"/>
        <v>0</v>
      </c>
      <c r="W134" s="127">
        <f t="shared" si="33"/>
        <v>1713</v>
      </c>
      <c r="X134" s="128">
        <f t="shared" si="34"/>
        <v>0</v>
      </c>
      <c r="Y134" s="129">
        <f t="shared" si="40"/>
        <v>6351</v>
      </c>
      <c r="Z134" s="130">
        <f t="shared" si="35"/>
        <v>265515</v>
      </c>
      <c r="AA134" s="130">
        <f t="shared" si="36"/>
        <v>0</v>
      </c>
      <c r="AB134" s="130">
        <f t="shared" si="41"/>
        <v>0</v>
      </c>
      <c r="AC134" s="130">
        <f t="shared" si="37"/>
        <v>0</v>
      </c>
      <c r="AD134" s="11">
        <f t="shared" si="38"/>
        <v>984405</v>
      </c>
      <c r="AE134" s="126">
        <f t="shared" si="46"/>
        <v>6864.1856589041099</v>
      </c>
      <c r="AF134" s="66">
        <v>0</v>
      </c>
      <c r="AG134" s="66"/>
    </row>
    <row r="135" spans="1:33" hidden="1" outlineLevel="1" x14ac:dyDescent="0.2">
      <c r="A135">
        <f t="shared" si="20"/>
        <v>1</v>
      </c>
      <c r="B135" s="108">
        <f t="shared" si="21"/>
        <v>43496</v>
      </c>
      <c r="C135" s="124">
        <v>43466</v>
      </c>
      <c r="D135" s="126">
        <f>VLOOKUP($B135,Loans!$B$12:$AN$227,34,FALSE)</f>
        <v>1085</v>
      </c>
      <c r="E135" s="132">
        <f>IF($A135&lt;6,VLOOKUP(YEAR(C135),SRECPrice!$B$5:$C$29,2,FALSE),VLOOKUP(YEAR(C135)+1,SRECPrice!$B$5:$C$29,2,FALSE))</f>
        <v>155</v>
      </c>
      <c r="F135" s="132">
        <v>475</v>
      </c>
      <c r="G135" s="11">
        <f t="shared" si="26"/>
        <v>168175</v>
      </c>
      <c r="H135" s="11">
        <f t="shared" si="27"/>
        <v>515375</v>
      </c>
      <c r="I135" s="11">
        <f t="shared" si="28"/>
        <v>-347200</v>
      </c>
      <c r="J135" s="133">
        <f>IF($K$5="M",SUM(D$17:D134)-SUM(J$17:J134),IF($K$5="B",IF(ISODD($A135),SUM(D$17:D134)-SUM(J$17:J134),0),IF(OR(A135=1,A135=4,A135=7,A135=10),SUM(D$17:D134)-SUM(J$17:J134),0)))</f>
        <v>6351</v>
      </c>
      <c r="K135" s="132">
        <f t="shared" si="39"/>
        <v>155</v>
      </c>
      <c r="L135" s="132">
        <f t="shared" si="47"/>
        <v>984405</v>
      </c>
      <c r="M135" s="132">
        <f t="shared" si="48"/>
        <v>984405</v>
      </c>
      <c r="N135" s="125">
        <f t="shared" si="29"/>
        <v>0</v>
      </c>
      <c r="O135" s="125">
        <f t="shared" si="30"/>
        <v>168175</v>
      </c>
      <c r="P135" s="153">
        <f>VLOOKUP($B135,Loans!$B$12:$AN$227,28,FALSE)*0</f>
        <v>0</v>
      </c>
      <c r="Q135" s="11">
        <f t="shared" si="50"/>
        <v>0</v>
      </c>
      <c r="R135" s="134">
        <f>IF($K$5="M",SUM(P$17:P134)-SUM(R$17:R134),IF($K$5="B",IF(ISODD($A135),SUM(P$17:P134)-SUM(R$17:R134),0),IF(OR(A135=1,A135=4,A135=7,A135=10),SUM(P$17:P134)-SUM(R$17:R134),0)))</f>
        <v>0</v>
      </c>
      <c r="S135" s="135">
        <f t="shared" si="49"/>
        <v>0</v>
      </c>
      <c r="T135" s="11">
        <f t="shared" si="24"/>
        <v>0</v>
      </c>
      <c r="U135" s="11">
        <f t="shared" si="31"/>
        <v>0</v>
      </c>
      <c r="V135" s="11">
        <f t="shared" si="32"/>
        <v>0</v>
      </c>
      <c r="W135" s="127">
        <f t="shared" si="33"/>
        <v>1085</v>
      </c>
      <c r="X135" s="128">
        <f t="shared" si="34"/>
        <v>6351</v>
      </c>
      <c r="Y135" s="129">
        <f t="shared" si="40"/>
        <v>1085</v>
      </c>
      <c r="Z135" s="130">
        <f t="shared" si="35"/>
        <v>168175</v>
      </c>
      <c r="AA135" s="130">
        <f t="shared" si="36"/>
        <v>984405</v>
      </c>
      <c r="AB135" s="130">
        <f t="shared" si="41"/>
        <v>984405</v>
      </c>
      <c r="AC135" s="130">
        <f t="shared" si="37"/>
        <v>0</v>
      </c>
      <c r="AD135" s="11">
        <f t="shared" si="38"/>
        <v>168175</v>
      </c>
      <c r="AE135" s="126">
        <f t="shared" si="46"/>
        <v>9040.2907054794523</v>
      </c>
      <c r="AF135" s="66">
        <v>3880.0425277102249</v>
      </c>
      <c r="AG135" s="66"/>
    </row>
    <row r="136" spans="1:33" hidden="1" outlineLevel="1" x14ac:dyDescent="0.2">
      <c r="A136">
        <f t="shared" si="20"/>
        <v>2</v>
      </c>
      <c r="B136" s="108">
        <f t="shared" si="21"/>
        <v>43524</v>
      </c>
      <c r="C136" s="124">
        <v>43497</v>
      </c>
      <c r="D136" s="126">
        <f>VLOOKUP($B136,Loans!$B$12:$AN$227,34,FALSE)</f>
        <v>951</v>
      </c>
      <c r="E136" s="132">
        <f>IF($A136&lt;6,VLOOKUP(YEAR(C136),SRECPrice!$B$5:$C$29,2,FALSE),VLOOKUP(YEAR(C136)+1,SRECPrice!$B$5:$C$29,2,FALSE))</f>
        <v>155</v>
      </c>
      <c r="F136" s="132">
        <v>475</v>
      </c>
      <c r="G136" s="11">
        <f t="shared" si="26"/>
        <v>147405</v>
      </c>
      <c r="H136" s="11">
        <f t="shared" si="27"/>
        <v>451725</v>
      </c>
      <c r="I136" s="11">
        <f t="shared" si="28"/>
        <v>-304320</v>
      </c>
      <c r="J136" s="133">
        <f>IF($K$5="M",SUM(D$17:D135)-SUM(J$17:J135),IF($K$5="B",IF(ISODD($A136),SUM(D$17:D135)-SUM(J$17:J135),0),IF(OR(A136=1,A136=4,A136=7,A136=10),SUM(D$17:D135)-SUM(J$17:J135),0)))</f>
        <v>0</v>
      </c>
      <c r="K136" s="132">
        <f t="shared" si="39"/>
        <v>0</v>
      </c>
      <c r="L136" s="132">
        <f t="shared" si="47"/>
        <v>0</v>
      </c>
      <c r="M136" s="132">
        <f t="shared" si="48"/>
        <v>0</v>
      </c>
      <c r="N136" s="125">
        <f t="shared" si="29"/>
        <v>0</v>
      </c>
      <c r="O136" s="125">
        <f t="shared" si="30"/>
        <v>315580</v>
      </c>
      <c r="P136" s="153">
        <f>VLOOKUP($B136,Loans!$B$12:$AN$227,28,FALSE)*0</f>
        <v>0</v>
      </c>
      <c r="Q136" s="11">
        <f t="shared" si="50"/>
        <v>0</v>
      </c>
      <c r="R136" s="134">
        <f>IF($K$5="M",SUM(P$17:P135)-SUM(R$17:R135),IF($K$5="B",IF(ISODD($A136),SUM(P$17:P135)-SUM(R$17:R135),0),IF(OR(A136=1,A136=4,A136=7,A136=10),SUM(P$17:P135)-SUM(R$17:R135),0)))</f>
        <v>0</v>
      </c>
      <c r="S136" s="135">
        <f t="shared" si="49"/>
        <v>0</v>
      </c>
      <c r="T136" s="11">
        <f t="shared" si="24"/>
        <v>0</v>
      </c>
      <c r="U136" s="11">
        <f t="shared" si="31"/>
        <v>0</v>
      </c>
      <c r="V136" s="11">
        <f t="shared" si="32"/>
        <v>0</v>
      </c>
      <c r="W136" s="127">
        <f t="shared" si="33"/>
        <v>951</v>
      </c>
      <c r="X136" s="128">
        <f t="shared" si="34"/>
        <v>0</v>
      </c>
      <c r="Y136" s="129">
        <f t="shared" si="40"/>
        <v>2036</v>
      </c>
      <c r="Z136" s="130">
        <f t="shared" si="35"/>
        <v>147405</v>
      </c>
      <c r="AA136" s="130">
        <f t="shared" si="36"/>
        <v>0</v>
      </c>
      <c r="AB136" s="130">
        <f t="shared" si="41"/>
        <v>0</v>
      </c>
      <c r="AC136" s="130">
        <f t="shared" si="37"/>
        <v>0</v>
      </c>
      <c r="AD136" s="11">
        <f t="shared" si="38"/>
        <v>315580</v>
      </c>
      <c r="AE136" s="126">
        <f t="shared" si="46"/>
        <v>1478.1794123287673</v>
      </c>
      <c r="AF136" s="66">
        <v>0</v>
      </c>
      <c r="AG136" s="66"/>
    </row>
    <row r="137" spans="1:33" hidden="1" outlineLevel="1" x14ac:dyDescent="0.2">
      <c r="A137">
        <f t="shared" si="20"/>
        <v>3</v>
      </c>
      <c r="B137" s="108">
        <f t="shared" si="21"/>
        <v>43555</v>
      </c>
      <c r="C137" s="124">
        <v>43525</v>
      </c>
      <c r="D137" s="126">
        <f>VLOOKUP($B137,Loans!$B$12:$AN$227,34,FALSE)</f>
        <v>1180</v>
      </c>
      <c r="E137" s="132">
        <f>IF($A137&lt;6,VLOOKUP(YEAR(C137),SRECPrice!$B$5:$C$29,2,FALSE),VLOOKUP(YEAR(C137)+1,SRECPrice!$B$5:$C$29,2,FALSE))</f>
        <v>155</v>
      </c>
      <c r="F137" s="132">
        <v>475</v>
      </c>
      <c r="G137" s="11">
        <f t="shared" si="26"/>
        <v>182900</v>
      </c>
      <c r="H137" s="11">
        <f t="shared" si="27"/>
        <v>560500</v>
      </c>
      <c r="I137" s="11">
        <f t="shared" si="28"/>
        <v>-377600</v>
      </c>
      <c r="J137" s="133">
        <f>IF($K$5="M",SUM(D$17:D136)-SUM(J$17:J136),IF($K$5="B",IF(ISODD($A137),SUM(D$17:D136)-SUM(J$17:J136),0),IF(OR(A137=1,A137=4,A137=7,A137=10),SUM(D$17:D136)-SUM(J$17:J136),0)))</f>
        <v>0</v>
      </c>
      <c r="K137" s="132">
        <f t="shared" si="39"/>
        <v>0</v>
      </c>
      <c r="L137" s="132">
        <f t="shared" si="47"/>
        <v>0</v>
      </c>
      <c r="M137" s="132">
        <f t="shared" si="48"/>
        <v>0</v>
      </c>
      <c r="N137" s="125">
        <f t="shared" si="29"/>
        <v>0</v>
      </c>
      <c r="O137" s="125">
        <f t="shared" si="30"/>
        <v>498480</v>
      </c>
      <c r="P137" s="153">
        <f>VLOOKUP($B137,Loans!$B$12:$AN$227,28,FALSE)*0</f>
        <v>0</v>
      </c>
      <c r="Q137" s="11">
        <f t="shared" si="50"/>
        <v>0</v>
      </c>
      <c r="R137" s="134">
        <f>IF($K$5="M",SUM(P$17:P136)-SUM(R$17:R136),IF($K$5="B",IF(ISODD($A137),SUM(P$17:P136)-SUM(R$17:R136),0),IF(OR(A137=1,A137=4,A137=7,A137=10),SUM(P$17:P136)-SUM(R$17:R136),0)))</f>
        <v>0</v>
      </c>
      <c r="S137" s="135">
        <f t="shared" si="49"/>
        <v>0</v>
      </c>
      <c r="T137" s="11">
        <f t="shared" si="24"/>
        <v>0</v>
      </c>
      <c r="U137" s="11">
        <f t="shared" si="31"/>
        <v>0</v>
      </c>
      <c r="V137" s="11">
        <f t="shared" si="32"/>
        <v>0</v>
      </c>
      <c r="W137" s="127">
        <f t="shared" si="33"/>
        <v>1180</v>
      </c>
      <c r="X137" s="128">
        <f t="shared" si="34"/>
        <v>0</v>
      </c>
      <c r="Y137" s="129">
        <f t="shared" si="40"/>
        <v>3216</v>
      </c>
      <c r="Z137" s="130">
        <f t="shared" si="35"/>
        <v>182900</v>
      </c>
      <c r="AA137" s="130">
        <f t="shared" si="36"/>
        <v>0</v>
      </c>
      <c r="AB137" s="130">
        <f t="shared" si="41"/>
        <v>0</v>
      </c>
      <c r="AC137" s="130">
        <f t="shared" si="37"/>
        <v>0</v>
      </c>
      <c r="AD137" s="11">
        <f t="shared" si="38"/>
        <v>498480</v>
      </c>
      <c r="AE137" s="126">
        <f t="shared" si="46"/>
        <v>3033.450049315069</v>
      </c>
      <c r="AF137" s="66">
        <v>0</v>
      </c>
      <c r="AG137" s="66"/>
    </row>
    <row r="138" spans="1:33" hidden="1" outlineLevel="1" x14ac:dyDescent="0.2">
      <c r="A138">
        <f t="shared" si="20"/>
        <v>4</v>
      </c>
      <c r="B138" s="108">
        <f t="shared" si="21"/>
        <v>43585</v>
      </c>
      <c r="C138" s="124">
        <v>43556</v>
      </c>
      <c r="D138" s="126">
        <f>VLOOKUP($B138,Loans!$B$12:$AN$227,34,FALSE)</f>
        <v>1451</v>
      </c>
      <c r="E138" s="132">
        <f>IF($A138&lt;6,VLOOKUP(YEAR(C138),SRECPrice!$B$5:$C$29,2,FALSE),VLOOKUP(YEAR(C138)+1,SRECPrice!$B$5:$C$29,2,FALSE))</f>
        <v>155</v>
      </c>
      <c r="F138" s="132">
        <v>475</v>
      </c>
      <c r="G138" s="11">
        <f t="shared" si="26"/>
        <v>224905</v>
      </c>
      <c r="H138" s="11">
        <f t="shared" si="27"/>
        <v>689225</v>
      </c>
      <c r="I138" s="11">
        <f t="shared" si="28"/>
        <v>-464320</v>
      </c>
      <c r="J138" s="133">
        <f>IF($K$5="M",SUM(D$17:D137)-SUM(J$17:J137),IF($K$5="B",IF(ISODD($A138),SUM(D$17:D137)-SUM(J$17:J137),0),IF(OR(A138=1,A138=4,A138=7,A138=10),SUM(D$17:D137)-SUM(J$17:J137),0)))</f>
        <v>3216</v>
      </c>
      <c r="K138" s="132">
        <f t="shared" si="39"/>
        <v>155</v>
      </c>
      <c r="L138" s="132">
        <f t="shared" si="47"/>
        <v>498480</v>
      </c>
      <c r="M138" s="132">
        <f t="shared" si="48"/>
        <v>498480</v>
      </c>
      <c r="N138" s="125">
        <f t="shared" si="29"/>
        <v>0</v>
      </c>
      <c r="O138" s="125">
        <f t="shared" si="30"/>
        <v>224905</v>
      </c>
      <c r="P138" s="153">
        <f>VLOOKUP($B138,Loans!$B$12:$AN$227,28,FALSE)*0</f>
        <v>0</v>
      </c>
      <c r="Q138" s="11">
        <f t="shared" si="50"/>
        <v>0</v>
      </c>
      <c r="R138" s="134">
        <f>IF($K$5="M",SUM(P$17:P137)-SUM(R$17:R137),IF($K$5="B",IF(ISODD($A138),SUM(P$17:P137)-SUM(R$17:R137),0),IF(OR(A138=1,A138=4,A138=7,A138=10),SUM(P$17:P137)-SUM(R$17:R137),0)))</f>
        <v>0</v>
      </c>
      <c r="S138" s="135">
        <f t="shared" si="49"/>
        <v>0</v>
      </c>
      <c r="T138" s="11">
        <f t="shared" si="24"/>
        <v>0</v>
      </c>
      <c r="U138" s="11">
        <f t="shared" si="31"/>
        <v>0</v>
      </c>
      <c r="V138" s="11">
        <f t="shared" si="32"/>
        <v>0</v>
      </c>
      <c r="W138" s="127">
        <f t="shared" si="33"/>
        <v>1451</v>
      </c>
      <c r="X138" s="128">
        <f t="shared" si="34"/>
        <v>3216</v>
      </c>
      <c r="Y138" s="129">
        <f t="shared" si="40"/>
        <v>1451</v>
      </c>
      <c r="Z138" s="130">
        <f t="shared" si="35"/>
        <v>224905</v>
      </c>
      <c r="AA138" s="130">
        <f t="shared" si="36"/>
        <v>498480</v>
      </c>
      <c r="AB138" s="130">
        <f t="shared" si="41"/>
        <v>498480</v>
      </c>
      <c r="AC138" s="130">
        <f t="shared" si="37"/>
        <v>0</v>
      </c>
      <c r="AD138" s="11">
        <f t="shared" si="38"/>
        <v>224905</v>
      </c>
      <c r="AE138" s="126">
        <f t="shared" si="46"/>
        <v>4468.6018013698631</v>
      </c>
      <c r="AF138" s="66">
        <v>2455.3196043357948</v>
      </c>
      <c r="AG138" s="66"/>
    </row>
    <row r="139" spans="1:33" hidden="1" outlineLevel="1" x14ac:dyDescent="0.2">
      <c r="A139">
        <f t="shared" si="20"/>
        <v>5</v>
      </c>
      <c r="B139" s="108">
        <f t="shared" si="21"/>
        <v>43616</v>
      </c>
      <c r="C139" s="124">
        <v>43586</v>
      </c>
      <c r="D139" s="126">
        <f>VLOOKUP($B139,Loans!$B$12:$AN$227,34,FALSE)</f>
        <v>2055</v>
      </c>
      <c r="E139" s="132">
        <f>IF($A139&lt;6,VLOOKUP(YEAR(C139),SRECPrice!$B$5:$C$29,2,FALSE),VLOOKUP(YEAR(C139)+1,SRECPrice!$B$5:$C$29,2,FALSE))</f>
        <v>155</v>
      </c>
      <c r="F139" s="132">
        <v>475</v>
      </c>
      <c r="G139" s="11">
        <f t="shared" si="26"/>
        <v>318525</v>
      </c>
      <c r="H139" s="11">
        <f t="shared" si="27"/>
        <v>976125</v>
      </c>
      <c r="I139" s="11">
        <f t="shared" si="28"/>
        <v>-657600</v>
      </c>
      <c r="J139" s="133">
        <f>IF($K$5="M",SUM(D$17:D138)-SUM(J$17:J138),IF($K$5="B",IF(ISODD($A139),SUM(D$17:D138)-SUM(J$17:J138),0),IF(OR(A139=1,A139=4,A139=7,A139=10),SUM(D$17:D138)-SUM(J$17:J138),0)))</f>
        <v>0</v>
      </c>
      <c r="K139" s="132">
        <f t="shared" si="39"/>
        <v>0</v>
      </c>
      <c r="L139" s="132">
        <f t="shared" si="47"/>
        <v>0</v>
      </c>
      <c r="M139" s="132">
        <f t="shared" si="48"/>
        <v>0</v>
      </c>
      <c r="N139" s="125">
        <f t="shared" si="29"/>
        <v>0</v>
      </c>
      <c r="O139" s="125">
        <f t="shared" si="30"/>
        <v>543430</v>
      </c>
      <c r="P139" s="153">
        <f>VLOOKUP($B139,Loans!$B$12:$AN$227,28,FALSE)*0</f>
        <v>0</v>
      </c>
      <c r="Q139" s="11">
        <f t="shared" si="50"/>
        <v>0</v>
      </c>
      <c r="R139" s="134">
        <f>IF($K$5="M",SUM(P$17:P138)-SUM(R$17:R138),IF($K$5="B",IF(ISODD($A139),SUM(P$17:P138)-SUM(R$17:R138),0),IF(OR(A139=1,A139=4,A139=7,A139=10),SUM(P$17:P138)-SUM(R$17:R138),0)))</f>
        <v>0</v>
      </c>
      <c r="S139" s="135">
        <f t="shared" si="49"/>
        <v>0</v>
      </c>
      <c r="T139" s="11">
        <f t="shared" si="24"/>
        <v>0</v>
      </c>
      <c r="U139" s="11">
        <f t="shared" si="31"/>
        <v>0</v>
      </c>
      <c r="V139" s="11">
        <f t="shared" si="32"/>
        <v>0</v>
      </c>
      <c r="W139" s="127">
        <f t="shared" si="33"/>
        <v>2055</v>
      </c>
      <c r="X139" s="128">
        <f t="shared" si="34"/>
        <v>0</v>
      </c>
      <c r="Y139" s="129">
        <f t="shared" si="40"/>
        <v>3506</v>
      </c>
      <c r="Z139" s="130">
        <f t="shared" si="35"/>
        <v>318525</v>
      </c>
      <c r="AA139" s="130">
        <f t="shared" si="36"/>
        <v>0</v>
      </c>
      <c r="AB139" s="130">
        <f t="shared" si="41"/>
        <v>0</v>
      </c>
      <c r="AC139" s="130">
        <f t="shared" si="37"/>
        <v>0</v>
      </c>
      <c r="AD139" s="11">
        <f t="shared" si="38"/>
        <v>543430</v>
      </c>
      <c r="AE139" s="126">
        <f t="shared" si="46"/>
        <v>2219.1327068493151</v>
      </c>
      <c r="AF139" s="66">
        <v>0</v>
      </c>
      <c r="AG139" s="66"/>
    </row>
    <row r="140" spans="1:33" hidden="1" outlineLevel="1" x14ac:dyDescent="0.2">
      <c r="A140">
        <f t="shared" si="20"/>
        <v>6</v>
      </c>
      <c r="B140" s="108">
        <f t="shared" si="21"/>
        <v>43646</v>
      </c>
      <c r="C140" s="124">
        <v>43617</v>
      </c>
      <c r="D140" s="126">
        <f>VLOOKUP($B140,Loans!$B$12:$AN$227,34,FALSE)</f>
        <v>2307</v>
      </c>
      <c r="E140" s="132">
        <f>IF($A140&lt;6,VLOOKUP(YEAR(C140),SRECPrice!$B$5:$C$29,2,FALSE),VLOOKUP(YEAR(C140)+1,SRECPrice!$B$5:$C$29,2,FALSE))</f>
        <v>155</v>
      </c>
      <c r="F140" s="132">
        <v>475</v>
      </c>
      <c r="G140" s="11">
        <f t="shared" si="26"/>
        <v>357585</v>
      </c>
      <c r="H140" s="11">
        <f t="shared" si="27"/>
        <v>1095825</v>
      </c>
      <c r="I140" s="11">
        <f t="shared" si="28"/>
        <v>-738240</v>
      </c>
      <c r="J140" s="133">
        <f>IF($K$5="M",SUM(D$17:D139)-SUM(J$17:J139),IF($K$5="B",IF(ISODD($A140),SUM(D$17:D139)-SUM(J$17:J139),0),IF(OR(A140=1,A140=4,A140=7,A140=10),SUM(D$17:D139)-SUM(J$17:J139),0)))</f>
        <v>0</v>
      </c>
      <c r="K140" s="132">
        <f t="shared" si="39"/>
        <v>0</v>
      </c>
      <c r="L140" s="132">
        <f t="shared" si="47"/>
        <v>0</v>
      </c>
      <c r="M140" s="132">
        <f t="shared" si="48"/>
        <v>0</v>
      </c>
      <c r="N140" s="125">
        <f t="shared" si="29"/>
        <v>0</v>
      </c>
      <c r="O140" s="125">
        <f t="shared" si="30"/>
        <v>901015</v>
      </c>
      <c r="P140" s="153">
        <f>VLOOKUP($B140,Loans!$B$12:$AN$227,28,FALSE)*0</f>
        <v>0</v>
      </c>
      <c r="Q140" s="11">
        <f t="shared" si="50"/>
        <v>0</v>
      </c>
      <c r="R140" s="134">
        <f>IF($K$5="M",SUM(P$17:P139)-SUM(R$17:R139),IF($K$5="B",IF(ISODD($A140),SUM(P$17:P139)-SUM(R$17:R139),0),IF(OR(A140=1,A140=4,A140=7,A140=10),SUM(P$17:P139)-SUM(R$17:R139),0)))</f>
        <v>0</v>
      </c>
      <c r="S140" s="135">
        <f t="shared" si="49"/>
        <v>0</v>
      </c>
      <c r="T140" s="11">
        <f t="shared" si="24"/>
        <v>0</v>
      </c>
      <c r="U140" s="11">
        <f t="shared" si="31"/>
        <v>0</v>
      </c>
      <c r="V140" s="11">
        <f t="shared" si="32"/>
        <v>0</v>
      </c>
      <c r="W140" s="127">
        <f t="shared" si="33"/>
        <v>2307</v>
      </c>
      <c r="X140" s="128">
        <f t="shared" si="34"/>
        <v>0</v>
      </c>
      <c r="Y140" s="129">
        <f t="shared" si="40"/>
        <v>5813</v>
      </c>
      <c r="Z140" s="130">
        <f t="shared" si="35"/>
        <v>357585</v>
      </c>
      <c r="AA140" s="130">
        <f t="shared" si="36"/>
        <v>0</v>
      </c>
      <c r="AB140" s="130">
        <f t="shared" si="41"/>
        <v>0</v>
      </c>
      <c r="AC140" s="130">
        <f t="shared" si="37"/>
        <v>0</v>
      </c>
      <c r="AD140" s="11">
        <f t="shared" si="38"/>
        <v>901015</v>
      </c>
      <c r="AE140" s="126">
        <f t="shared" si="46"/>
        <v>5071.1777630136985</v>
      </c>
      <c r="AF140" s="66">
        <v>0</v>
      </c>
      <c r="AG140" s="66"/>
    </row>
    <row r="141" spans="1:33" hidden="1" outlineLevel="1" x14ac:dyDescent="0.2">
      <c r="A141">
        <f t="shared" si="20"/>
        <v>7</v>
      </c>
      <c r="B141" s="108">
        <f t="shared" si="21"/>
        <v>43677</v>
      </c>
      <c r="C141" s="124">
        <v>43647</v>
      </c>
      <c r="D141" s="126">
        <f>VLOOKUP($B141,Loans!$B$12:$AN$227,34,FALSE)</f>
        <v>2759</v>
      </c>
      <c r="E141" s="132">
        <f>IF($A141&lt;6,VLOOKUP(YEAR(C141),SRECPrice!$B$5:$C$29,2,FALSE),VLOOKUP(YEAR(C141)+1,SRECPrice!$B$5:$C$29,2,FALSE))</f>
        <v>155</v>
      </c>
      <c r="F141" s="132">
        <v>475</v>
      </c>
      <c r="G141" s="11">
        <f t="shared" si="26"/>
        <v>427645</v>
      </c>
      <c r="H141" s="11">
        <f t="shared" si="27"/>
        <v>1310525</v>
      </c>
      <c r="I141" s="11">
        <f t="shared" si="28"/>
        <v>-882880</v>
      </c>
      <c r="J141" s="133">
        <f>IF($K$5="M",SUM(D$17:D140)-SUM(J$17:J140),IF($K$5="B",IF(ISODD($A141),SUM(D$17:D140)-SUM(J$17:J140),0),IF(OR(A141=1,A141=4,A141=7,A141=10),SUM(D$17:D140)-SUM(J$17:J140),0)))</f>
        <v>5813</v>
      </c>
      <c r="K141" s="132">
        <f t="shared" si="39"/>
        <v>155</v>
      </c>
      <c r="L141" s="132">
        <f t="shared" si="47"/>
        <v>901015</v>
      </c>
      <c r="M141" s="132">
        <f t="shared" si="48"/>
        <v>901015</v>
      </c>
      <c r="N141" s="125">
        <f t="shared" si="29"/>
        <v>0</v>
      </c>
      <c r="O141" s="125">
        <f t="shared" si="30"/>
        <v>427645</v>
      </c>
      <c r="P141" s="153">
        <f>VLOOKUP($B141,Loans!$B$12:$AN$227,28,FALSE)*0</f>
        <v>0</v>
      </c>
      <c r="Q141" s="11">
        <f t="shared" si="50"/>
        <v>0</v>
      </c>
      <c r="R141" s="134">
        <f>IF($K$5="M",SUM(P$17:P140)-SUM(R$17:R140),IF($K$5="B",IF(ISODD($A141),SUM(P$17:P140)-SUM(R$17:R140),0),IF(OR(A141=1,A141=4,A141=7,A141=10),SUM(P$17:P140)-SUM(R$17:R140),0)))</f>
        <v>0</v>
      </c>
      <c r="S141" s="135">
        <f t="shared" si="49"/>
        <v>0</v>
      </c>
      <c r="T141" s="11">
        <f t="shared" si="24"/>
        <v>0</v>
      </c>
      <c r="U141" s="11">
        <f t="shared" si="31"/>
        <v>0</v>
      </c>
      <c r="V141" s="11">
        <f t="shared" si="32"/>
        <v>0</v>
      </c>
      <c r="W141" s="127">
        <f t="shared" si="33"/>
        <v>2759</v>
      </c>
      <c r="X141" s="128">
        <f t="shared" si="34"/>
        <v>5813</v>
      </c>
      <c r="Y141" s="129">
        <f t="shared" si="40"/>
        <v>2759</v>
      </c>
      <c r="Z141" s="130">
        <f t="shared" si="35"/>
        <v>427645</v>
      </c>
      <c r="AA141" s="130">
        <f t="shared" si="36"/>
        <v>901015</v>
      </c>
      <c r="AB141" s="130">
        <f t="shared" si="41"/>
        <v>901015</v>
      </c>
      <c r="AC141" s="130">
        <f t="shared" si="37"/>
        <v>0</v>
      </c>
      <c r="AD141" s="11">
        <f t="shared" si="38"/>
        <v>427645</v>
      </c>
      <c r="AE141" s="126">
        <f t="shared" si="46"/>
        <v>8357.7927520547964</v>
      </c>
      <c r="AF141" s="66">
        <v>3195.6848916279432</v>
      </c>
      <c r="AG141" s="66"/>
    </row>
    <row r="142" spans="1:33" hidden="1" outlineLevel="1" x14ac:dyDescent="0.2">
      <c r="A142">
        <f t="shared" si="20"/>
        <v>8</v>
      </c>
      <c r="B142" s="108">
        <f t="shared" si="21"/>
        <v>43708</v>
      </c>
      <c r="C142" s="124">
        <v>43678</v>
      </c>
      <c r="D142" s="126">
        <f>VLOOKUP($B142,Loans!$B$12:$AN$227,34,FALSE)</f>
        <v>2695</v>
      </c>
      <c r="E142" s="132">
        <f>IF($A142&lt;6,VLOOKUP(YEAR(C142),SRECPrice!$B$5:$C$29,2,FALSE),VLOOKUP(YEAR(C142)+1,SRECPrice!$B$5:$C$29,2,FALSE))</f>
        <v>155</v>
      </c>
      <c r="F142" s="132">
        <v>475</v>
      </c>
      <c r="G142" s="11">
        <f t="shared" si="26"/>
        <v>417725</v>
      </c>
      <c r="H142" s="11">
        <f t="shared" si="27"/>
        <v>1280125</v>
      </c>
      <c r="I142" s="11">
        <f t="shared" si="28"/>
        <v>-862400</v>
      </c>
      <c r="J142" s="133">
        <f>IF($K$5="M",SUM(D$17:D141)-SUM(J$17:J141),IF($K$5="B",IF(ISODD($A142),SUM(D$17:D141)-SUM(J$17:J141),0),IF(OR(A142=1,A142=4,A142=7,A142=10),SUM(D$17:D141)-SUM(J$17:J141),0)))</f>
        <v>0</v>
      </c>
      <c r="K142" s="132">
        <f t="shared" si="39"/>
        <v>0</v>
      </c>
      <c r="L142" s="132">
        <f t="shared" si="47"/>
        <v>0</v>
      </c>
      <c r="M142" s="132">
        <f t="shared" si="48"/>
        <v>0</v>
      </c>
      <c r="N142" s="125">
        <f t="shared" si="29"/>
        <v>0</v>
      </c>
      <c r="O142" s="125">
        <f t="shared" si="30"/>
        <v>845370</v>
      </c>
      <c r="P142" s="153">
        <f>VLOOKUP($B142,Loans!$B$12:$AN$227,28,FALSE)*0</f>
        <v>0</v>
      </c>
      <c r="Q142" s="11">
        <f t="shared" si="50"/>
        <v>0</v>
      </c>
      <c r="R142" s="134">
        <f>IF($K$5="M",SUM(P$17:P141)-SUM(R$17:R141),IF($K$5="B",IF(ISODD($A142),SUM(P$17:P141)-SUM(R$17:R141),0),IF(OR(A142=1,A142=4,A142=7,A142=10),SUM(P$17:P141)-SUM(R$17:R141),0)))</f>
        <v>0</v>
      </c>
      <c r="S142" s="135">
        <f t="shared" si="49"/>
        <v>0</v>
      </c>
      <c r="T142" s="11">
        <f t="shared" si="24"/>
        <v>0</v>
      </c>
      <c r="U142" s="11">
        <f t="shared" si="31"/>
        <v>0</v>
      </c>
      <c r="V142" s="11">
        <f t="shared" si="32"/>
        <v>0</v>
      </c>
      <c r="W142" s="127">
        <f t="shared" si="33"/>
        <v>2695</v>
      </c>
      <c r="X142" s="128">
        <f t="shared" si="34"/>
        <v>0</v>
      </c>
      <c r="Y142" s="129">
        <f t="shared" si="40"/>
        <v>5454</v>
      </c>
      <c r="Z142" s="130">
        <f t="shared" si="35"/>
        <v>417725</v>
      </c>
      <c r="AA142" s="130">
        <f t="shared" si="36"/>
        <v>0</v>
      </c>
      <c r="AB142" s="130">
        <f t="shared" si="41"/>
        <v>0</v>
      </c>
      <c r="AC142" s="130">
        <f t="shared" si="37"/>
        <v>0</v>
      </c>
      <c r="AD142" s="11">
        <f t="shared" si="38"/>
        <v>845370</v>
      </c>
      <c r="AE142" s="126">
        <f t="shared" si="46"/>
        <v>4162.3599780821924</v>
      </c>
      <c r="AF142" s="66">
        <v>0</v>
      </c>
      <c r="AG142" s="66"/>
    </row>
    <row r="143" spans="1:33" hidden="1" outlineLevel="1" x14ac:dyDescent="0.2">
      <c r="A143">
        <f t="shared" ref="A143:A206" si="51">MONTH(C143)</f>
        <v>9</v>
      </c>
      <c r="B143" s="108">
        <f t="shared" ref="B143:B206" si="52">EOMONTH(C143,0)</f>
        <v>43738</v>
      </c>
      <c r="C143" s="124">
        <v>43709</v>
      </c>
      <c r="D143" s="126">
        <f>VLOOKUP($B143,Loans!$B$12:$AN$227,34,FALSE)</f>
        <v>2671</v>
      </c>
      <c r="E143" s="132">
        <f>IF($A143&lt;6,VLOOKUP(YEAR(C143),SRECPrice!$B$5:$C$29,2,FALSE),VLOOKUP(YEAR(C143)+1,SRECPrice!$B$5:$C$29,2,FALSE))</f>
        <v>155</v>
      </c>
      <c r="F143" s="132">
        <v>475</v>
      </c>
      <c r="G143" s="11">
        <f t="shared" si="26"/>
        <v>414005</v>
      </c>
      <c r="H143" s="11">
        <f t="shared" si="27"/>
        <v>1268725</v>
      </c>
      <c r="I143" s="11">
        <f t="shared" si="28"/>
        <v>-854720</v>
      </c>
      <c r="J143" s="133">
        <f>IF($K$5="M",SUM(D$17:D142)-SUM(J$17:J142),IF($K$5="B",IF(ISODD($A143),SUM(D$17:D142)-SUM(J$17:J142),0),IF(OR(A143=1,A143=4,A143=7,A143=10),SUM(D$17:D142)-SUM(J$17:J142),0)))</f>
        <v>0</v>
      </c>
      <c r="K143" s="132">
        <f t="shared" si="39"/>
        <v>0</v>
      </c>
      <c r="L143" s="132">
        <f t="shared" si="47"/>
        <v>0</v>
      </c>
      <c r="M143" s="132">
        <f t="shared" si="48"/>
        <v>0</v>
      </c>
      <c r="N143" s="125">
        <f t="shared" si="29"/>
        <v>0</v>
      </c>
      <c r="O143" s="125">
        <f t="shared" si="30"/>
        <v>1259375</v>
      </c>
      <c r="P143" s="153">
        <f>VLOOKUP($B143,Loans!$B$12:$AN$227,28,FALSE)*0</f>
        <v>0</v>
      </c>
      <c r="Q143" s="11">
        <f t="shared" si="50"/>
        <v>0</v>
      </c>
      <c r="R143" s="134">
        <f>IF($K$5="M",SUM(P$17:P142)-SUM(R$17:R142),IF($K$5="B",IF(ISODD($A143),SUM(P$17:P142)-SUM(R$17:R142),0),IF(OR(A143=1,A143=4,A143=7,A143=10),SUM(P$17:P142)-SUM(R$17:R142),0)))</f>
        <v>0</v>
      </c>
      <c r="S143" s="135">
        <f t="shared" si="49"/>
        <v>0</v>
      </c>
      <c r="T143" s="11">
        <f t="shared" ref="T143:T206" si="53">IF(AND(R143&gt;0,K143=0),K143*R143,0)</f>
        <v>0</v>
      </c>
      <c r="U143" s="11">
        <f t="shared" si="31"/>
        <v>0</v>
      </c>
      <c r="V143" s="11">
        <f t="shared" si="32"/>
        <v>0</v>
      </c>
      <c r="W143" s="127">
        <f t="shared" si="33"/>
        <v>2671</v>
      </c>
      <c r="X143" s="128">
        <f t="shared" si="34"/>
        <v>0</v>
      </c>
      <c r="Y143" s="129">
        <f t="shared" si="40"/>
        <v>8125</v>
      </c>
      <c r="Z143" s="130">
        <f t="shared" si="35"/>
        <v>414005</v>
      </c>
      <c r="AA143" s="130">
        <f t="shared" si="36"/>
        <v>0</v>
      </c>
      <c r="AB143" s="130">
        <f t="shared" si="41"/>
        <v>0</v>
      </c>
      <c r="AC143" s="130">
        <f t="shared" si="37"/>
        <v>0</v>
      </c>
      <c r="AD143" s="11">
        <f t="shared" si="38"/>
        <v>1259375</v>
      </c>
      <c r="AE143" s="126">
        <f t="shared" si="46"/>
        <v>7845.518261643836</v>
      </c>
      <c r="AF143" s="66">
        <v>0</v>
      </c>
      <c r="AG143" s="66"/>
    </row>
    <row r="144" spans="1:33" hidden="1" outlineLevel="1" x14ac:dyDescent="0.2">
      <c r="A144">
        <f t="shared" si="51"/>
        <v>10</v>
      </c>
      <c r="B144" s="108">
        <f t="shared" si="52"/>
        <v>43769</v>
      </c>
      <c r="C144" s="124">
        <v>43739</v>
      </c>
      <c r="D144" s="126">
        <f>VLOOKUP($B144,Loans!$B$12:$AN$227,34,FALSE)</f>
        <v>2458</v>
      </c>
      <c r="E144" s="132">
        <f>IF($A144&lt;6,VLOOKUP(YEAR(C144),SRECPrice!$B$5:$C$29,2,FALSE),VLOOKUP(YEAR(C144)+1,SRECPrice!$B$5:$C$29,2,FALSE))</f>
        <v>155</v>
      </c>
      <c r="F144" s="132">
        <v>475</v>
      </c>
      <c r="G144" s="11">
        <f t="shared" si="26"/>
        <v>380990</v>
      </c>
      <c r="H144" s="11">
        <f t="shared" si="27"/>
        <v>1167550</v>
      </c>
      <c r="I144" s="11">
        <f t="shared" si="28"/>
        <v>-786560</v>
      </c>
      <c r="J144" s="133">
        <f>IF($K$5="M",SUM(D$17:D143)-SUM(J$17:J143),IF($K$5="B",IF(ISODD($A144),SUM(D$17:D143)-SUM(J$17:J143),0),IF(OR(A144=1,A144=4,A144=7,A144=10),SUM(D$17:D143)-SUM(J$17:J143),0)))</f>
        <v>8125</v>
      </c>
      <c r="K144" s="132">
        <f t="shared" si="39"/>
        <v>155</v>
      </c>
      <c r="L144" s="132">
        <f t="shared" si="47"/>
        <v>1259375</v>
      </c>
      <c r="M144" s="132">
        <f t="shared" si="48"/>
        <v>1259375</v>
      </c>
      <c r="N144" s="125">
        <f t="shared" si="29"/>
        <v>0</v>
      </c>
      <c r="O144" s="125">
        <f t="shared" si="30"/>
        <v>380990</v>
      </c>
      <c r="P144" s="153">
        <f>VLOOKUP($B144,Loans!$B$12:$AN$227,28,FALSE)*0</f>
        <v>0</v>
      </c>
      <c r="Q144" s="11">
        <f t="shared" si="50"/>
        <v>0</v>
      </c>
      <c r="R144" s="134">
        <f>IF($K$5="M",SUM(P$17:P143)-SUM(R$17:R143),IF($K$5="B",IF(ISODD($A144),SUM(P$17:P143)-SUM(R$17:R143),0),IF(OR(A144=1,A144=4,A144=7,A144=10),SUM(P$17:P143)-SUM(R$17:R143),0)))</f>
        <v>0</v>
      </c>
      <c r="S144" s="135">
        <f t="shared" si="49"/>
        <v>0</v>
      </c>
      <c r="T144" s="11">
        <f t="shared" si="53"/>
        <v>0</v>
      </c>
      <c r="U144" s="11">
        <f t="shared" si="31"/>
        <v>0</v>
      </c>
      <c r="V144" s="11">
        <f t="shared" si="32"/>
        <v>0</v>
      </c>
      <c r="W144" s="127">
        <f t="shared" si="33"/>
        <v>2458</v>
      </c>
      <c r="X144" s="128">
        <f t="shared" si="34"/>
        <v>8125</v>
      </c>
      <c r="Y144" s="129">
        <f t="shared" si="40"/>
        <v>2458</v>
      </c>
      <c r="Z144" s="130">
        <f t="shared" si="35"/>
        <v>380990</v>
      </c>
      <c r="AA144" s="130">
        <f t="shared" si="36"/>
        <v>1259375</v>
      </c>
      <c r="AB144" s="130">
        <f t="shared" si="41"/>
        <v>1259375</v>
      </c>
      <c r="AC144" s="130">
        <f t="shared" si="37"/>
        <v>0</v>
      </c>
      <c r="AD144" s="11">
        <f t="shared" si="38"/>
        <v>380990</v>
      </c>
      <c r="AE144" s="126">
        <f t="shared" si="46"/>
        <v>11615.958531506849</v>
      </c>
      <c r="AF144" s="66">
        <v>3877.5996947147491</v>
      </c>
      <c r="AG144" s="66"/>
    </row>
    <row r="145" spans="1:33" hidden="1" outlineLevel="1" x14ac:dyDescent="0.2">
      <c r="A145">
        <f t="shared" si="51"/>
        <v>11</v>
      </c>
      <c r="B145" s="108">
        <f t="shared" si="52"/>
        <v>43799</v>
      </c>
      <c r="C145" s="124">
        <v>43770</v>
      </c>
      <c r="D145" s="126">
        <f>VLOOKUP($B145,Loans!$B$12:$AN$227,34,FALSE)</f>
        <v>2092</v>
      </c>
      <c r="E145" s="132">
        <f>IF($A145&lt;6,VLOOKUP(YEAR(C145),SRECPrice!$B$5:$C$29,2,FALSE),VLOOKUP(YEAR(C145)+1,SRECPrice!$B$5:$C$29,2,FALSE))</f>
        <v>155</v>
      </c>
      <c r="F145" s="132">
        <v>475</v>
      </c>
      <c r="G145" s="11">
        <f t="shared" ref="G145:G208" si="54">D145*E145</f>
        <v>324260</v>
      </c>
      <c r="H145" s="11">
        <f t="shared" ref="H145:H208" si="55">IF(F145&gt;E145,F145*D145,E145*D145)</f>
        <v>993700</v>
      </c>
      <c r="I145" s="11">
        <f t="shared" ref="I145:I208" si="56">G145-H145</f>
        <v>-669440</v>
      </c>
      <c r="J145" s="133">
        <f>IF($K$5="M",SUM(D$17:D144)-SUM(J$17:J144),IF($K$5="B",IF(ISODD($A145),SUM(D$17:D144)-SUM(J$17:J144),0),IF(OR(A145=1,A145=4,A145=7,A145=10),SUM(D$17:D144)-SUM(J$17:J144),0)))</f>
        <v>0</v>
      </c>
      <c r="K145" s="132">
        <f t="shared" si="39"/>
        <v>0</v>
      </c>
      <c r="L145" s="132">
        <f t="shared" si="47"/>
        <v>0</v>
      </c>
      <c r="M145" s="132">
        <f t="shared" si="48"/>
        <v>0</v>
      </c>
      <c r="N145" s="125">
        <f t="shared" ref="N145:N208" si="57">L145-M145</f>
        <v>0</v>
      </c>
      <c r="O145" s="125">
        <f t="shared" ref="O145:O208" si="58">O144+G145-M145</f>
        <v>705250</v>
      </c>
      <c r="P145" s="153">
        <f>VLOOKUP($B145,Loans!$B$12:$AN$227,28,FALSE)*0</f>
        <v>0</v>
      </c>
      <c r="Q145" s="11">
        <f t="shared" si="50"/>
        <v>0</v>
      </c>
      <c r="R145" s="134">
        <f>IF($K$5="M",SUM(P$17:P144)-SUM(R$17:R144),IF($K$5="B",IF(ISODD($A145),SUM(P$17:P144)-SUM(R$17:R144),0),IF(OR(A145=1,A145=4,A145=7,A145=10),SUM(P$17:P144)-SUM(R$17:R144),0)))</f>
        <v>0</v>
      </c>
      <c r="S145" s="135">
        <f t="shared" si="49"/>
        <v>0</v>
      </c>
      <c r="T145" s="11">
        <f t="shared" si="53"/>
        <v>0</v>
      </c>
      <c r="U145" s="11">
        <f t="shared" ref="U145:U208" si="59">T145-S145</f>
        <v>0</v>
      </c>
      <c r="V145" s="11">
        <f t="shared" ref="V145:V208" si="60">V144+Q145-S145</f>
        <v>0</v>
      </c>
      <c r="W145" s="127">
        <f t="shared" ref="W145:W208" si="61">D145+P145</f>
        <v>2092</v>
      </c>
      <c r="X145" s="128">
        <f t="shared" ref="X145:X208" si="62">J145+R145</f>
        <v>0</v>
      </c>
      <c r="Y145" s="129">
        <f t="shared" si="40"/>
        <v>4550</v>
      </c>
      <c r="Z145" s="130">
        <f t="shared" ref="Z145:Z208" si="63">G145+Q145</f>
        <v>324260</v>
      </c>
      <c r="AA145" s="130">
        <f t="shared" ref="AA145:AA208" si="64">M145+S145</f>
        <v>0</v>
      </c>
      <c r="AB145" s="130">
        <f t="shared" si="41"/>
        <v>0</v>
      </c>
      <c r="AC145" s="130">
        <f t="shared" ref="AC145:AC208" si="65">AB145-AA145</f>
        <v>0</v>
      </c>
      <c r="AD145" s="11">
        <f t="shared" ref="AD145:AD208" si="66">AD144+Z145-AA145</f>
        <v>705250</v>
      </c>
      <c r="AE145" s="126">
        <f t="shared" si="46"/>
        <v>3577.7122082191786</v>
      </c>
      <c r="AF145" s="66">
        <v>0</v>
      </c>
      <c r="AG145" s="66"/>
    </row>
    <row r="146" spans="1:33" hidden="1" outlineLevel="1" x14ac:dyDescent="0.2">
      <c r="A146">
        <f t="shared" si="51"/>
        <v>12</v>
      </c>
      <c r="B146" s="108">
        <f t="shared" si="52"/>
        <v>43830</v>
      </c>
      <c r="C146" s="124">
        <v>43800</v>
      </c>
      <c r="D146" s="126">
        <f>VLOOKUP($B146,Loans!$B$12:$AN$227,34,FALSE)</f>
        <v>1675</v>
      </c>
      <c r="E146" s="132">
        <f>IF($A146&lt;6,VLOOKUP(YEAR(C146),SRECPrice!$B$5:$C$29,2,FALSE),VLOOKUP(YEAR(C146)+1,SRECPrice!$B$5:$C$29,2,FALSE))</f>
        <v>155</v>
      </c>
      <c r="F146" s="132">
        <v>475</v>
      </c>
      <c r="G146" s="11">
        <f t="shared" si="54"/>
        <v>259625</v>
      </c>
      <c r="H146" s="11">
        <f t="shared" si="55"/>
        <v>795625</v>
      </c>
      <c r="I146" s="11">
        <f t="shared" si="56"/>
        <v>-536000</v>
      </c>
      <c r="J146" s="133">
        <f>IF($K$5="M",SUM(D$17:D145)-SUM(J$17:J145),IF($K$5="B",IF(ISODD($A146),SUM(D$17:D145)-SUM(J$17:J145),0),IF(OR(A146=1,A146=4,A146=7,A146=10),SUM(D$17:D145)-SUM(J$17:J145),0)))</f>
        <v>0</v>
      </c>
      <c r="K146" s="132">
        <f t="shared" ref="K146:K209" si="67">IF(J146&gt;0,E146,0)</f>
        <v>0</v>
      </c>
      <c r="L146" s="132">
        <f t="shared" si="47"/>
        <v>0</v>
      </c>
      <c r="M146" s="132">
        <f t="shared" si="48"/>
        <v>0</v>
      </c>
      <c r="N146" s="125">
        <f t="shared" si="57"/>
        <v>0</v>
      </c>
      <c r="O146" s="125">
        <f t="shared" si="58"/>
        <v>964875</v>
      </c>
      <c r="P146" s="153">
        <f>VLOOKUP($B146,Loans!$B$12:$AN$227,28,FALSE)*0</f>
        <v>0</v>
      </c>
      <c r="Q146" s="11">
        <f t="shared" si="50"/>
        <v>0</v>
      </c>
      <c r="R146" s="134">
        <f>IF($K$5="M",SUM(P$17:P145)-SUM(R$17:R145),IF($K$5="B",IF(ISODD($A146),SUM(P$17:P145)-SUM(R$17:R145),0),IF(OR(A146=1,A146=4,A146=7,A146=10),SUM(P$17:P145)-SUM(R$17:R145),0)))</f>
        <v>0</v>
      </c>
      <c r="S146" s="135">
        <f t="shared" si="49"/>
        <v>0</v>
      </c>
      <c r="T146" s="11">
        <f t="shared" si="53"/>
        <v>0</v>
      </c>
      <c r="U146" s="11">
        <f t="shared" si="59"/>
        <v>0</v>
      </c>
      <c r="V146" s="11">
        <f t="shared" si="60"/>
        <v>0</v>
      </c>
      <c r="W146" s="127">
        <f t="shared" si="61"/>
        <v>1675</v>
      </c>
      <c r="X146" s="128">
        <f t="shared" si="62"/>
        <v>0</v>
      </c>
      <c r="Y146" s="129">
        <f t="shared" ref="Y146:Y209" si="68">Y145+W146-X146</f>
        <v>6225</v>
      </c>
      <c r="Z146" s="130">
        <f t="shared" si="63"/>
        <v>259625</v>
      </c>
      <c r="AA146" s="130">
        <f t="shared" si="64"/>
        <v>0</v>
      </c>
      <c r="AB146" s="130">
        <f t="shared" ref="AB146:AB209" si="69">L146+T146</f>
        <v>0</v>
      </c>
      <c r="AC146" s="130">
        <f t="shared" si="65"/>
        <v>0</v>
      </c>
      <c r="AD146" s="11">
        <f t="shared" si="66"/>
        <v>964875</v>
      </c>
      <c r="AE146" s="126">
        <f t="shared" si="46"/>
        <v>6733.6872945205478</v>
      </c>
      <c r="AF146" s="66">
        <v>0</v>
      </c>
      <c r="AG146" s="66"/>
    </row>
    <row r="147" spans="1:33" hidden="1" outlineLevel="1" x14ac:dyDescent="0.2">
      <c r="A147">
        <f t="shared" si="51"/>
        <v>1</v>
      </c>
      <c r="B147" s="108">
        <f t="shared" si="52"/>
        <v>43861</v>
      </c>
      <c r="C147" s="124">
        <v>43831</v>
      </c>
      <c r="D147" s="126">
        <f>VLOOKUP($B147,Loans!$B$12:$AN$227,34,FALSE)</f>
        <v>1044</v>
      </c>
      <c r="E147" s="132">
        <f>IF($A147&lt;6,VLOOKUP(YEAR(C147),SRECPrice!$B$5:$C$29,2,FALSE),VLOOKUP(YEAR(C147)+1,SRECPrice!$B$5:$C$29,2,FALSE))</f>
        <v>155</v>
      </c>
      <c r="F147" s="132">
        <v>475</v>
      </c>
      <c r="G147" s="11">
        <f t="shared" si="54"/>
        <v>161820</v>
      </c>
      <c r="H147" s="11">
        <f t="shared" si="55"/>
        <v>495900</v>
      </c>
      <c r="I147" s="11">
        <f t="shared" si="56"/>
        <v>-334080</v>
      </c>
      <c r="J147" s="133">
        <f>IF($K$5="M",SUM(D$17:D146)-SUM(J$17:J146),IF($K$5="B",IF(ISODD($A147),SUM(D$17:D146)-SUM(J$17:J146),0),IF(OR(A147=1,A147=4,A147=7,A147=10),SUM(D$17:D146)-SUM(J$17:J146),0)))</f>
        <v>6225</v>
      </c>
      <c r="K147" s="132">
        <f t="shared" si="67"/>
        <v>155</v>
      </c>
      <c r="L147" s="132">
        <f t="shared" si="47"/>
        <v>964875</v>
      </c>
      <c r="M147" s="132">
        <f t="shared" si="48"/>
        <v>964875</v>
      </c>
      <c r="N147" s="125">
        <f t="shared" si="57"/>
        <v>0</v>
      </c>
      <c r="O147" s="125">
        <f t="shared" si="58"/>
        <v>161820</v>
      </c>
      <c r="P147" s="153">
        <f>VLOOKUP($B147,Loans!$B$12:$AN$227,28,FALSE)*0</f>
        <v>0</v>
      </c>
      <c r="Q147" s="11">
        <f t="shared" si="50"/>
        <v>0</v>
      </c>
      <c r="R147" s="134">
        <f>IF($K$5="M",SUM(P$17:P146)-SUM(R$17:R146),IF($K$5="B",IF(ISODD($A147),SUM(P$17:P146)-SUM(R$17:R146),0),IF(OR(A147=1,A147=4,A147=7,A147=10),SUM(P$17:P146)-SUM(R$17:R146),0)))</f>
        <v>0</v>
      </c>
      <c r="S147" s="135">
        <f t="shared" si="49"/>
        <v>0</v>
      </c>
      <c r="T147" s="11">
        <f t="shared" si="53"/>
        <v>0</v>
      </c>
      <c r="U147" s="11">
        <f t="shared" si="59"/>
        <v>0</v>
      </c>
      <c r="V147" s="11">
        <f t="shared" si="60"/>
        <v>0</v>
      </c>
      <c r="W147" s="127">
        <f t="shared" si="61"/>
        <v>1044</v>
      </c>
      <c r="X147" s="128">
        <f t="shared" si="62"/>
        <v>6225</v>
      </c>
      <c r="Y147" s="129">
        <f t="shared" si="68"/>
        <v>1044</v>
      </c>
      <c r="Z147" s="130">
        <f t="shared" si="63"/>
        <v>161820</v>
      </c>
      <c r="AA147" s="130">
        <f t="shared" si="64"/>
        <v>964875</v>
      </c>
      <c r="AB147" s="130">
        <f t="shared" si="69"/>
        <v>964875</v>
      </c>
      <c r="AC147" s="130">
        <f t="shared" si="65"/>
        <v>0</v>
      </c>
      <c r="AD147" s="11">
        <f t="shared" si="66"/>
        <v>161820</v>
      </c>
      <c r="AE147" s="126">
        <f t="shared" si="46"/>
        <v>8860.0180191780819</v>
      </c>
      <c r="AF147" s="66">
        <v>3742.8911519640255</v>
      </c>
      <c r="AG147" s="66"/>
    </row>
    <row r="148" spans="1:33" hidden="1" outlineLevel="1" x14ac:dyDescent="0.2">
      <c r="A148">
        <f t="shared" si="51"/>
        <v>2</v>
      </c>
      <c r="B148" s="108">
        <f t="shared" si="52"/>
        <v>43890</v>
      </c>
      <c r="C148" s="124">
        <v>43862</v>
      </c>
      <c r="D148" s="126">
        <f>VLOOKUP($B148,Loans!$B$12:$AN$227,34,FALSE)</f>
        <v>923</v>
      </c>
      <c r="E148" s="132">
        <f>IF($A148&lt;6,VLOOKUP(YEAR(C148),SRECPrice!$B$5:$C$29,2,FALSE),VLOOKUP(YEAR(C148)+1,SRECPrice!$B$5:$C$29,2,FALSE))</f>
        <v>155</v>
      </c>
      <c r="F148" s="132">
        <v>475</v>
      </c>
      <c r="G148" s="11">
        <f t="shared" si="54"/>
        <v>143065</v>
      </c>
      <c r="H148" s="11">
        <f t="shared" si="55"/>
        <v>438425</v>
      </c>
      <c r="I148" s="11">
        <f t="shared" si="56"/>
        <v>-295360</v>
      </c>
      <c r="J148" s="133">
        <f>IF($K$5="M",SUM(D$17:D147)-SUM(J$17:J147),IF($K$5="B",IF(ISODD($A148),SUM(D$17:D147)-SUM(J$17:J147),0),IF(OR(A148=1,A148=4,A148=7,A148=10),SUM(D$17:D147)-SUM(J$17:J147),0)))</f>
        <v>0</v>
      </c>
      <c r="K148" s="132">
        <f t="shared" si="67"/>
        <v>0</v>
      </c>
      <c r="L148" s="132">
        <f t="shared" si="47"/>
        <v>0</v>
      </c>
      <c r="M148" s="132">
        <f t="shared" si="48"/>
        <v>0</v>
      </c>
      <c r="N148" s="125">
        <f t="shared" si="57"/>
        <v>0</v>
      </c>
      <c r="O148" s="125">
        <f t="shared" si="58"/>
        <v>304885</v>
      </c>
      <c r="P148" s="153">
        <f>VLOOKUP($B148,Loans!$B$12:$AN$227,28,FALSE)*0</f>
        <v>0</v>
      </c>
      <c r="Q148" s="11">
        <f t="shared" si="50"/>
        <v>0</v>
      </c>
      <c r="R148" s="134">
        <f>IF($K$5="M",SUM(P$17:P147)-SUM(R$17:R147),IF($K$5="B",IF(ISODD($A148),SUM(P$17:P147)-SUM(R$17:R147),0),IF(OR(A148=1,A148=4,A148=7,A148=10),SUM(P$17:P147)-SUM(R$17:R147),0)))</f>
        <v>0</v>
      </c>
      <c r="S148" s="135">
        <f t="shared" si="49"/>
        <v>0</v>
      </c>
      <c r="T148" s="11">
        <f t="shared" si="53"/>
        <v>0</v>
      </c>
      <c r="U148" s="11">
        <f t="shared" si="59"/>
        <v>0</v>
      </c>
      <c r="V148" s="11">
        <f t="shared" si="60"/>
        <v>0</v>
      </c>
      <c r="W148" s="127">
        <f t="shared" si="61"/>
        <v>923</v>
      </c>
      <c r="X148" s="128">
        <f t="shared" si="62"/>
        <v>0</v>
      </c>
      <c r="Y148" s="129">
        <f t="shared" si="68"/>
        <v>1967</v>
      </c>
      <c r="Z148" s="130">
        <f t="shared" si="63"/>
        <v>143065</v>
      </c>
      <c r="AA148" s="130">
        <f t="shared" si="64"/>
        <v>0</v>
      </c>
      <c r="AB148" s="130">
        <f t="shared" si="69"/>
        <v>0</v>
      </c>
      <c r="AC148" s="130">
        <f t="shared" si="65"/>
        <v>0</v>
      </c>
      <c r="AD148" s="11">
        <f t="shared" si="66"/>
        <v>304885</v>
      </c>
      <c r="AE148" s="126">
        <f t="shared" si="46"/>
        <v>1471.9517246575342</v>
      </c>
      <c r="AF148" s="66">
        <v>0</v>
      </c>
      <c r="AG148" s="66"/>
    </row>
    <row r="149" spans="1:33" hidden="1" outlineLevel="1" x14ac:dyDescent="0.2">
      <c r="A149">
        <f t="shared" si="51"/>
        <v>3</v>
      </c>
      <c r="B149" s="108">
        <f t="shared" si="52"/>
        <v>43921</v>
      </c>
      <c r="C149" s="124">
        <v>43891</v>
      </c>
      <c r="D149" s="126">
        <f>VLOOKUP($B149,Loans!$B$12:$AN$227,34,FALSE)</f>
        <v>1142</v>
      </c>
      <c r="E149" s="132">
        <f>IF($A149&lt;6,VLOOKUP(YEAR(C149),SRECPrice!$B$5:$C$29,2,FALSE),VLOOKUP(YEAR(C149)+1,SRECPrice!$B$5:$C$29,2,FALSE))</f>
        <v>155</v>
      </c>
      <c r="F149" s="132">
        <v>475</v>
      </c>
      <c r="G149" s="11">
        <f t="shared" si="54"/>
        <v>177010</v>
      </c>
      <c r="H149" s="11">
        <f t="shared" si="55"/>
        <v>542450</v>
      </c>
      <c r="I149" s="11">
        <f t="shared" si="56"/>
        <v>-365440</v>
      </c>
      <c r="J149" s="133">
        <f>IF($K$5="M",SUM(D$17:D148)-SUM(J$17:J148),IF($K$5="B",IF(ISODD($A149),SUM(D$17:D148)-SUM(J$17:J148),0),IF(OR(A149=1,A149=4,A149=7,A149=10),SUM(D$17:D148)-SUM(J$17:J148),0)))</f>
        <v>0</v>
      </c>
      <c r="K149" s="132">
        <f t="shared" si="67"/>
        <v>0</v>
      </c>
      <c r="L149" s="132">
        <f t="shared" si="47"/>
        <v>0</v>
      </c>
      <c r="M149" s="132">
        <f t="shared" si="48"/>
        <v>0</v>
      </c>
      <c r="N149" s="125">
        <f t="shared" si="57"/>
        <v>0</v>
      </c>
      <c r="O149" s="125">
        <f t="shared" si="58"/>
        <v>481895</v>
      </c>
      <c r="P149" s="153">
        <f>VLOOKUP($B149,Loans!$B$12:$AN$227,28,FALSE)*0</f>
        <v>0</v>
      </c>
      <c r="Q149" s="11">
        <f t="shared" si="50"/>
        <v>0</v>
      </c>
      <c r="R149" s="134">
        <f>IF($K$5="M",SUM(P$17:P148)-SUM(R$17:R148),IF($K$5="B",IF(ISODD($A149),SUM(P$17:P148)-SUM(R$17:R148),0),IF(OR(A149=1,A149=4,A149=7,A149=10),SUM(P$17:P148)-SUM(R$17:R148),0)))</f>
        <v>0</v>
      </c>
      <c r="S149" s="135">
        <f t="shared" si="49"/>
        <v>0</v>
      </c>
      <c r="T149" s="11">
        <f t="shared" si="53"/>
        <v>0</v>
      </c>
      <c r="U149" s="11">
        <f t="shared" si="59"/>
        <v>0</v>
      </c>
      <c r="V149" s="11">
        <f t="shared" si="60"/>
        <v>0</v>
      </c>
      <c r="W149" s="127">
        <f t="shared" si="61"/>
        <v>1142</v>
      </c>
      <c r="X149" s="128">
        <f t="shared" si="62"/>
        <v>0</v>
      </c>
      <c r="Y149" s="129">
        <f t="shared" si="68"/>
        <v>3109</v>
      </c>
      <c r="Z149" s="130">
        <f t="shared" si="63"/>
        <v>177010</v>
      </c>
      <c r="AA149" s="130">
        <f t="shared" si="64"/>
        <v>0</v>
      </c>
      <c r="AB149" s="130">
        <f t="shared" si="69"/>
        <v>0</v>
      </c>
      <c r="AC149" s="130">
        <f t="shared" si="65"/>
        <v>0</v>
      </c>
      <c r="AD149" s="11">
        <f t="shared" si="66"/>
        <v>481895</v>
      </c>
      <c r="AE149" s="126">
        <f t="shared" si="46"/>
        <v>2930.740382191781</v>
      </c>
      <c r="AF149" s="66">
        <v>0</v>
      </c>
      <c r="AG149" s="66"/>
    </row>
    <row r="150" spans="1:33" hidden="1" outlineLevel="1" x14ac:dyDescent="0.2">
      <c r="A150">
        <f t="shared" si="51"/>
        <v>4</v>
      </c>
      <c r="B150" s="108">
        <f t="shared" si="52"/>
        <v>43951</v>
      </c>
      <c r="C150" s="124">
        <v>43922</v>
      </c>
      <c r="D150" s="126">
        <f>VLOOKUP($B150,Loans!$B$12:$AN$227,34,FALSE)</f>
        <v>1390</v>
      </c>
      <c r="E150" s="132">
        <f>IF($A150&lt;6,VLOOKUP(YEAR(C150),SRECPrice!$B$5:$C$29,2,FALSE),VLOOKUP(YEAR(C150)+1,SRECPrice!$B$5:$C$29,2,FALSE))</f>
        <v>155</v>
      </c>
      <c r="F150" s="132">
        <v>475</v>
      </c>
      <c r="G150" s="11">
        <f t="shared" si="54"/>
        <v>215450</v>
      </c>
      <c r="H150" s="11">
        <f t="shared" si="55"/>
        <v>660250</v>
      </c>
      <c r="I150" s="11">
        <f t="shared" si="56"/>
        <v>-444800</v>
      </c>
      <c r="J150" s="133">
        <f>IF($K$5="M",SUM(D$17:D149)-SUM(J$17:J149),IF($K$5="B",IF(ISODD($A150),SUM(D$17:D149)-SUM(J$17:J149),0),IF(OR(A150=1,A150=4,A150=7,A150=10),SUM(D$17:D149)-SUM(J$17:J149),0)))</f>
        <v>3109</v>
      </c>
      <c r="K150" s="132">
        <f t="shared" si="67"/>
        <v>155</v>
      </c>
      <c r="L150" s="132">
        <f t="shared" si="47"/>
        <v>481895</v>
      </c>
      <c r="M150" s="132">
        <f t="shared" si="48"/>
        <v>481895</v>
      </c>
      <c r="N150" s="125">
        <f t="shared" si="57"/>
        <v>0</v>
      </c>
      <c r="O150" s="125">
        <f t="shared" si="58"/>
        <v>215450</v>
      </c>
      <c r="P150" s="153">
        <f>VLOOKUP($B150,Loans!$B$12:$AN$227,28,FALSE)*0</f>
        <v>0</v>
      </c>
      <c r="Q150" s="11">
        <f t="shared" si="50"/>
        <v>0</v>
      </c>
      <c r="R150" s="134">
        <f>IF($K$5="M",SUM(P$17:P149)-SUM(R$17:R149),IF($K$5="B",IF(ISODD($A150),SUM(P$17:P149)-SUM(R$17:R149),0),IF(OR(A150=1,A150=4,A150=7,A150=10),SUM(P$17:P149)-SUM(R$17:R149),0)))</f>
        <v>0</v>
      </c>
      <c r="S150" s="135">
        <f t="shared" si="49"/>
        <v>0</v>
      </c>
      <c r="T150" s="11">
        <f t="shared" si="53"/>
        <v>0</v>
      </c>
      <c r="U150" s="11">
        <f t="shared" si="59"/>
        <v>0</v>
      </c>
      <c r="V150" s="11">
        <f t="shared" si="60"/>
        <v>0</v>
      </c>
      <c r="W150" s="127">
        <f t="shared" si="61"/>
        <v>1390</v>
      </c>
      <c r="X150" s="128">
        <f t="shared" si="62"/>
        <v>3109</v>
      </c>
      <c r="Y150" s="129">
        <f t="shared" si="68"/>
        <v>1390</v>
      </c>
      <c r="Z150" s="130">
        <f t="shared" si="63"/>
        <v>215450</v>
      </c>
      <c r="AA150" s="130">
        <f t="shared" si="64"/>
        <v>481895</v>
      </c>
      <c r="AB150" s="130">
        <f t="shared" si="69"/>
        <v>481895</v>
      </c>
      <c r="AC150" s="130">
        <f t="shared" si="65"/>
        <v>0</v>
      </c>
      <c r="AD150" s="11">
        <f t="shared" si="66"/>
        <v>215450</v>
      </c>
      <c r="AE150" s="126">
        <f t="shared" si="46"/>
        <v>4319.3260150684937</v>
      </c>
      <c r="AF150" s="66">
        <v>2383.9830690427261</v>
      </c>
      <c r="AG150" s="66"/>
    </row>
    <row r="151" spans="1:33" hidden="1" outlineLevel="1" x14ac:dyDescent="0.2">
      <c r="A151">
        <f t="shared" si="51"/>
        <v>5</v>
      </c>
      <c r="B151" s="108">
        <f t="shared" si="52"/>
        <v>43982</v>
      </c>
      <c r="C151" s="124">
        <v>43952</v>
      </c>
      <c r="D151" s="126">
        <f>VLOOKUP($B151,Loans!$B$12:$AN$227,34,FALSE)</f>
        <v>1958</v>
      </c>
      <c r="E151" s="132">
        <f>IF($A151&lt;6,VLOOKUP(YEAR(C151),SRECPrice!$B$5:$C$29,2,FALSE),VLOOKUP(YEAR(C151)+1,SRECPrice!$B$5:$C$29,2,FALSE))</f>
        <v>155</v>
      </c>
      <c r="F151" s="132">
        <v>475</v>
      </c>
      <c r="G151" s="11">
        <f t="shared" si="54"/>
        <v>303490</v>
      </c>
      <c r="H151" s="11">
        <f t="shared" si="55"/>
        <v>930050</v>
      </c>
      <c r="I151" s="11">
        <f t="shared" si="56"/>
        <v>-626560</v>
      </c>
      <c r="J151" s="133">
        <f>IF($K$5="M",SUM(D$17:D150)-SUM(J$17:J150),IF($K$5="B",IF(ISODD($A151),SUM(D$17:D150)-SUM(J$17:J150),0),IF(OR(A151=1,A151=4,A151=7,A151=10),SUM(D$17:D150)-SUM(J$17:J150),0)))</f>
        <v>0</v>
      </c>
      <c r="K151" s="132">
        <f t="shared" si="67"/>
        <v>0</v>
      </c>
      <c r="L151" s="132">
        <f t="shared" si="47"/>
        <v>0</v>
      </c>
      <c r="M151" s="132">
        <f t="shared" si="48"/>
        <v>0</v>
      </c>
      <c r="N151" s="125">
        <f t="shared" si="57"/>
        <v>0</v>
      </c>
      <c r="O151" s="125">
        <f t="shared" si="58"/>
        <v>518940</v>
      </c>
      <c r="P151" s="153">
        <f>VLOOKUP($B151,Loans!$B$12:$AN$227,28,FALSE)*0</f>
        <v>0</v>
      </c>
      <c r="Q151" s="11">
        <f t="shared" si="50"/>
        <v>0</v>
      </c>
      <c r="R151" s="134">
        <f>IF($K$5="M",SUM(P$17:P150)-SUM(R$17:R150),IF($K$5="B",IF(ISODD($A151),SUM(P$17:P150)-SUM(R$17:R150),0),IF(OR(A151=1,A151=4,A151=7,A151=10),SUM(P$17:P150)-SUM(R$17:R150),0)))</f>
        <v>0</v>
      </c>
      <c r="S151" s="135">
        <f t="shared" si="49"/>
        <v>0</v>
      </c>
      <c r="T151" s="11">
        <f t="shared" si="53"/>
        <v>0</v>
      </c>
      <c r="U151" s="11">
        <f t="shared" si="59"/>
        <v>0</v>
      </c>
      <c r="V151" s="11">
        <f t="shared" si="60"/>
        <v>0</v>
      </c>
      <c r="W151" s="127">
        <f t="shared" si="61"/>
        <v>1958</v>
      </c>
      <c r="X151" s="128">
        <f t="shared" si="62"/>
        <v>0</v>
      </c>
      <c r="Y151" s="129">
        <f t="shared" si="68"/>
        <v>3348</v>
      </c>
      <c r="Z151" s="130">
        <f t="shared" si="63"/>
        <v>303490</v>
      </c>
      <c r="AA151" s="130">
        <f t="shared" si="64"/>
        <v>0</v>
      </c>
      <c r="AB151" s="130">
        <f t="shared" si="69"/>
        <v>0</v>
      </c>
      <c r="AC151" s="130">
        <f t="shared" si="65"/>
        <v>0</v>
      </c>
      <c r="AD151" s="11">
        <f t="shared" si="66"/>
        <v>518940</v>
      </c>
      <c r="AE151" s="126">
        <f t="shared" si="46"/>
        <v>2125.3399561643837</v>
      </c>
      <c r="AF151" s="66">
        <v>0</v>
      </c>
      <c r="AG151" s="66"/>
    </row>
    <row r="152" spans="1:33" hidden="1" outlineLevel="1" x14ac:dyDescent="0.2">
      <c r="A152">
        <f t="shared" si="51"/>
        <v>6</v>
      </c>
      <c r="B152" s="108">
        <f t="shared" si="52"/>
        <v>44012</v>
      </c>
      <c r="C152" s="124">
        <v>43983</v>
      </c>
      <c r="D152" s="126">
        <f>VLOOKUP($B152,Loans!$B$12:$AN$227,34,FALSE)</f>
        <v>2189</v>
      </c>
      <c r="E152" s="132">
        <f>IF($A152&lt;6,VLOOKUP(YEAR(C152),SRECPrice!$B$5:$C$29,2,FALSE),VLOOKUP(YEAR(C152)+1,SRECPrice!$B$5:$C$29,2,FALSE))</f>
        <v>155</v>
      </c>
      <c r="F152" s="132">
        <v>475</v>
      </c>
      <c r="G152" s="11">
        <f t="shared" si="54"/>
        <v>339295</v>
      </c>
      <c r="H152" s="11">
        <f t="shared" si="55"/>
        <v>1039775</v>
      </c>
      <c r="I152" s="11">
        <f t="shared" si="56"/>
        <v>-700480</v>
      </c>
      <c r="J152" s="133">
        <f>IF($K$5="M",SUM(D$17:D151)-SUM(J$17:J151),IF($K$5="B",IF(ISODD($A152),SUM(D$17:D151)-SUM(J$17:J151),0),IF(OR(A152=1,A152=4,A152=7,A152=10),SUM(D$17:D151)-SUM(J$17:J151),0)))</f>
        <v>0</v>
      </c>
      <c r="K152" s="132">
        <f t="shared" si="67"/>
        <v>0</v>
      </c>
      <c r="L152" s="132">
        <f t="shared" ref="L152:L183" si="70">J152*K152</f>
        <v>0</v>
      </c>
      <c r="M152" s="132">
        <f t="shared" ref="M152:M183" si="71">IF(J152=0,0,O151)</f>
        <v>0</v>
      </c>
      <c r="N152" s="125">
        <f t="shared" si="57"/>
        <v>0</v>
      </c>
      <c r="O152" s="125">
        <f t="shared" si="58"/>
        <v>858235</v>
      </c>
      <c r="P152" s="153">
        <f>VLOOKUP($B152,Loans!$B$12:$AN$227,28,FALSE)*0</f>
        <v>0</v>
      </c>
      <c r="Q152" s="11">
        <f t="shared" si="50"/>
        <v>0</v>
      </c>
      <c r="R152" s="134">
        <f>IF($K$5="M",SUM(P$17:P151)-SUM(R$17:R151),IF($K$5="B",IF(ISODD($A152),SUM(P$17:P151)-SUM(R$17:R151),0),IF(OR(A152=1,A152=4,A152=7,A152=10),SUM(P$17:P151)-SUM(R$17:R151),0)))</f>
        <v>0</v>
      </c>
      <c r="S152" s="135">
        <f t="shared" ref="S152:S183" si="72">IF(R152&gt;0,V151,0)</f>
        <v>0</v>
      </c>
      <c r="T152" s="11">
        <f t="shared" si="53"/>
        <v>0</v>
      </c>
      <c r="U152" s="11">
        <f t="shared" si="59"/>
        <v>0</v>
      </c>
      <c r="V152" s="11">
        <f t="shared" si="60"/>
        <v>0</v>
      </c>
      <c r="W152" s="127">
        <f t="shared" si="61"/>
        <v>2189</v>
      </c>
      <c r="X152" s="128">
        <f t="shared" si="62"/>
        <v>0</v>
      </c>
      <c r="Y152" s="129">
        <f t="shared" si="68"/>
        <v>5537</v>
      </c>
      <c r="Z152" s="130">
        <f t="shared" si="63"/>
        <v>339295</v>
      </c>
      <c r="AA152" s="130">
        <f t="shared" si="64"/>
        <v>0</v>
      </c>
      <c r="AB152" s="130">
        <f t="shared" si="69"/>
        <v>0</v>
      </c>
      <c r="AC152" s="130">
        <f t="shared" si="65"/>
        <v>0</v>
      </c>
      <c r="AD152" s="11">
        <f t="shared" si="66"/>
        <v>858235</v>
      </c>
      <c r="AE152" s="126">
        <f t="shared" si="46"/>
        <v>4841.9799849315077</v>
      </c>
      <c r="AF152" s="66">
        <v>0</v>
      </c>
      <c r="AG152" s="66"/>
    </row>
    <row r="153" spans="1:33" hidden="1" outlineLevel="1" x14ac:dyDescent="0.2">
      <c r="A153">
        <f t="shared" si="51"/>
        <v>7</v>
      </c>
      <c r="B153" s="108">
        <f t="shared" si="52"/>
        <v>44043</v>
      </c>
      <c r="C153" s="124">
        <v>44013</v>
      </c>
      <c r="D153" s="126">
        <f>VLOOKUP($B153,Loans!$B$12:$AN$227,34,FALSE)</f>
        <v>2598</v>
      </c>
      <c r="E153" s="132">
        <f>IF($A153&lt;6,VLOOKUP(YEAR(C153),SRECPrice!$B$5:$C$29,2,FALSE),VLOOKUP(YEAR(C153)+1,SRECPrice!$B$5:$C$29,2,FALSE))</f>
        <v>155</v>
      </c>
      <c r="F153" s="132">
        <v>475</v>
      </c>
      <c r="G153" s="11">
        <f t="shared" si="54"/>
        <v>402690</v>
      </c>
      <c r="H153" s="11">
        <f t="shared" si="55"/>
        <v>1234050</v>
      </c>
      <c r="I153" s="11">
        <f t="shared" si="56"/>
        <v>-831360</v>
      </c>
      <c r="J153" s="133">
        <f>IF($K$5="M",SUM(D$17:D152)-SUM(J$17:J152),IF($K$5="B",IF(ISODD($A153),SUM(D$17:D152)-SUM(J$17:J152),0),IF(OR(A153=1,A153=4,A153=7,A153=10),SUM(D$17:D152)-SUM(J$17:J152),0)))</f>
        <v>5537</v>
      </c>
      <c r="K153" s="132">
        <f t="shared" si="67"/>
        <v>155</v>
      </c>
      <c r="L153" s="132">
        <f t="shared" si="70"/>
        <v>858235</v>
      </c>
      <c r="M153" s="132">
        <f t="shared" si="71"/>
        <v>858235</v>
      </c>
      <c r="N153" s="125">
        <f t="shared" si="57"/>
        <v>0</v>
      </c>
      <c r="O153" s="125">
        <f t="shared" si="58"/>
        <v>402690</v>
      </c>
      <c r="P153" s="153">
        <f>VLOOKUP($B153,Loans!$B$12:$AN$227,28,FALSE)*0</f>
        <v>0</v>
      </c>
      <c r="Q153" s="11">
        <f t="shared" ref="Q153:Q184" si="73">P153*E153*0.75</f>
        <v>0</v>
      </c>
      <c r="R153" s="134">
        <f>IF($K$5="M",SUM(P$17:P152)-SUM(R$17:R152),IF($K$5="B",IF(ISODD($A153),SUM(P$17:P152)-SUM(R$17:R152),0),IF(OR(A153=1,A153=4,A153=7,A153=10),SUM(P$17:P152)-SUM(R$17:R152),0)))</f>
        <v>0</v>
      </c>
      <c r="S153" s="135">
        <f t="shared" si="72"/>
        <v>0</v>
      </c>
      <c r="T153" s="11">
        <f t="shared" si="53"/>
        <v>0</v>
      </c>
      <c r="U153" s="11">
        <f t="shared" si="59"/>
        <v>0</v>
      </c>
      <c r="V153" s="11">
        <f t="shared" si="60"/>
        <v>0</v>
      </c>
      <c r="W153" s="127">
        <f t="shared" si="61"/>
        <v>2598</v>
      </c>
      <c r="X153" s="128">
        <f t="shared" si="62"/>
        <v>5537</v>
      </c>
      <c r="Y153" s="129">
        <f t="shared" si="68"/>
        <v>2598</v>
      </c>
      <c r="Z153" s="130">
        <f t="shared" si="63"/>
        <v>402690</v>
      </c>
      <c r="AA153" s="130">
        <f t="shared" si="64"/>
        <v>858235</v>
      </c>
      <c r="AB153" s="130">
        <f t="shared" si="69"/>
        <v>858235</v>
      </c>
      <c r="AC153" s="130">
        <f t="shared" si="65"/>
        <v>0</v>
      </c>
      <c r="AD153" s="11">
        <f t="shared" si="66"/>
        <v>402690</v>
      </c>
      <c r="AE153" s="126">
        <f t="shared" si="46"/>
        <v>7959.5509972602731</v>
      </c>
      <c r="AF153" s="66">
        <v>3085.865140372478</v>
      </c>
      <c r="AG153" s="66"/>
    </row>
    <row r="154" spans="1:33" hidden="1" outlineLevel="1" x14ac:dyDescent="0.2">
      <c r="A154">
        <f t="shared" si="51"/>
        <v>8</v>
      </c>
      <c r="B154" s="108">
        <f t="shared" si="52"/>
        <v>44074</v>
      </c>
      <c r="C154" s="124">
        <v>44044</v>
      </c>
      <c r="D154" s="126">
        <f>VLOOKUP($B154,Loans!$B$12:$AN$227,34,FALSE)</f>
        <v>2507</v>
      </c>
      <c r="E154" s="132">
        <f>IF($A154&lt;6,VLOOKUP(YEAR(C154),SRECPrice!$B$5:$C$29,2,FALSE),VLOOKUP(YEAR(C154)+1,SRECPrice!$B$5:$C$29,2,FALSE))</f>
        <v>155</v>
      </c>
      <c r="F154" s="132">
        <v>475</v>
      </c>
      <c r="G154" s="11">
        <f t="shared" si="54"/>
        <v>388585</v>
      </c>
      <c r="H154" s="11">
        <f t="shared" si="55"/>
        <v>1190825</v>
      </c>
      <c r="I154" s="11">
        <f t="shared" si="56"/>
        <v>-802240</v>
      </c>
      <c r="J154" s="133">
        <f>IF($K$5="M",SUM(D$17:D153)-SUM(J$17:J153),IF($K$5="B",IF(ISODD($A154),SUM(D$17:D153)-SUM(J$17:J153),0),IF(OR(A154=1,A154=4,A154=7,A154=10),SUM(D$17:D153)-SUM(J$17:J153),0)))</f>
        <v>0</v>
      </c>
      <c r="K154" s="132">
        <f t="shared" si="67"/>
        <v>0</v>
      </c>
      <c r="L154" s="132">
        <f t="shared" si="70"/>
        <v>0</v>
      </c>
      <c r="M154" s="132">
        <f t="shared" si="71"/>
        <v>0</v>
      </c>
      <c r="N154" s="125">
        <f t="shared" si="57"/>
        <v>0</v>
      </c>
      <c r="O154" s="125">
        <f t="shared" si="58"/>
        <v>791275</v>
      </c>
      <c r="P154" s="153">
        <f>VLOOKUP($B154,Loans!$B$12:$AN$227,28,FALSE)*0</f>
        <v>0</v>
      </c>
      <c r="Q154" s="11">
        <f t="shared" si="73"/>
        <v>0</v>
      </c>
      <c r="R154" s="134">
        <f>IF($K$5="M",SUM(P$17:P153)-SUM(R$17:R153),IF($K$5="B",IF(ISODD($A154),SUM(P$17:P153)-SUM(R$17:R153),0),IF(OR(A154=1,A154=4,A154=7,A154=10),SUM(P$17:P153)-SUM(R$17:R153),0)))</f>
        <v>0</v>
      </c>
      <c r="S154" s="135">
        <f t="shared" si="72"/>
        <v>0</v>
      </c>
      <c r="T154" s="11">
        <f t="shared" si="53"/>
        <v>0</v>
      </c>
      <c r="U154" s="11">
        <f t="shared" si="59"/>
        <v>0</v>
      </c>
      <c r="V154" s="11">
        <f t="shared" si="60"/>
        <v>0</v>
      </c>
      <c r="W154" s="127">
        <f t="shared" si="61"/>
        <v>2507</v>
      </c>
      <c r="X154" s="128">
        <f t="shared" si="62"/>
        <v>0</v>
      </c>
      <c r="Y154" s="129">
        <f t="shared" si="68"/>
        <v>5105</v>
      </c>
      <c r="Z154" s="130">
        <f t="shared" si="63"/>
        <v>388585</v>
      </c>
      <c r="AA154" s="130">
        <f t="shared" si="64"/>
        <v>0</v>
      </c>
      <c r="AB154" s="130">
        <f t="shared" si="69"/>
        <v>0</v>
      </c>
      <c r="AC154" s="130">
        <f t="shared" si="65"/>
        <v>0</v>
      </c>
      <c r="AD154" s="11">
        <f t="shared" si="66"/>
        <v>791275</v>
      </c>
      <c r="AE154" s="126">
        <f t="shared" si="46"/>
        <v>3918.017595890411</v>
      </c>
      <c r="AF154" s="66">
        <v>0</v>
      </c>
      <c r="AG154" s="66"/>
    </row>
    <row r="155" spans="1:33" hidden="1" outlineLevel="1" x14ac:dyDescent="0.2">
      <c r="A155">
        <f t="shared" si="51"/>
        <v>9</v>
      </c>
      <c r="B155" s="108">
        <f t="shared" si="52"/>
        <v>44104</v>
      </c>
      <c r="C155" s="124">
        <v>44075</v>
      </c>
      <c r="D155" s="126">
        <f>VLOOKUP($B155,Loans!$B$12:$AN$227,34,FALSE)</f>
        <v>2466</v>
      </c>
      <c r="E155" s="132">
        <f>IF($A155&lt;6,VLOOKUP(YEAR(C155),SRECPrice!$B$5:$C$29,2,FALSE),VLOOKUP(YEAR(C155)+1,SRECPrice!$B$5:$C$29,2,FALSE))</f>
        <v>155</v>
      </c>
      <c r="F155" s="132">
        <v>475</v>
      </c>
      <c r="G155" s="11">
        <f t="shared" si="54"/>
        <v>382230</v>
      </c>
      <c r="H155" s="11">
        <f t="shared" si="55"/>
        <v>1171350</v>
      </c>
      <c r="I155" s="11">
        <f t="shared" si="56"/>
        <v>-789120</v>
      </c>
      <c r="J155" s="133">
        <f>IF($K$5="M",SUM(D$17:D154)-SUM(J$17:J154),IF($K$5="B",IF(ISODD($A155),SUM(D$17:D154)-SUM(J$17:J154),0),IF(OR(A155=1,A155=4,A155=7,A155=10),SUM(D$17:D154)-SUM(J$17:J154),0)))</f>
        <v>0</v>
      </c>
      <c r="K155" s="132">
        <f t="shared" si="67"/>
        <v>0</v>
      </c>
      <c r="L155" s="132">
        <f t="shared" si="70"/>
        <v>0</v>
      </c>
      <c r="M155" s="132">
        <f t="shared" si="71"/>
        <v>0</v>
      </c>
      <c r="N155" s="125">
        <f t="shared" si="57"/>
        <v>0</v>
      </c>
      <c r="O155" s="125">
        <f t="shared" si="58"/>
        <v>1173505</v>
      </c>
      <c r="P155" s="153">
        <f>VLOOKUP($B155,Loans!$B$12:$AN$227,28,FALSE)*0</f>
        <v>0</v>
      </c>
      <c r="Q155" s="11">
        <f t="shared" si="73"/>
        <v>0</v>
      </c>
      <c r="R155" s="134">
        <f>IF($K$5="M",SUM(P$17:P154)-SUM(R$17:R154),IF($K$5="B",IF(ISODD($A155),SUM(P$17:P154)-SUM(R$17:R154),0),IF(OR(A155=1,A155=4,A155=7,A155=10),SUM(P$17:P154)-SUM(R$17:R154),0)))</f>
        <v>0</v>
      </c>
      <c r="S155" s="135">
        <f t="shared" si="72"/>
        <v>0</v>
      </c>
      <c r="T155" s="11">
        <f t="shared" si="53"/>
        <v>0</v>
      </c>
      <c r="U155" s="11">
        <f t="shared" si="59"/>
        <v>0</v>
      </c>
      <c r="V155" s="11">
        <f t="shared" si="60"/>
        <v>0</v>
      </c>
      <c r="W155" s="127">
        <f t="shared" si="61"/>
        <v>2466</v>
      </c>
      <c r="X155" s="128">
        <f t="shared" si="62"/>
        <v>0</v>
      </c>
      <c r="Y155" s="129">
        <f t="shared" si="68"/>
        <v>7571</v>
      </c>
      <c r="Z155" s="130">
        <f t="shared" si="63"/>
        <v>382230</v>
      </c>
      <c r="AA155" s="130">
        <f t="shared" si="64"/>
        <v>0</v>
      </c>
      <c r="AB155" s="130">
        <f t="shared" si="69"/>
        <v>0</v>
      </c>
      <c r="AC155" s="130">
        <f t="shared" si="65"/>
        <v>0</v>
      </c>
      <c r="AD155" s="11">
        <f t="shared" si="66"/>
        <v>1173505</v>
      </c>
      <c r="AE155" s="126">
        <f t="shared" si="46"/>
        <v>7341.8776109589035</v>
      </c>
      <c r="AF155" s="66">
        <v>0</v>
      </c>
      <c r="AG155" s="66"/>
    </row>
    <row r="156" spans="1:33" hidden="1" outlineLevel="1" x14ac:dyDescent="0.2">
      <c r="A156">
        <f t="shared" si="51"/>
        <v>10</v>
      </c>
      <c r="B156" s="108">
        <f t="shared" si="52"/>
        <v>44135</v>
      </c>
      <c r="C156" s="124">
        <v>44105</v>
      </c>
      <c r="D156" s="126">
        <f>VLOOKUP($B156,Loans!$B$12:$AN$227,34,FALSE)</f>
        <v>2274</v>
      </c>
      <c r="E156" s="132">
        <f>IF($A156&lt;6,VLOOKUP(YEAR(C156),SRECPrice!$B$5:$C$29,2,FALSE),VLOOKUP(YEAR(C156)+1,SRECPrice!$B$5:$C$29,2,FALSE))</f>
        <v>155</v>
      </c>
      <c r="F156" s="132">
        <v>475</v>
      </c>
      <c r="G156" s="11">
        <f t="shared" si="54"/>
        <v>352470</v>
      </c>
      <c r="H156" s="11">
        <f t="shared" si="55"/>
        <v>1080150</v>
      </c>
      <c r="I156" s="11">
        <f t="shared" si="56"/>
        <v>-727680</v>
      </c>
      <c r="J156" s="133">
        <f>IF($K$5="M",SUM(D$17:D155)-SUM(J$17:J155),IF($K$5="B",IF(ISODD($A156),SUM(D$17:D155)-SUM(J$17:J155),0),IF(OR(A156=1,A156=4,A156=7,A156=10),SUM(D$17:D155)-SUM(J$17:J155),0)))</f>
        <v>7571</v>
      </c>
      <c r="K156" s="132">
        <f t="shared" si="67"/>
        <v>155</v>
      </c>
      <c r="L156" s="132">
        <f t="shared" si="70"/>
        <v>1173505</v>
      </c>
      <c r="M156" s="132">
        <f t="shared" si="71"/>
        <v>1173505</v>
      </c>
      <c r="N156" s="125">
        <f t="shared" si="57"/>
        <v>0</v>
      </c>
      <c r="O156" s="125">
        <f t="shared" si="58"/>
        <v>352470</v>
      </c>
      <c r="P156" s="153">
        <f>VLOOKUP($B156,Loans!$B$12:$AN$227,28,FALSE)*0</f>
        <v>0</v>
      </c>
      <c r="Q156" s="11">
        <f t="shared" si="73"/>
        <v>0</v>
      </c>
      <c r="R156" s="134">
        <f>IF($K$5="M",SUM(P$17:P155)-SUM(R$17:R155),IF($K$5="B",IF(ISODD($A156),SUM(P$17:P155)-SUM(R$17:R155),0),IF(OR(A156=1,A156=4,A156=7,A156=10),SUM(P$17:P155)-SUM(R$17:R155),0)))</f>
        <v>0</v>
      </c>
      <c r="S156" s="135">
        <f t="shared" si="72"/>
        <v>0</v>
      </c>
      <c r="T156" s="11">
        <f t="shared" si="53"/>
        <v>0</v>
      </c>
      <c r="U156" s="11">
        <f t="shared" si="59"/>
        <v>0</v>
      </c>
      <c r="V156" s="11">
        <f t="shared" si="60"/>
        <v>0</v>
      </c>
      <c r="W156" s="127">
        <f t="shared" si="61"/>
        <v>2274</v>
      </c>
      <c r="X156" s="128">
        <f t="shared" si="62"/>
        <v>7571</v>
      </c>
      <c r="Y156" s="129">
        <f t="shared" si="68"/>
        <v>2274</v>
      </c>
      <c r="Z156" s="130">
        <f t="shared" si="63"/>
        <v>352470</v>
      </c>
      <c r="AA156" s="130">
        <f t="shared" si="64"/>
        <v>1173505</v>
      </c>
      <c r="AB156" s="130">
        <f t="shared" si="69"/>
        <v>1173505</v>
      </c>
      <c r="AC156" s="130">
        <f t="shared" si="65"/>
        <v>0</v>
      </c>
      <c r="AD156" s="11">
        <f t="shared" si="66"/>
        <v>352470</v>
      </c>
      <c r="AE156" s="126">
        <f t="shared" si="46"/>
        <v>10823.155019178081</v>
      </c>
      <c r="AF156" s="66">
        <v>3669.5204152785309</v>
      </c>
      <c r="AG156" s="66"/>
    </row>
    <row r="157" spans="1:33" hidden="1" outlineLevel="1" x14ac:dyDescent="0.2">
      <c r="A157">
        <f t="shared" si="51"/>
        <v>11</v>
      </c>
      <c r="B157" s="108">
        <f t="shared" si="52"/>
        <v>44165</v>
      </c>
      <c r="C157" s="124">
        <v>44136</v>
      </c>
      <c r="D157" s="126">
        <f>VLOOKUP($B157,Loans!$B$12:$AN$227,34,FALSE)</f>
        <v>1910</v>
      </c>
      <c r="E157" s="132">
        <f>IF($A157&lt;6,VLOOKUP(YEAR(C157),SRECPrice!$B$5:$C$29,2,FALSE),VLOOKUP(YEAR(C157)+1,SRECPrice!$B$5:$C$29,2,FALSE))</f>
        <v>155</v>
      </c>
      <c r="F157" s="132">
        <v>475</v>
      </c>
      <c r="G157" s="11">
        <f t="shared" si="54"/>
        <v>296050</v>
      </c>
      <c r="H157" s="11">
        <f t="shared" si="55"/>
        <v>907250</v>
      </c>
      <c r="I157" s="11">
        <f t="shared" si="56"/>
        <v>-611200</v>
      </c>
      <c r="J157" s="133">
        <f>IF($K$5="M",SUM(D$17:D156)-SUM(J$17:J156),IF($K$5="B",IF(ISODD($A157),SUM(D$17:D156)-SUM(J$17:J156),0),IF(OR(A157=1,A157=4,A157=7,A157=10),SUM(D$17:D156)-SUM(J$17:J156),0)))</f>
        <v>0</v>
      </c>
      <c r="K157" s="132">
        <f t="shared" si="67"/>
        <v>0</v>
      </c>
      <c r="L157" s="132">
        <f t="shared" si="70"/>
        <v>0</v>
      </c>
      <c r="M157" s="132">
        <f t="shared" si="71"/>
        <v>0</v>
      </c>
      <c r="N157" s="125">
        <f t="shared" si="57"/>
        <v>0</v>
      </c>
      <c r="O157" s="125">
        <f t="shared" si="58"/>
        <v>648520</v>
      </c>
      <c r="P157" s="153">
        <f>VLOOKUP($B157,Loans!$B$12:$AN$227,28,FALSE)*0</f>
        <v>0</v>
      </c>
      <c r="Q157" s="11">
        <f t="shared" si="73"/>
        <v>0</v>
      </c>
      <c r="R157" s="134">
        <f>IF($K$5="M",SUM(P$17:P156)-SUM(R$17:R156),IF($K$5="B",IF(ISODD($A157),SUM(P$17:P156)-SUM(R$17:R156),0),IF(OR(A157=1,A157=4,A157=7,A157=10),SUM(P$17:P156)-SUM(R$17:R156),0)))</f>
        <v>0</v>
      </c>
      <c r="S157" s="135">
        <f t="shared" si="72"/>
        <v>0</v>
      </c>
      <c r="T157" s="11">
        <f t="shared" si="53"/>
        <v>0</v>
      </c>
      <c r="U157" s="11">
        <f t="shared" si="59"/>
        <v>0</v>
      </c>
      <c r="V157" s="11">
        <f t="shared" si="60"/>
        <v>0</v>
      </c>
      <c r="W157" s="127">
        <f t="shared" si="61"/>
        <v>1910</v>
      </c>
      <c r="X157" s="128">
        <f t="shared" si="62"/>
        <v>0</v>
      </c>
      <c r="Y157" s="129">
        <f t="shared" si="68"/>
        <v>4184</v>
      </c>
      <c r="Z157" s="130">
        <f t="shared" si="63"/>
        <v>296050</v>
      </c>
      <c r="AA157" s="130">
        <f t="shared" si="64"/>
        <v>0</v>
      </c>
      <c r="AB157" s="130">
        <f t="shared" si="69"/>
        <v>0</v>
      </c>
      <c r="AC157" s="130">
        <f t="shared" si="65"/>
        <v>0</v>
      </c>
      <c r="AD157" s="11">
        <f t="shared" si="66"/>
        <v>648520</v>
      </c>
      <c r="AE157" s="126">
        <f t="shared" si="46"/>
        <v>3308.6949726027401</v>
      </c>
      <c r="AF157" s="66">
        <v>0</v>
      </c>
      <c r="AG157" s="66"/>
    </row>
    <row r="158" spans="1:33" hidden="1" outlineLevel="1" x14ac:dyDescent="0.2">
      <c r="A158">
        <f t="shared" si="51"/>
        <v>12</v>
      </c>
      <c r="B158" s="108">
        <f t="shared" si="52"/>
        <v>44196</v>
      </c>
      <c r="C158" s="124">
        <v>44166</v>
      </c>
      <c r="D158" s="126">
        <f>VLOOKUP($B158,Loans!$B$12:$AN$227,34,FALSE)</f>
        <v>1498</v>
      </c>
      <c r="E158" s="132">
        <f>IF($A158&lt;6,VLOOKUP(YEAR(C158),SRECPrice!$B$5:$C$29,2,FALSE),VLOOKUP(YEAR(C158)+1,SRECPrice!$B$5:$C$29,2,FALSE))</f>
        <v>155</v>
      </c>
      <c r="F158" s="132">
        <v>475</v>
      </c>
      <c r="G158" s="11">
        <f t="shared" si="54"/>
        <v>232190</v>
      </c>
      <c r="H158" s="11">
        <f t="shared" si="55"/>
        <v>711550</v>
      </c>
      <c r="I158" s="11">
        <f t="shared" si="56"/>
        <v>-479360</v>
      </c>
      <c r="J158" s="133">
        <f>IF($K$5="M",SUM(D$17:D157)-SUM(J$17:J157),IF($K$5="B",IF(ISODD($A158),SUM(D$17:D157)-SUM(J$17:J157),0),IF(OR(A158=1,A158=4,A158=7,A158=10),SUM(D$17:D157)-SUM(J$17:J157),0)))</f>
        <v>0</v>
      </c>
      <c r="K158" s="132">
        <f t="shared" si="67"/>
        <v>0</v>
      </c>
      <c r="L158" s="132">
        <f t="shared" si="70"/>
        <v>0</v>
      </c>
      <c r="M158" s="132">
        <f t="shared" si="71"/>
        <v>0</v>
      </c>
      <c r="N158" s="125">
        <f t="shared" si="57"/>
        <v>0</v>
      </c>
      <c r="O158" s="125">
        <f t="shared" si="58"/>
        <v>880710</v>
      </c>
      <c r="P158" s="153">
        <f>VLOOKUP($B158,Loans!$B$12:$AN$227,28,FALSE)*0</f>
        <v>0</v>
      </c>
      <c r="Q158" s="11">
        <f t="shared" si="73"/>
        <v>0</v>
      </c>
      <c r="R158" s="134">
        <f>IF($K$5="M",SUM(P$17:P157)-SUM(R$17:R157),IF($K$5="B",IF(ISODD($A158),SUM(P$17:P157)-SUM(R$17:R157),0),IF(OR(A158=1,A158=4,A158=7,A158=10),SUM(P$17:P157)-SUM(R$17:R157),0)))</f>
        <v>0</v>
      </c>
      <c r="S158" s="135">
        <f t="shared" si="72"/>
        <v>0</v>
      </c>
      <c r="T158" s="11">
        <f t="shared" si="53"/>
        <v>0</v>
      </c>
      <c r="U158" s="11">
        <f t="shared" si="59"/>
        <v>0</v>
      </c>
      <c r="V158" s="11">
        <f t="shared" si="60"/>
        <v>0</v>
      </c>
      <c r="W158" s="127">
        <f t="shared" si="61"/>
        <v>1498</v>
      </c>
      <c r="X158" s="128">
        <f t="shared" si="62"/>
        <v>0</v>
      </c>
      <c r="Y158" s="129">
        <f t="shared" si="68"/>
        <v>5682</v>
      </c>
      <c r="Z158" s="130">
        <f t="shared" si="63"/>
        <v>232190</v>
      </c>
      <c r="AA158" s="130">
        <f t="shared" si="64"/>
        <v>0</v>
      </c>
      <c r="AB158" s="130">
        <f t="shared" si="69"/>
        <v>0</v>
      </c>
      <c r="AC158" s="130">
        <f t="shared" si="65"/>
        <v>0</v>
      </c>
      <c r="AD158" s="11">
        <f t="shared" si="66"/>
        <v>880710</v>
      </c>
      <c r="AE158" s="126">
        <f t="shared" si="46"/>
        <v>6190.0384684931514</v>
      </c>
      <c r="AF158" s="66">
        <v>0</v>
      </c>
      <c r="AG158" s="66"/>
    </row>
    <row r="159" spans="1:33" hidden="1" outlineLevel="1" x14ac:dyDescent="0.2">
      <c r="A159">
        <f t="shared" si="51"/>
        <v>1</v>
      </c>
      <c r="B159" s="108">
        <f t="shared" si="52"/>
        <v>44227</v>
      </c>
      <c r="C159" s="124">
        <v>44197</v>
      </c>
      <c r="D159" s="126">
        <f>VLOOKUP($B159,Loans!$B$12:$AN$227,34,FALSE)</f>
        <v>924</v>
      </c>
      <c r="E159" s="132">
        <f>IF($A159&lt;6,VLOOKUP(YEAR(C159),SRECPrice!$B$5:$C$29,2,FALSE),VLOOKUP(YEAR(C159)+1,SRECPrice!$B$5:$C$29,2,FALSE))</f>
        <v>155</v>
      </c>
      <c r="F159" s="132">
        <v>475</v>
      </c>
      <c r="G159" s="11">
        <f t="shared" si="54"/>
        <v>143220</v>
      </c>
      <c r="H159" s="11">
        <f t="shared" si="55"/>
        <v>438900</v>
      </c>
      <c r="I159" s="11">
        <f t="shared" si="56"/>
        <v>-295680</v>
      </c>
      <c r="J159" s="133">
        <f>IF($K$5="M",SUM(D$17:D158)-SUM(J$17:J158),IF($K$5="B",IF(ISODD($A159),SUM(D$17:D158)-SUM(J$17:J158),0),IF(OR(A159=1,A159=4,A159=7,A159=10),SUM(D$17:D158)-SUM(J$17:J158),0)))</f>
        <v>5682</v>
      </c>
      <c r="K159" s="132">
        <f t="shared" si="67"/>
        <v>155</v>
      </c>
      <c r="L159" s="132">
        <f t="shared" si="70"/>
        <v>880710</v>
      </c>
      <c r="M159" s="132">
        <f t="shared" si="71"/>
        <v>880710</v>
      </c>
      <c r="N159" s="125">
        <f t="shared" si="57"/>
        <v>0</v>
      </c>
      <c r="O159" s="125">
        <f t="shared" si="58"/>
        <v>143220</v>
      </c>
      <c r="P159" s="153">
        <f>VLOOKUP($B159,Loans!$B$12:$AN$227,28,FALSE)*0</f>
        <v>0</v>
      </c>
      <c r="Q159" s="11">
        <f t="shared" si="73"/>
        <v>0</v>
      </c>
      <c r="R159" s="134">
        <f>IF($K$5="M",SUM(P$17:P158)-SUM(R$17:R158),IF($K$5="B",IF(ISODD($A159),SUM(P$17:P158)-SUM(R$17:R158),0),IF(OR(A159=1,A159=4,A159=7,A159=10),SUM(P$17:P158)-SUM(R$17:R158),0)))</f>
        <v>0</v>
      </c>
      <c r="S159" s="135">
        <f t="shared" si="72"/>
        <v>0</v>
      </c>
      <c r="T159" s="11">
        <f t="shared" si="53"/>
        <v>0</v>
      </c>
      <c r="U159" s="11">
        <f t="shared" si="59"/>
        <v>0</v>
      </c>
      <c r="V159" s="11">
        <f t="shared" si="60"/>
        <v>0</v>
      </c>
      <c r="W159" s="127">
        <f t="shared" si="61"/>
        <v>924</v>
      </c>
      <c r="X159" s="128">
        <f t="shared" si="62"/>
        <v>5682</v>
      </c>
      <c r="Y159" s="129">
        <f t="shared" si="68"/>
        <v>924</v>
      </c>
      <c r="Z159" s="130">
        <f t="shared" si="63"/>
        <v>143220</v>
      </c>
      <c r="AA159" s="130">
        <f t="shared" si="64"/>
        <v>880710</v>
      </c>
      <c r="AB159" s="130">
        <f t="shared" si="69"/>
        <v>880710</v>
      </c>
      <c r="AC159" s="130">
        <f t="shared" si="65"/>
        <v>0</v>
      </c>
      <c r="AD159" s="11">
        <f t="shared" si="66"/>
        <v>143220</v>
      </c>
      <c r="AE159" s="126">
        <f t="shared" si="46"/>
        <v>8085.8032109589049</v>
      </c>
      <c r="AF159" s="66">
        <v>3424.1288045875604</v>
      </c>
      <c r="AG159" s="66"/>
    </row>
    <row r="160" spans="1:33" hidden="1" outlineLevel="1" x14ac:dyDescent="0.2">
      <c r="A160">
        <f t="shared" si="51"/>
        <v>2</v>
      </c>
      <c r="B160" s="108">
        <f t="shared" si="52"/>
        <v>44255</v>
      </c>
      <c r="C160" s="124">
        <v>44228</v>
      </c>
      <c r="D160" s="126">
        <f>VLOOKUP($B160,Loans!$B$12:$AN$227,34,FALSE)</f>
        <v>805</v>
      </c>
      <c r="E160" s="132">
        <f>IF($A160&lt;6,VLOOKUP(YEAR(C160),SRECPrice!$B$5:$C$29,2,FALSE),VLOOKUP(YEAR(C160)+1,SRECPrice!$B$5:$C$29,2,FALSE))</f>
        <v>155</v>
      </c>
      <c r="F160" s="132">
        <v>475</v>
      </c>
      <c r="G160" s="11">
        <f t="shared" si="54"/>
        <v>124775</v>
      </c>
      <c r="H160" s="11">
        <f t="shared" si="55"/>
        <v>382375</v>
      </c>
      <c r="I160" s="11">
        <f t="shared" si="56"/>
        <v>-257600</v>
      </c>
      <c r="J160" s="133">
        <f>IF($K$5="M",SUM(D$17:D159)-SUM(J$17:J159),IF($K$5="B",IF(ISODD($A160),SUM(D$17:D159)-SUM(J$17:J159),0),IF(OR(A160=1,A160=4,A160=7,A160=10),SUM(D$17:D159)-SUM(J$17:J159),0)))</f>
        <v>0</v>
      </c>
      <c r="K160" s="132">
        <f t="shared" si="67"/>
        <v>0</v>
      </c>
      <c r="L160" s="132">
        <f t="shared" si="70"/>
        <v>0</v>
      </c>
      <c r="M160" s="132">
        <f t="shared" si="71"/>
        <v>0</v>
      </c>
      <c r="N160" s="125">
        <f t="shared" si="57"/>
        <v>0</v>
      </c>
      <c r="O160" s="125">
        <f t="shared" si="58"/>
        <v>267995</v>
      </c>
      <c r="P160" s="153">
        <f>VLOOKUP($B160,Loans!$B$12:$AN$227,28,FALSE)*0</f>
        <v>0</v>
      </c>
      <c r="Q160" s="11">
        <f t="shared" si="73"/>
        <v>0</v>
      </c>
      <c r="R160" s="134">
        <f>IF($K$5="M",SUM(P$17:P159)-SUM(R$17:R159),IF($K$5="B",IF(ISODD($A160),SUM(P$17:P159)-SUM(R$17:R159),0),IF(OR(A160=1,A160=4,A160=7,A160=10),SUM(P$17:P159)-SUM(R$17:R159),0)))</f>
        <v>0</v>
      </c>
      <c r="S160" s="135">
        <f t="shared" si="72"/>
        <v>0</v>
      </c>
      <c r="T160" s="11">
        <f t="shared" si="53"/>
        <v>0</v>
      </c>
      <c r="U160" s="11">
        <f t="shared" si="59"/>
        <v>0</v>
      </c>
      <c r="V160" s="11">
        <f t="shared" si="60"/>
        <v>0</v>
      </c>
      <c r="W160" s="127">
        <f t="shared" si="61"/>
        <v>805</v>
      </c>
      <c r="X160" s="128">
        <f t="shared" si="62"/>
        <v>0</v>
      </c>
      <c r="Y160" s="129">
        <f t="shared" si="68"/>
        <v>1729</v>
      </c>
      <c r="Z160" s="130">
        <f t="shared" si="63"/>
        <v>124775</v>
      </c>
      <c r="AA160" s="130">
        <f t="shared" si="64"/>
        <v>0</v>
      </c>
      <c r="AB160" s="130">
        <f t="shared" si="69"/>
        <v>0</v>
      </c>
      <c r="AC160" s="130">
        <f t="shared" si="65"/>
        <v>0</v>
      </c>
      <c r="AD160" s="11">
        <f t="shared" si="66"/>
        <v>267995</v>
      </c>
      <c r="AE160" s="126">
        <f t="shared" si="46"/>
        <v>1258.6062424657534</v>
      </c>
      <c r="AF160" s="66">
        <v>0</v>
      </c>
      <c r="AG160" s="66"/>
    </row>
    <row r="161" spans="1:33" hidden="1" outlineLevel="1" x14ac:dyDescent="0.2">
      <c r="A161">
        <f t="shared" si="51"/>
        <v>3</v>
      </c>
      <c r="B161" s="108">
        <f t="shared" si="52"/>
        <v>44286</v>
      </c>
      <c r="C161" s="124">
        <v>44256</v>
      </c>
      <c r="D161" s="126">
        <f>VLOOKUP($B161,Loans!$B$12:$AN$227,34,FALSE)</f>
        <v>1000</v>
      </c>
      <c r="E161" s="132">
        <f>IF($A161&lt;6,VLOOKUP(YEAR(C161),SRECPrice!$B$5:$C$29,2,FALSE),VLOOKUP(YEAR(C161)+1,SRECPrice!$B$5:$C$29,2,FALSE))</f>
        <v>155</v>
      </c>
      <c r="F161" s="132">
        <v>475</v>
      </c>
      <c r="G161" s="11">
        <f t="shared" si="54"/>
        <v>155000</v>
      </c>
      <c r="H161" s="11">
        <f t="shared" si="55"/>
        <v>475000</v>
      </c>
      <c r="I161" s="11">
        <f t="shared" si="56"/>
        <v>-320000</v>
      </c>
      <c r="J161" s="133">
        <f>IF($K$5="M",SUM(D$17:D160)-SUM(J$17:J160),IF($K$5="B",IF(ISODD($A161),SUM(D$17:D160)-SUM(J$17:J160),0),IF(OR(A161=1,A161=4,A161=7,A161=10),SUM(D$17:D160)-SUM(J$17:J160),0)))</f>
        <v>0</v>
      </c>
      <c r="K161" s="132">
        <f t="shared" si="67"/>
        <v>0</v>
      </c>
      <c r="L161" s="132">
        <f t="shared" si="70"/>
        <v>0</v>
      </c>
      <c r="M161" s="132">
        <f t="shared" si="71"/>
        <v>0</v>
      </c>
      <c r="N161" s="125">
        <f t="shared" si="57"/>
        <v>0</v>
      </c>
      <c r="O161" s="125">
        <f t="shared" si="58"/>
        <v>422995</v>
      </c>
      <c r="P161" s="153">
        <f>VLOOKUP($B161,Loans!$B$12:$AN$227,28,FALSE)*0</f>
        <v>0</v>
      </c>
      <c r="Q161" s="11">
        <f t="shared" si="73"/>
        <v>0</v>
      </c>
      <c r="R161" s="134">
        <f>IF($K$5="M",SUM(P$17:P160)-SUM(R$17:R160),IF($K$5="B",IF(ISODD($A161),SUM(P$17:P160)-SUM(R$17:R160),0),IF(OR(A161=1,A161=4,A161=7,A161=10),SUM(P$17:P160)-SUM(R$17:R160),0)))</f>
        <v>0</v>
      </c>
      <c r="S161" s="135">
        <f t="shared" si="72"/>
        <v>0</v>
      </c>
      <c r="T161" s="11">
        <f t="shared" si="53"/>
        <v>0</v>
      </c>
      <c r="U161" s="11">
        <f t="shared" si="59"/>
        <v>0</v>
      </c>
      <c r="V161" s="11">
        <f t="shared" si="60"/>
        <v>0</v>
      </c>
      <c r="W161" s="127">
        <f t="shared" si="61"/>
        <v>1000</v>
      </c>
      <c r="X161" s="128">
        <f t="shared" si="62"/>
        <v>0</v>
      </c>
      <c r="Y161" s="129">
        <f t="shared" si="68"/>
        <v>2729</v>
      </c>
      <c r="Z161" s="130">
        <f t="shared" si="63"/>
        <v>155000</v>
      </c>
      <c r="AA161" s="130">
        <f t="shared" si="64"/>
        <v>0</v>
      </c>
      <c r="AB161" s="130">
        <f t="shared" si="69"/>
        <v>0</v>
      </c>
      <c r="AC161" s="130">
        <f t="shared" si="65"/>
        <v>0</v>
      </c>
      <c r="AD161" s="11">
        <f t="shared" si="66"/>
        <v>422995</v>
      </c>
      <c r="AE161" s="126">
        <f t="shared" si="46"/>
        <v>2575.9509027397262</v>
      </c>
      <c r="AF161" s="66">
        <v>0</v>
      </c>
      <c r="AG161" s="66"/>
    </row>
    <row r="162" spans="1:33" hidden="1" outlineLevel="1" x14ac:dyDescent="0.2">
      <c r="A162">
        <f t="shared" si="51"/>
        <v>4</v>
      </c>
      <c r="B162" s="108">
        <f t="shared" si="52"/>
        <v>44316</v>
      </c>
      <c r="C162" s="124">
        <v>44287</v>
      </c>
      <c r="D162" s="126">
        <f>VLOOKUP($B162,Loans!$B$12:$AN$227,34,FALSE)</f>
        <v>1230</v>
      </c>
      <c r="E162" s="132">
        <f>IF($A162&lt;6,VLOOKUP(YEAR(C162),SRECPrice!$B$5:$C$29,2,FALSE),VLOOKUP(YEAR(C162)+1,SRECPrice!$B$5:$C$29,2,FALSE))</f>
        <v>155</v>
      </c>
      <c r="F162" s="132">
        <v>475</v>
      </c>
      <c r="G162" s="11">
        <f t="shared" si="54"/>
        <v>190650</v>
      </c>
      <c r="H162" s="11">
        <f t="shared" si="55"/>
        <v>584250</v>
      </c>
      <c r="I162" s="11">
        <f t="shared" si="56"/>
        <v>-393600</v>
      </c>
      <c r="J162" s="133">
        <f>IF($K$5="M",SUM(D$17:D161)-SUM(J$17:J161),IF($K$5="B",IF(ISODD($A162),SUM(D$17:D161)-SUM(J$17:J161),0),IF(OR(A162=1,A162=4,A162=7,A162=10),SUM(D$17:D161)-SUM(J$17:J161),0)))</f>
        <v>2729</v>
      </c>
      <c r="K162" s="132">
        <f t="shared" si="67"/>
        <v>155</v>
      </c>
      <c r="L162" s="132">
        <f t="shared" si="70"/>
        <v>422995</v>
      </c>
      <c r="M162" s="132">
        <f t="shared" si="71"/>
        <v>422995</v>
      </c>
      <c r="N162" s="125">
        <f t="shared" si="57"/>
        <v>0</v>
      </c>
      <c r="O162" s="125">
        <f t="shared" si="58"/>
        <v>190650</v>
      </c>
      <c r="P162" s="153">
        <f>VLOOKUP($B162,Loans!$B$12:$AN$227,28,FALSE)*0</f>
        <v>0</v>
      </c>
      <c r="Q162" s="11">
        <f t="shared" si="73"/>
        <v>0</v>
      </c>
      <c r="R162" s="134">
        <f>IF($K$5="M",SUM(P$17:P161)-SUM(R$17:R161),IF($K$5="B",IF(ISODD($A162),SUM(P$17:P161)-SUM(R$17:R161),0),IF(OR(A162=1,A162=4,A162=7,A162=10),SUM(P$17:P161)-SUM(R$17:R161),0)))</f>
        <v>0</v>
      </c>
      <c r="S162" s="135">
        <f t="shared" si="72"/>
        <v>0</v>
      </c>
      <c r="T162" s="11">
        <f t="shared" si="53"/>
        <v>0</v>
      </c>
      <c r="U162" s="11">
        <f t="shared" si="59"/>
        <v>0</v>
      </c>
      <c r="V162" s="11">
        <f t="shared" si="60"/>
        <v>0</v>
      </c>
      <c r="W162" s="127">
        <f t="shared" si="61"/>
        <v>1230</v>
      </c>
      <c r="X162" s="128">
        <f t="shared" si="62"/>
        <v>2729</v>
      </c>
      <c r="Y162" s="129">
        <f t="shared" si="68"/>
        <v>1230</v>
      </c>
      <c r="Z162" s="130">
        <f t="shared" si="63"/>
        <v>190650</v>
      </c>
      <c r="AA162" s="130">
        <f t="shared" si="64"/>
        <v>422995</v>
      </c>
      <c r="AB162" s="130">
        <f t="shared" si="69"/>
        <v>422995</v>
      </c>
      <c r="AC162" s="130">
        <f t="shared" si="65"/>
        <v>0</v>
      </c>
      <c r="AD162" s="11">
        <f t="shared" si="66"/>
        <v>190650</v>
      </c>
      <c r="AE162" s="126">
        <f t="shared" si="46"/>
        <v>3791.8597410958905</v>
      </c>
      <c r="AF162" s="66">
        <v>2108.2740990148395</v>
      </c>
      <c r="AG162" s="66"/>
    </row>
    <row r="163" spans="1:33" hidden="1" outlineLevel="1" x14ac:dyDescent="0.2">
      <c r="A163">
        <f t="shared" si="51"/>
        <v>5</v>
      </c>
      <c r="B163" s="108">
        <f t="shared" si="52"/>
        <v>44347</v>
      </c>
      <c r="C163" s="124">
        <v>44317</v>
      </c>
      <c r="D163" s="126">
        <f>VLOOKUP($B163,Loans!$B$12:$AN$227,34,FALSE)</f>
        <v>1729</v>
      </c>
      <c r="E163" s="132">
        <f>IF($A163&lt;6,VLOOKUP(YEAR(C163),SRECPrice!$B$5:$C$29,2,FALSE),VLOOKUP(YEAR(C163)+1,SRECPrice!$B$5:$C$29,2,FALSE))</f>
        <v>155</v>
      </c>
      <c r="F163" s="132">
        <v>475</v>
      </c>
      <c r="G163" s="11">
        <f t="shared" si="54"/>
        <v>267995</v>
      </c>
      <c r="H163" s="11">
        <f t="shared" si="55"/>
        <v>821275</v>
      </c>
      <c r="I163" s="11">
        <f t="shared" si="56"/>
        <v>-553280</v>
      </c>
      <c r="J163" s="133">
        <f>IF($K$5="M",SUM(D$17:D162)-SUM(J$17:J162),IF($K$5="B",IF(ISODD($A163),SUM(D$17:D162)-SUM(J$17:J162),0),IF(OR(A163=1,A163=4,A163=7,A163=10),SUM(D$17:D162)-SUM(J$17:J162),0)))</f>
        <v>0</v>
      </c>
      <c r="K163" s="132">
        <f t="shared" si="67"/>
        <v>0</v>
      </c>
      <c r="L163" s="132">
        <f t="shared" si="70"/>
        <v>0</v>
      </c>
      <c r="M163" s="132">
        <f t="shared" si="71"/>
        <v>0</v>
      </c>
      <c r="N163" s="125">
        <f t="shared" si="57"/>
        <v>0</v>
      </c>
      <c r="O163" s="125">
        <f t="shared" si="58"/>
        <v>458645</v>
      </c>
      <c r="P163" s="153">
        <f>VLOOKUP($B163,Loans!$B$12:$AN$227,28,FALSE)*0</f>
        <v>0</v>
      </c>
      <c r="Q163" s="11">
        <f t="shared" si="73"/>
        <v>0</v>
      </c>
      <c r="R163" s="134">
        <f>IF($K$5="M",SUM(P$17:P162)-SUM(R$17:R162),IF($K$5="B",IF(ISODD($A163),SUM(P$17:P162)-SUM(R$17:R162),0),IF(OR(A163=1,A163=4,A163=7,A163=10),SUM(P$17:P162)-SUM(R$17:R162),0)))</f>
        <v>0</v>
      </c>
      <c r="S163" s="135">
        <f t="shared" si="72"/>
        <v>0</v>
      </c>
      <c r="T163" s="11">
        <f t="shared" si="53"/>
        <v>0</v>
      </c>
      <c r="U163" s="11">
        <f t="shared" si="59"/>
        <v>0</v>
      </c>
      <c r="V163" s="11">
        <f t="shared" si="60"/>
        <v>0</v>
      </c>
      <c r="W163" s="127">
        <f t="shared" si="61"/>
        <v>1729</v>
      </c>
      <c r="X163" s="128">
        <f t="shared" si="62"/>
        <v>0</v>
      </c>
      <c r="Y163" s="129">
        <f t="shared" si="68"/>
        <v>2959</v>
      </c>
      <c r="Z163" s="130">
        <f t="shared" si="63"/>
        <v>267995</v>
      </c>
      <c r="AA163" s="130">
        <f t="shared" si="64"/>
        <v>0</v>
      </c>
      <c r="AB163" s="130">
        <f t="shared" si="69"/>
        <v>0</v>
      </c>
      <c r="AC163" s="130">
        <f t="shared" si="65"/>
        <v>0</v>
      </c>
      <c r="AD163" s="11">
        <f t="shared" si="66"/>
        <v>458645</v>
      </c>
      <c r="AE163" s="126">
        <f t="shared" si="46"/>
        <v>1880.5257794520551</v>
      </c>
      <c r="AF163" s="66">
        <v>0</v>
      </c>
      <c r="AG163" s="66"/>
    </row>
    <row r="164" spans="1:33" hidden="1" outlineLevel="1" x14ac:dyDescent="0.2">
      <c r="A164">
        <f t="shared" si="51"/>
        <v>6</v>
      </c>
      <c r="B164" s="108">
        <f t="shared" si="52"/>
        <v>44377</v>
      </c>
      <c r="C164" s="124">
        <v>44348</v>
      </c>
      <c r="D164" s="126">
        <f>VLOOKUP($B164,Loans!$B$12:$AN$227,34,FALSE)</f>
        <v>1884</v>
      </c>
      <c r="E164" s="132">
        <f>IF($A164&lt;6,VLOOKUP(YEAR(C164),SRECPrice!$B$5:$C$29,2,FALSE),VLOOKUP(YEAR(C164)+1,SRECPrice!$B$5:$C$29,2,FALSE))</f>
        <v>155</v>
      </c>
      <c r="F164" s="132">
        <v>475</v>
      </c>
      <c r="G164" s="11">
        <f t="shared" si="54"/>
        <v>292020</v>
      </c>
      <c r="H164" s="11">
        <f t="shared" si="55"/>
        <v>894900</v>
      </c>
      <c r="I164" s="11">
        <f t="shared" si="56"/>
        <v>-602880</v>
      </c>
      <c r="J164" s="133">
        <f>IF($K$5="M",SUM(D$17:D163)-SUM(J$17:J163),IF($K$5="B",IF(ISODD($A164),SUM(D$17:D163)-SUM(J$17:J163),0),IF(OR(A164=1,A164=4,A164=7,A164=10),SUM(D$17:D163)-SUM(J$17:J163),0)))</f>
        <v>0</v>
      </c>
      <c r="K164" s="132">
        <f t="shared" si="67"/>
        <v>0</v>
      </c>
      <c r="L164" s="132">
        <f t="shared" si="70"/>
        <v>0</v>
      </c>
      <c r="M164" s="132">
        <f t="shared" si="71"/>
        <v>0</v>
      </c>
      <c r="N164" s="125">
        <f t="shared" si="57"/>
        <v>0</v>
      </c>
      <c r="O164" s="125">
        <f t="shared" si="58"/>
        <v>750665</v>
      </c>
      <c r="P164" s="153">
        <f>VLOOKUP($B164,Loans!$B$12:$AN$227,28,FALSE)*0</f>
        <v>0</v>
      </c>
      <c r="Q164" s="11">
        <f t="shared" si="73"/>
        <v>0</v>
      </c>
      <c r="R164" s="134">
        <f>IF($K$5="M",SUM(P$17:P163)-SUM(R$17:R163),IF($K$5="B",IF(ISODD($A164),SUM(P$17:P163)-SUM(R$17:R163),0),IF(OR(A164=1,A164=4,A164=7,A164=10),SUM(P$17:P163)-SUM(R$17:R163),0)))</f>
        <v>0</v>
      </c>
      <c r="S164" s="135">
        <f t="shared" si="72"/>
        <v>0</v>
      </c>
      <c r="T164" s="11">
        <f t="shared" si="53"/>
        <v>0</v>
      </c>
      <c r="U164" s="11">
        <f t="shared" si="59"/>
        <v>0</v>
      </c>
      <c r="V164" s="11">
        <f t="shared" si="60"/>
        <v>0</v>
      </c>
      <c r="W164" s="127">
        <f t="shared" si="61"/>
        <v>1884</v>
      </c>
      <c r="X164" s="128">
        <f t="shared" si="62"/>
        <v>0</v>
      </c>
      <c r="Y164" s="129">
        <f t="shared" si="68"/>
        <v>4843</v>
      </c>
      <c r="Z164" s="130">
        <f t="shared" si="63"/>
        <v>292020</v>
      </c>
      <c r="AA164" s="130">
        <f t="shared" si="64"/>
        <v>0</v>
      </c>
      <c r="AB164" s="130">
        <f t="shared" si="69"/>
        <v>0</v>
      </c>
      <c r="AC164" s="130">
        <f t="shared" si="65"/>
        <v>0</v>
      </c>
      <c r="AD164" s="11">
        <f t="shared" si="66"/>
        <v>750665</v>
      </c>
      <c r="AE164" s="126">
        <f t="shared" si="46"/>
        <v>4277.0060465753422</v>
      </c>
      <c r="AF164" s="66">
        <v>0</v>
      </c>
      <c r="AG164" s="66"/>
    </row>
    <row r="165" spans="1:33" hidden="1" outlineLevel="1" x14ac:dyDescent="0.2">
      <c r="A165">
        <f t="shared" si="51"/>
        <v>7</v>
      </c>
      <c r="B165" s="108">
        <f t="shared" si="52"/>
        <v>44408</v>
      </c>
      <c r="C165" s="124">
        <v>44378</v>
      </c>
      <c r="D165" s="126">
        <f>VLOOKUP($B165,Loans!$B$12:$AN$227,34,FALSE)</f>
        <v>2211</v>
      </c>
      <c r="E165" s="132">
        <f>IF($A165&lt;6,VLOOKUP(YEAR(C165),SRECPrice!$B$5:$C$29,2,FALSE),VLOOKUP(YEAR(C165)+1,SRECPrice!$B$5:$C$29,2,FALSE))</f>
        <v>155</v>
      </c>
      <c r="F165" s="132">
        <v>475</v>
      </c>
      <c r="G165" s="11">
        <f t="shared" si="54"/>
        <v>342705</v>
      </c>
      <c r="H165" s="11">
        <f t="shared" si="55"/>
        <v>1050225</v>
      </c>
      <c r="I165" s="11">
        <f t="shared" si="56"/>
        <v>-707520</v>
      </c>
      <c r="J165" s="133">
        <f>IF($K$5="M",SUM(D$17:D164)-SUM(J$17:J164),IF($K$5="B",IF(ISODD($A165),SUM(D$17:D164)-SUM(J$17:J164),0),IF(OR(A165=1,A165=4,A165=7,A165=10),SUM(D$17:D164)-SUM(J$17:J164),0)))</f>
        <v>4843</v>
      </c>
      <c r="K165" s="132">
        <f t="shared" si="67"/>
        <v>155</v>
      </c>
      <c r="L165" s="132">
        <f t="shared" si="70"/>
        <v>750665</v>
      </c>
      <c r="M165" s="132">
        <f t="shared" si="71"/>
        <v>750665</v>
      </c>
      <c r="N165" s="125">
        <f t="shared" si="57"/>
        <v>0</v>
      </c>
      <c r="O165" s="125">
        <f t="shared" si="58"/>
        <v>342705</v>
      </c>
      <c r="P165" s="153">
        <f>VLOOKUP($B165,Loans!$B$12:$AN$227,28,FALSE)*0</f>
        <v>0</v>
      </c>
      <c r="Q165" s="11">
        <f t="shared" si="73"/>
        <v>0</v>
      </c>
      <c r="R165" s="134">
        <f>IF($K$5="M",SUM(P$17:P164)-SUM(R$17:R164),IF($K$5="B",IF(ISODD($A165),SUM(P$17:P164)-SUM(R$17:R164),0),IF(OR(A165=1,A165=4,A165=7,A165=10),SUM(P$17:P164)-SUM(R$17:R164),0)))</f>
        <v>0</v>
      </c>
      <c r="S165" s="135">
        <f t="shared" si="72"/>
        <v>0</v>
      </c>
      <c r="T165" s="11">
        <f t="shared" si="53"/>
        <v>0</v>
      </c>
      <c r="U165" s="11">
        <f t="shared" si="59"/>
        <v>0</v>
      </c>
      <c r="V165" s="11">
        <f t="shared" si="60"/>
        <v>0</v>
      </c>
      <c r="W165" s="127">
        <f t="shared" si="61"/>
        <v>2211</v>
      </c>
      <c r="X165" s="128">
        <f t="shared" si="62"/>
        <v>4843</v>
      </c>
      <c r="Y165" s="129">
        <f t="shared" si="68"/>
        <v>2211</v>
      </c>
      <c r="Z165" s="130">
        <f t="shared" si="63"/>
        <v>342705</v>
      </c>
      <c r="AA165" s="130">
        <f t="shared" si="64"/>
        <v>750665</v>
      </c>
      <c r="AB165" s="130">
        <f t="shared" si="69"/>
        <v>750665</v>
      </c>
      <c r="AC165" s="130">
        <f t="shared" si="65"/>
        <v>0</v>
      </c>
      <c r="AD165" s="11">
        <f t="shared" si="66"/>
        <v>342705</v>
      </c>
      <c r="AE165" s="126">
        <f t="shared" si="46"/>
        <v>6959.0163575342476</v>
      </c>
      <c r="AF165" s="66">
        <v>2732.138411750062</v>
      </c>
      <c r="AG165" s="66"/>
    </row>
    <row r="166" spans="1:33" hidden="1" outlineLevel="1" x14ac:dyDescent="0.2">
      <c r="A166">
        <f t="shared" si="51"/>
        <v>8</v>
      </c>
      <c r="B166" s="108">
        <f t="shared" si="52"/>
        <v>44439</v>
      </c>
      <c r="C166" s="124">
        <v>44409</v>
      </c>
      <c r="D166" s="126">
        <f>VLOOKUP($B166,Loans!$B$12:$AN$227,34,FALSE)</f>
        <v>2158</v>
      </c>
      <c r="E166" s="132">
        <f>IF($A166&lt;6,VLOOKUP(YEAR(C166),SRECPrice!$B$5:$C$29,2,FALSE),VLOOKUP(YEAR(C166)+1,SRECPrice!$B$5:$C$29,2,FALSE))</f>
        <v>155</v>
      </c>
      <c r="F166" s="132">
        <v>475</v>
      </c>
      <c r="G166" s="11">
        <f t="shared" si="54"/>
        <v>334490</v>
      </c>
      <c r="H166" s="11">
        <f t="shared" si="55"/>
        <v>1025050</v>
      </c>
      <c r="I166" s="11">
        <f t="shared" si="56"/>
        <v>-690560</v>
      </c>
      <c r="J166" s="133">
        <f>IF($K$5="M",SUM(D$17:D165)-SUM(J$17:J165),IF($K$5="B",IF(ISODD($A166),SUM(D$17:D165)-SUM(J$17:J165),0),IF(OR(A166=1,A166=4,A166=7,A166=10),SUM(D$17:D165)-SUM(J$17:J165),0)))</f>
        <v>0</v>
      </c>
      <c r="K166" s="132">
        <f t="shared" si="67"/>
        <v>0</v>
      </c>
      <c r="L166" s="132">
        <f t="shared" si="70"/>
        <v>0</v>
      </c>
      <c r="M166" s="132">
        <f t="shared" si="71"/>
        <v>0</v>
      </c>
      <c r="N166" s="125">
        <f t="shared" si="57"/>
        <v>0</v>
      </c>
      <c r="O166" s="125">
        <f t="shared" si="58"/>
        <v>677195</v>
      </c>
      <c r="P166" s="153">
        <f>VLOOKUP($B166,Loans!$B$12:$AN$227,28,FALSE)*0</f>
        <v>0</v>
      </c>
      <c r="Q166" s="11">
        <f t="shared" si="73"/>
        <v>0</v>
      </c>
      <c r="R166" s="134">
        <f>IF($K$5="M",SUM(P$17:P165)-SUM(R$17:R165),IF($K$5="B",IF(ISODD($A166),SUM(P$17:P165)-SUM(R$17:R165),0),IF(OR(A166=1,A166=4,A166=7,A166=10),SUM(P$17:P165)-SUM(R$17:R165),0)))</f>
        <v>0</v>
      </c>
      <c r="S166" s="135">
        <f t="shared" si="72"/>
        <v>0</v>
      </c>
      <c r="T166" s="11">
        <f t="shared" si="53"/>
        <v>0</v>
      </c>
      <c r="U166" s="11">
        <f t="shared" si="59"/>
        <v>0</v>
      </c>
      <c r="V166" s="11">
        <f t="shared" si="60"/>
        <v>0</v>
      </c>
      <c r="W166" s="127">
        <f t="shared" si="61"/>
        <v>2158</v>
      </c>
      <c r="X166" s="128">
        <f t="shared" si="62"/>
        <v>0</v>
      </c>
      <c r="Y166" s="129">
        <f t="shared" si="68"/>
        <v>4369</v>
      </c>
      <c r="Z166" s="130">
        <f t="shared" si="63"/>
        <v>334490</v>
      </c>
      <c r="AA166" s="130">
        <f t="shared" si="64"/>
        <v>0</v>
      </c>
      <c r="AB166" s="130">
        <f t="shared" si="69"/>
        <v>0</v>
      </c>
      <c r="AC166" s="130">
        <f t="shared" si="65"/>
        <v>0</v>
      </c>
      <c r="AD166" s="11">
        <f t="shared" si="66"/>
        <v>677195</v>
      </c>
      <c r="AE166" s="126">
        <f t="shared" si="46"/>
        <v>3335.5400808219183</v>
      </c>
      <c r="AF166" s="66">
        <v>0</v>
      </c>
      <c r="AG166" s="66"/>
    </row>
    <row r="167" spans="1:33" hidden="1" outlineLevel="1" x14ac:dyDescent="0.2">
      <c r="A167">
        <f t="shared" si="51"/>
        <v>9</v>
      </c>
      <c r="B167" s="108">
        <f t="shared" si="52"/>
        <v>44469</v>
      </c>
      <c r="C167" s="124">
        <v>44440</v>
      </c>
      <c r="D167" s="126">
        <f>VLOOKUP($B167,Loans!$B$12:$AN$227,34,FALSE)</f>
        <v>1879</v>
      </c>
      <c r="E167" s="132">
        <f>IF($A167&lt;6,VLOOKUP(YEAR(C167),SRECPrice!$B$5:$C$29,2,FALSE),VLOOKUP(YEAR(C167)+1,SRECPrice!$B$5:$C$29,2,FALSE))</f>
        <v>155</v>
      </c>
      <c r="F167" s="132">
        <v>475</v>
      </c>
      <c r="G167" s="11">
        <f t="shared" si="54"/>
        <v>291245</v>
      </c>
      <c r="H167" s="11">
        <f t="shared" si="55"/>
        <v>892525</v>
      </c>
      <c r="I167" s="11">
        <f t="shared" si="56"/>
        <v>-601280</v>
      </c>
      <c r="J167" s="133">
        <f>IF($K$5="M",SUM(D$17:D166)-SUM(J$17:J166),IF($K$5="B",IF(ISODD($A167),SUM(D$17:D166)-SUM(J$17:J166),0),IF(OR(A167=1,A167=4,A167=7,A167=10),SUM(D$17:D166)-SUM(J$17:J166),0)))</f>
        <v>0</v>
      </c>
      <c r="K167" s="132">
        <f t="shared" si="67"/>
        <v>0</v>
      </c>
      <c r="L167" s="132">
        <f t="shared" si="70"/>
        <v>0</v>
      </c>
      <c r="M167" s="132">
        <f t="shared" si="71"/>
        <v>0</v>
      </c>
      <c r="N167" s="125">
        <f t="shared" si="57"/>
        <v>0</v>
      </c>
      <c r="O167" s="125">
        <f t="shared" si="58"/>
        <v>968440</v>
      </c>
      <c r="P167" s="153">
        <f>VLOOKUP($B167,Loans!$B$12:$AN$227,28,FALSE)*0</f>
        <v>0</v>
      </c>
      <c r="Q167" s="11">
        <f t="shared" si="73"/>
        <v>0</v>
      </c>
      <c r="R167" s="134">
        <f>IF($K$5="M",SUM(P$17:P166)-SUM(R$17:R166),IF($K$5="B",IF(ISODD($A167),SUM(P$17:P166)-SUM(R$17:R166),0),IF(OR(A167=1,A167=4,A167=7,A167=10),SUM(P$17:P166)-SUM(R$17:R166),0)))</f>
        <v>0</v>
      </c>
      <c r="S167" s="135">
        <f t="shared" si="72"/>
        <v>0</v>
      </c>
      <c r="T167" s="11">
        <f t="shared" si="53"/>
        <v>0</v>
      </c>
      <c r="U167" s="11">
        <f t="shared" si="59"/>
        <v>0</v>
      </c>
      <c r="V167" s="11">
        <f t="shared" si="60"/>
        <v>0</v>
      </c>
      <c r="W167" s="127">
        <f t="shared" si="61"/>
        <v>1879</v>
      </c>
      <c r="X167" s="128">
        <f t="shared" si="62"/>
        <v>0</v>
      </c>
      <c r="Y167" s="129">
        <f t="shared" si="68"/>
        <v>6248</v>
      </c>
      <c r="Z167" s="130">
        <f t="shared" si="63"/>
        <v>291245</v>
      </c>
      <c r="AA167" s="130">
        <f t="shared" si="64"/>
        <v>0</v>
      </c>
      <c r="AB167" s="130">
        <f t="shared" si="69"/>
        <v>0</v>
      </c>
      <c r="AC167" s="130">
        <f t="shared" si="65"/>
        <v>0</v>
      </c>
      <c r="AD167" s="11">
        <f t="shared" si="66"/>
        <v>968440</v>
      </c>
      <c r="AE167" s="126">
        <f t="shared" si="46"/>
        <v>6272.4609712328765</v>
      </c>
      <c r="AF167" s="66">
        <v>0</v>
      </c>
      <c r="AG167" s="66"/>
    </row>
    <row r="168" spans="1:33" hidden="1" outlineLevel="1" x14ac:dyDescent="0.2">
      <c r="A168">
        <f t="shared" si="51"/>
        <v>10</v>
      </c>
      <c r="B168" s="108">
        <f t="shared" si="52"/>
        <v>44500</v>
      </c>
      <c r="C168" s="124">
        <v>44470</v>
      </c>
      <c r="D168" s="126">
        <f>VLOOKUP($B168,Loans!$B$12:$AN$227,34,FALSE)</f>
        <v>1560</v>
      </c>
      <c r="E168" s="132">
        <f>IF($A168&lt;6,VLOOKUP(YEAR(C168),SRECPrice!$B$5:$C$29,2,FALSE),VLOOKUP(YEAR(C168)+1,SRECPrice!$B$5:$C$29,2,FALSE))</f>
        <v>155</v>
      </c>
      <c r="F168" s="132">
        <v>475</v>
      </c>
      <c r="G168" s="11">
        <f t="shared" si="54"/>
        <v>241800</v>
      </c>
      <c r="H168" s="11">
        <f t="shared" si="55"/>
        <v>741000</v>
      </c>
      <c r="I168" s="11">
        <f t="shared" si="56"/>
        <v>-499200</v>
      </c>
      <c r="J168" s="133">
        <f>IF($K$5="M",SUM(D$17:D167)-SUM(J$17:J167),IF($K$5="B",IF(ISODD($A168),SUM(D$17:D167)-SUM(J$17:J167),0),IF(OR(A168=1,A168=4,A168=7,A168=10),SUM(D$17:D167)-SUM(J$17:J167),0)))</f>
        <v>6248</v>
      </c>
      <c r="K168" s="132">
        <f t="shared" si="67"/>
        <v>155</v>
      </c>
      <c r="L168" s="132">
        <f t="shared" si="70"/>
        <v>968440</v>
      </c>
      <c r="M168" s="132">
        <f t="shared" si="71"/>
        <v>968440</v>
      </c>
      <c r="N168" s="125">
        <f t="shared" si="57"/>
        <v>0</v>
      </c>
      <c r="O168" s="125">
        <f t="shared" si="58"/>
        <v>241800</v>
      </c>
      <c r="P168" s="153">
        <f>VLOOKUP($B168,Loans!$B$12:$AN$227,28,FALSE)*0</f>
        <v>0</v>
      </c>
      <c r="Q168" s="11">
        <f t="shared" si="73"/>
        <v>0</v>
      </c>
      <c r="R168" s="134">
        <f>IF($K$5="M",SUM(P$17:P167)-SUM(R$17:R167),IF($K$5="B",IF(ISODD($A168),SUM(P$17:P167)-SUM(R$17:R167),0),IF(OR(A168=1,A168=4,A168=7,A168=10),SUM(P$17:P167)-SUM(R$17:R167),0)))</f>
        <v>0</v>
      </c>
      <c r="S168" s="135">
        <f t="shared" si="72"/>
        <v>0</v>
      </c>
      <c r="T168" s="11">
        <f t="shared" si="53"/>
        <v>0</v>
      </c>
      <c r="U168" s="11">
        <f t="shared" si="59"/>
        <v>0</v>
      </c>
      <c r="V168" s="11">
        <f t="shared" si="60"/>
        <v>0</v>
      </c>
      <c r="W168" s="127">
        <f t="shared" si="61"/>
        <v>1560</v>
      </c>
      <c r="X168" s="128">
        <f t="shared" si="62"/>
        <v>6248</v>
      </c>
      <c r="Y168" s="129">
        <f t="shared" si="68"/>
        <v>1560</v>
      </c>
      <c r="Z168" s="130">
        <f t="shared" si="63"/>
        <v>241800</v>
      </c>
      <c r="AA168" s="130">
        <f t="shared" si="64"/>
        <v>968440</v>
      </c>
      <c r="AB168" s="130">
        <f t="shared" si="69"/>
        <v>968440</v>
      </c>
      <c r="AC168" s="130">
        <f t="shared" si="65"/>
        <v>0</v>
      </c>
      <c r="AD168" s="11">
        <f t="shared" si="66"/>
        <v>241800</v>
      </c>
      <c r="AE168" s="126">
        <f t="shared" si="46"/>
        <v>8916.9164383561656</v>
      </c>
      <c r="AF168" s="66">
        <v>2704.7047047047049</v>
      </c>
      <c r="AG168" s="66"/>
    </row>
    <row r="169" spans="1:33" hidden="1" outlineLevel="1" x14ac:dyDescent="0.2">
      <c r="A169">
        <f t="shared" si="51"/>
        <v>11</v>
      </c>
      <c r="B169" s="108">
        <f t="shared" si="52"/>
        <v>44530</v>
      </c>
      <c r="C169" s="124">
        <v>44501</v>
      </c>
      <c r="D169" s="126">
        <f>VLOOKUP($B169,Loans!$B$12:$AN$227,34,FALSE)</f>
        <v>1224</v>
      </c>
      <c r="E169" s="132">
        <f>IF($A169&lt;6,VLOOKUP(YEAR(C169),SRECPrice!$B$5:$C$29,2,FALSE),VLOOKUP(YEAR(C169)+1,SRECPrice!$B$5:$C$29,2,FALSE))</f>
        <v>155</v>
      </c>
      <c r="F169" s="132">
        <v>475</v>
      </c>
      <c r="G169" s="11">
        <f t="shared" si="54"/>
        <v>189720</v>
      </c>
      <c r="H169" s="11">
        <f t="shared" si="55"/>
        <v>581400</v>
      </c>
      <c r="I169" s="11">
        <f t="shared" si="56"/>
        <v>-391680</v>
      </c>
      <c r="J169" s="133">
        <f>IF($K$5="M",SUM(D$17:D168)-SUM(J$17:J168),IF($K$5="B",IF(ISODD($A169),SUM(D$17:D168)-SUM(J$17:J168),0),IF(OR(A169=1,A169=4,A169=7,A169=10),SUM(D$17:D168)-SUM(J$17:J168),0)))</f>
        <v>0</v>
      </c>
      <c r="K169" s="132">
        <f t="shared" si="67"/>
        <v>0</v>
      </c>
      <c r="L169" s="132">
        <f t="shared" si="70"/>
        <v>0</v>
      </c>
      <c r="M169" s="132">
        <f t="shared" si="71"/>
        <v>0</v>
      </c>
      <c r="N169" s="125">
        <f t="shared" si="57"/>
        <v>0</v>
      </c>
      <c r="O169" s="125">
        <f t="shared" si="58"/>
        <v>431520</v>
      </c>
      <c r="P169" s="153">
        <f>VLOOKUP($B169,Loans!$B$12:$AN$227,28,FALSE)*0</f>
        <v>0</v>
      </c>
      <c r="Q169" s="11">
        <f t="shared" si="73"/>
        <v>0</v>
      </c>
      <c r="R169" s="134">
        <f>IF($K$5="M",SUM(P$17:P168)-SUM(R$17:R168),IF($K$5="B",IF(ISODD($A169),SUM(P$17:P168)-SUM(R$17:R168),0),IF(OR(A169=1,A169=4,A169=7,A169=10),SUM(P$17:P168)-SUM(R$17:R168),0)))</f>
        <v>0</v>
      </c>
      <c r="S169" s="135">
        <f t="shared" si="72"/>
        <v>0</v>
      </c>
      <c r="T169" s="11">
        <f t="shared" si="53"/>
        <v>0</v>
      </c>
      <c r="U169" s="11">
        <f t="shared" si="59"/>
        <v>0</v>
      </c>
      <c r="V169" s="11">
        <f t="shared" si="60"/>
        <v>0</v>
      </c>
      <c r="W169" s="127">
        <f t="shared" si="61"/>
        <v>1224</v>
      </c>
      <c r="X169" s="128">
        <f t="shared" si="62"/>
        <v>0</v>
      </c>
      <c r="Y169" s="129">
        <f t="shared" si="68"/>
        <v>2784</v>
      </c>
      <c r="Z169" s="130">
        <f t="shared" si="63"/>
        <v>189720</v>
      </c>
      <c r="AA169" s="130">
        <f t="shared" si="64"/>
        <v>0</v>
      </c>
      <c r="AB169" s="130">
        <f t="shared" si="69"/>
        <v>0</v>
      </c>
      <c r="AC169" s="130">
        <f t="shared" si="65"/>
        <v>0</v>
      </c>
      <c r="AD169" s="11">
        <f t="shared" si="66"/>
        <v>431520</v>
      </c>
      <c r="AE169" s="126">
        <f t="shared" si="46"/>
        <v>2265.7460054794519</v>
      </c>
      <c r="AF169" s="66">
        <v>0</v>
      </c>
      <c r="AG169" s="66"/>
    </row>
    <row r="170" spans="1:33" hidden="1" outlineLevel="1" x14ac:dyDescent="0.2">
      <c r="A170">
        <f t="shared" si="51"/>
        <v>12</v>
      </c>
      <c r="B170" s="108">
        <f t="shared" si="52"/>
        <v>44561</v>
      </c>
      <c r="C170" s="124">
        <v>44531</v>
      </c>
      <c r="D170" s="126">
        <f>VLOOKUP($B170,Loans!$B$12:$AN$227,34,FALSE)</f>
        <v>980</v>
      </c>
      <c r="E170" s="132">
        <f>IF($A170&lt;6,VLOOKUP(YEAR(C170),SRECPrice!$B$5:$C$29,2,FALSE),VLOOKUP(YEAR(C170)+1,SRECPrice!$B$5:$C$29,2,FALSE))</f>
        <v>155</v>
      </c>
      <c r="F170" s="132">
        <v>475</v>
      </c>
      <c r="G170" s="11">
        <f t="shared" si="54"/>
        <v>151900</v>
      </c>
      <c r="H170" s="11">
        <f t="shared" si="55"/>
        <v>465500</v>
      </c>
      <c r="I170" s="11">
        <f t="shared" si="56"/>
        <v>-313600</v>
      </c>
      <c r="J170" s="133">
        <f>IF($K$5="M",SUM(D$17:D169)-SUM(J$17:J169),IF($K$5="B",IF(ISODD($A170),SUM(D$17:D169)-SUM(J$17:J169),0),IF(OR(A170=1,A170=4,A170=7,A170=10),SUM(D$17:D169)-SUM(J$17:J169),0)))</f>
        <v>0</v>
      </c>
      <c r="K170" s="132">
        <f t="shared" si="67"/>
        <v>0</v>
      </c>
      <c r="L170" s="132">
        <f t="shared" si="70"/>
        <v>0</v>
      </c>
      <c r="M170" s="132">
        <f t="shared" si="71"/>
        <v>0</v>
      </c>
      <c r="N170" s="125">
        <f t="shared" si="57"/>
        <v>0</v>
      </c>
      <c r="O170" s="125">
        <f t="shared" si="58"/>
        <v>583420</v>
      </c>
      <c r="P170" s="153">
        <f>VLOOKUP($B170,Loans!$B$12:$AN$227,28,FALSE)*0</f>
        <v>0</v>
      </c>
      <c r="Q170" s="11">
        <f t="shared" si="73"/>
        <v>0</v>
      </c>
      <c r="R170" s="134">
        <f>IF($K$5="M",SUM(P$17:P169)-SUM(R$17:R169),IF($K$5="B",IF(ISODD($A170),SUM(P$17:P169)-SUM(R$17:R169),0),IF(OR(A170=1,A170=4,A170=7,A170=10),SUM(P$17:P169)-SUM(R$17:R169),0)))</f>
        <v>0</v>
      </c>
      <c r="S170" s="135">
        <f t="shared" si="72"/>
        <v>0</v>
      </c>
      <c r="T170" s="11">
        <f t="shared" si="53"/>
        <v>0</v>
      </c>
      <c r="U170" s="11">
        <f t="shared" si="59"/>
        <v>0</v>
      </c>
      <c r="V170" s="11">
        <f t="shared" si="60"/>
        <v>0</v>
      </c>
      <c r="W170" s="127">
        <f t="shared" si="61"/>
        <v>980</v>
      </c>
      <c r="X170" s="128">
        <f t="shared" si="62"/>
        <v>0</v>
      </c>
      <c r="Y170" s="129">
        <f t="shared" si="68"/>
        <v>3764</v>
      </c>
      <c r="Z170" s="130">
        <f t="shared" si="63"/>
        <v>151900</v>
      </c>
      <c r="AA170" s="130">
        <f t="shared" si="64"/>
        <v>0</v>
      </c>
      <c r="AB170" s="130">
        <f t="shared" si="69"/>
        <v>0</v>
      </c>
      <c r="AC170" s="130">
        <f t="shared" si="65"/>
        <v>0</v>
      </c>
      <c r="AD170" s="11">
        <f t="shared" si="66"/>
        <v>583420</v>
      </c>
      <c r="AE170" s="126">
        <f t="shared" si="46"/>
        <v>4118.0112931506856</v>
      </c>
      <c r="AF170" s="66">
        <v>0</v>
      </c>
      <c r="AG170" s="66"/>
    </row>
    <row r="171" spans="1:33" hidden="1" outlineLevel="1" x14ac:dyDescent="0.2">
      <c r="A171">
        <f t="shared" si="51"/>
        <v>1</v>
      </c>
      <c r="B171" s="108">
        <f t="shared" si="52"/>
        <v>44592</v>
      </c>
      <c r="C171" s="124">
        <v>44562</v>
      </c>
      <c r="D171" s="126">
        <f>VLOOKUP($B171,Loans!$B$12:$AN$227,34,FALSE)</f>
        <v>602</v>
      </c>
      <c r="E171" s="132">
        <f>IF($A171&lt;6,VLOOKUP(YEAR(C171),SRECPrice!$B$5:$C$29,2,FALSE),VLOOKUP(YEAR(C171)+1,SRECPrice!$B$5:$C$29,2,FALSE))</f>
        <v>155</v>
      </c>
      <c r="F171" s="132">
        <v>475</v>
      </c>
      <c r="G171" s="11">
        <f t="shared" si="54"/>
        <v>93310</v>
      </c>
      <c r="H171" s="11">
        <f t="shared" si="55"/>
        <v>285950</v>
      </c>
      <c r="I171" s="11">
        <f t="shared" si="56"/>
        <v>-192640</v>
      </c>
      <c r="J171" s="133">
        <f>IF($K$5="M",SUM(D$17:D170)-SUM(J$17:J170),IF($K$5="B",IF(ISODD($A171),SUM(D$17:D170)-SUM(J$17:J170),0),IF(OR(A171=1,A171=4,A171=7,A171=10),SUM(D$17:D170)-SUM(J$17:J170),0)))</f>
        <v>3764</v>
      </c>
      <c r="K171" s="132">
        <f t="shared" si="67"/>
        <v>155</v>
      </c>
      <c r="L171" s="132">
        <f t="shared" si="70"/>
        <v>583420</v>
      </c>
      <c r="M171" s="132">
        <f t="shared" si="71"/>
        <v>583420</v>
      </c>
      <c r="N171" s="125">
        <f t="shared" si="57"/>
        <v>0</v>
      </c>
      <c r="O171" s="125">
        <f t="shared" si="58"/>
        <v>93310</v>
      </c>
      <c r="P171" s="153">
        <f>VLOOKUP($B171,Loans!$B$12:$AN$227,28,FALSE)*0</f>
        <v>0</v>
      </c>
      <c r="Q171" s="11">
        <f t="shared" si="73"/>
        <v>0</v>
      </c>
      <c r="R171" s="134">
        <f>IF($K$5="M",SUM(P$17:P170)-SUM(R$17:R170),IF($K$5="B",IF(ISODD($A171),SUM(P$17:P170)-SUM(R$17:R170),0),IF(OR(A171=1,A171=4,A171=7,A171=10),SUM(P$17:P170)-SUM(R$17:R170),0)))</f>
        <v>0</v>
      </c>
      <c r="S171" s="135">
        <f t="shared" si="72"/>
        <v>0</v>
      </c>
      <c r="T171" s="11">
        <f t="shared" si="53"/>
        <v>0</v>
      </c>
      <c r="U171" s="11">
        <f t="shared" si="59"/>
        <v>0</v>
      </c>
      <c r="V171" s="11">
        <f t="shared" si="60"/>
        <v>0</v>
      </c>
      <c r="W171" s="127">
        <f t="shared" si="61"/>
        <v>602</v>
      </c>
      <c r="X171" s="128">
        <f t="shared" si="62"/>
        <v>3764</v>
      </c>
      <c r="Y171" s="129">
        <f t="shared" si="68"/>
        <v>602</v>
      </c>
      <c r="Z171" s="130">
        <f t="shared" si="63"/>
        <v>93310</v>
      </c>
      <c r="AA171" s="130">
        <f t="shared" si="64"/>
        <v>583420</v>
      </c>
      <c r="AB171" s="130">
        <f t="shared" si="69"/>
        <v>583420</v>
      </c>
      <c r="AC171" s="130">
        <f t="shared" si="65"/>
        <v>0</v>
      </c>
      <c r="AD171" s="11">
        <f t="shared" si="66"/>
        <v>93310</v>
      </c>
      <c r="AE171" s="126">
        <f t="shared" si="46"/>
        <v>5355.905756164384</v>
      </c>
      <c r="AF171" s="66">
        <v>2275.1847752801841</v>
      </c>
      <c r="AG171" s="66"/>
    </row>
    <row r="172" spans="1:33" hidden="1" outlineLevel="1" x14ac:dyDescent="0.2">
      <c r="A172">
        <f t="shared" si="51"/>
        <v>2</v>
      </c>
      <c r="B172" s="108">
        <f t="shared" si="52"/>
        <v>44620</v>
      </c>
      <c r="C172" s="124">
        <v>44593</v>
      </c>
      <c r="D172" s="126">
        <f>VLOOKUP($B172,Loans!$B$12:$AN$227,34,FALSE)</f>
        <v>533</v>
      </c>
      <c r="E172" s="132">
        <f>IF($A172&lt;6,VLOOKUP(YEAR(C172),SRECPrice!$B$5:$C$29,2,FALSE),VLOOKUP(YEAR(C172)+1,SRECPrice!$B$5:$C$29,2,FALSE))</f>
        <v>155</v>
      </c>
      <c r="F172" s="132">
        <v>475</v>
      </c>
      <c r="G172" s="11">
        <f t="shared" si="54"/>
        <v>82615</v>
      </c>
      <c r="H172" s="11">
        <f t="shared" si="55"/>
        <v>253175</v>
      </c>
      <c r="I172" s="11">
        <f t="shared" si="56"/>
        <v>-170560</v>
      </c>
      <c r="J172" s="133">
        <f>IF($K$5="M",SUM(D$17:D171)-SUM(J$17:J171),IF($K$5="B",IF(ISODD($A172),SUM(D$17:D171)-SUM(J$17:J171),0),IF(OR(A172=1,A172=4,A172=7,A172=10),SUM(D$17:D171)-SUM(J$17:J171),0)))</f>
        <v>0</v>
      </c>
      <c r="K172" s="132">
        <f t="shared" si="67"/>
        <v>0</v>
      </c>
      <c r="L172" s="132">
        <f t="shared" si="70"/>
        <v>0</v>
      </c>
      <c r="M172" s="132">
        <f t="shared" si="71"/>
        <v>0</v>
      </c>
      <c r="N172" s="125">
        <f t="shared" si="57"/>
        <v>0</v>
      </c>
      <c r="O172" s="125">
        <f t="shared" si="58"/>
        <v>175925</v>
      </c>
      <c r="P172" s="153">
        <f>VLOOKUP($B172,Loans!$B$12:$AN$227,28,FALSE)*0</f>
        <v>0</v>
      </c>
      <c r="Q172" s="11">
        <f t="shared" si="73"/>
        <v>0</v>
      </c>
      <c r="R172" s="134">
        <f>IF($K$5="M",SUM(P$17:P171)-SUM(R$17:R171),IF($K$5="B",IF(ISODD($A172),SUM(P$17:P171)-SUM(R$17:R171),0),IF(OR(A172=1,A172=4,A172=7,A172=10),SUM(P$17:P171)-SUM(R$17:R171),0)))</f>
        <v>0</v>
      </c>
      <c r="S172" s="135">
        <f t="shared" si="72"/>
        <v>0</v>
      </c>
      <c r="T172" s="11">
        <f t="shared" si="53"/>
        <v>0</v>
      </c>
      <c r="U172" s="11">
        <f t="shared" si="59"/>
        <v>0</v>
      </c>
      <c r="V172" s="11">
        <f t="shared" si="60"/>
        <v>0</v>
      </c>
      <c r="W172" s="127">
        <f t="shared" si="61"/>
        <v>533</v>
      </c>
      <c r="X172" s="128">
        <f t="shared" si="62"/>
        <v>0</v>
      </c>
      <c r="Y172" s="129">
        <f t="shared" si="68"/>
        <v>1135</v>
      </c>
      <c r="Z172" s="130">
        <f t="shared" si="63"/>
        <v>82615</v>
      </c>
      <c r="AA172" s="130">
        <f t="shared" si="64"/>
        <v>0</v>
      </c>
      <c r="AB172" s="130">
        <f t="shared" si="69"/>
        <v>0</v>
      </c>
      <c r="AC172" s="130">
        <f t="shared" si="65"/>
        <v>0</v>
      </c>
      <c r="AD172" s="11">
        <f t="shared" si="66"/>
        <v>175925</v>
      </c>
      <c r="AE172" s="126">
        <f t="shared" si="46"/>
        <v>820.40349178082192</v>
      </c>
      <c r="AF172" s="66">
        <v>0</v>
      </c>
      <c r="AG172" s="66"/>
    </row>
    <row r="173" spans="1:33" hidden="1" outlineLevel="1" x14ac:dyDescent="0.2">
      <c r="A173">
        <f t="shared" si="51"/>
        <v>3</v>
      </c>
      <c r="B173" s="108">
        <f t="shared" si="52"/>
        <v>44651</v>
      </c>
      <c r="C173" s="124">
        <v>44621</v>
      </c>
      <c r="D173" s="126">
        <f>VLOOKUP($B173,Loans!$B$12:$AN$227,34,FALSE)</f>
        <v>653</v>
      </c>
      <c r="E173" s="132">
        <f>IF($A173&lt;6,VLOOKUP(YEAR(C173),SRECPrice!$B$5:$C$29,2,FALSE),VLOOKUP(YEAR(C173)+1,SRECPrice!$B$5:$C$29,2,FALSE))</f>
        <v>155</v>
      </c>
      <c r="F173" s="132">
        <v>475</v>
      </c>
      <c r="G173" s="11">
        <f t="shared" si="54"/>
        <v>101215</v>
      </c>
      <c r="H173" s="11">
        <f t="shared" si="55"/>
        <v>310175</v>
      </c>
      <c r="I173" s="11">
        <f t="shared" si="56"/>
        <v>-208960</v>
      </c>
      <c r="J173" s="133">
        <f>IF($K$5="M",SUM(D$17:D172)-SUM(J$17:J172),IF($K$5="B",IF(ISODD($A173),SUM(D$17:D172)-SUM(J$17:J172),0),IF(OR(A173=1,A173=4,A173=7,A173=10),SUM(D$17:D172)-SUM(J$17:J172),0)))</f>
        <v>0</v>
      </c>
      <c r="K173" s="132">
        <f t="shared" si="67"/>
        <v>0</v>
      </c>
      <c r="L173" s="132">
        <f t="shared" si="70"/>
        <v>0</v>
      </c>
      <c r="M173" s="132">
        <f t="shared" si="71"/>
        <v>0</v>
      </c>
      <c r="N173" s="125">
        <f t="shared" si="57"/>
        <v>0</v>
      </c>
      <c r="O173" s="125">
        <f t="shared" si="58"/>
        <v>277140</v>
      </c>
      <c r="P173" s="153">
        <f>VLOOKUP($B173,Loans!$B$12:$AN$227,28,FALSE)*0</f>
        <v>0</v>
      </c>
      <c r="Q173" s="11">
        <f t="shared" si="73"/>
        <v>0</v>
      </c>
      <c r="R173" s="134">
        <f>IF($K$5="M",SUM(P$17:P172)-SUM(R$17:R172),IF($K$5="B",IF(ISODD($A173),SUM(P$17:P172)-SUM(R$17:R172),0),IF(OR(A173=1,A173=4,A173=7,A173=10),SUM(P$17:P172)-SUM(R$17:R172),0)))</f>
        <v>0</v>
      </c>
      <c r="S173" s="135">
        <f t="shared" si="72"/>
        <v>0</v>
      </c>
      <c r="T173" s="11">
        <f t="shared" si="53"/>
        <v>0</v>
      </c>
      <c r="U173" s="11">
        <f t="shared" si="59"/>
        <v>0</v>
      </c>
      <c r="V173" s="11">
        <f t="shared" si="60"/>
        <v>0</v>
      </c>
      <c r="W173" s="127">
        <f t="shared" si="61"/>
        <v>653</v>
      </c>
      <c r="X173" s="128">
        <f t="shared" si="62"/>
        <v>0</v>
      </c>
      <c r="Y173" s="129">
        <f t="shared" si="68"/>
        <v>1788</v>
      </c>
      <c r="Z173" s="130">
        <f t="shared" si="63"/>
        <v>101215</v>
      </c>
      <c r="AA173" s="130">
        <f t="shared" si="64"/>
        <v>0</v>
      </c>
      <c r="AB173" s="130">
        <f t="shared" si="69"/>
        <v>0</v>
      </c>
      <c r="AC173" s="130">
        <f t="shared" si="65"/>
        <v>0</v>
      </c>
      <c r="AD173" s="11">
        <f t="shared" si="66"/>
        <v>277140</v>
      </c>
      <c r="AE173" s="126">
        <f t="shared" si="46"/>
        <v>1690.8172027397261</v>
      </c>
      <c r="AF173" s="66">
        <v>0</v>
      </c>
      <c r="AG173" s="66"/>
    </row>
    <row r="174" spans="1:33" hidden="1" outlineLevel="1" x14ac:dyDescent="0.2">
      <c r="A174">
        <f t="shared" si="51"/>
        <v>4</v>
      </c>
      <c r="B174" s="108">
        <f t="shared" si="52"/>
        <v>44681</v>
      </c>
      <c r="C174" s="124">
        <v>44652</v>
      </c>
      <c r="D174" s="126">
        <f>VLOOKUP($B174,Loans!$B$12:$AN$227,34,FALSE)</f>
        <v>799</v>
      </c>
      <c r="E174" s="132">
        <f>IF($A174&lt;6,VLOOKUP(YEAR(C174),SRECPrice!$B$5:$C$29,2,FALSE),VLOOKUP(YEAR(C174)+1,SRECPrice!$B$5:$C$29,2,FALSE))</f>
        <v>155</v>
      </c>
      <c r="F174" s="132">
        <v>475</v>
      </c>
      <c r="G174" s="11">
        <f t="shared" si="54"/>
        <v>123845</v>
      </c>
      <c r="H174" s="11">
        <f t="shared" si="55"/>
        <v>379525</v>
      </c>
      <c r="I174" s="11">
        <f t="shared" si="56"/>
        <v>-255680</v>
      </c>
      <c r="J174" s="133">
        <f>IF($K$5="M",SUM(D$17:D173)-SUM(J$17:J173),IF($K$5="B",IF(ISODD($A174),SUM(D$17:D173)-SUM(J$17:J173),0),IF(OR(A174=1,A174=4,A174=7,A174=10),SUM(D$17:D173)-SUM(J$17:J173),0)))</f>
        <v>1788</v>
      </c>
      <c r="K174" s="132">
        <f t="shared" si="67"/>
        <v>155</v>
      </c>
      <c r="L174" s="132">
        <f t="shared" si="70"/>
        <v>277140</v>
      </c>
      <c r="M174" s="132">
        <f t="shared" si="71"/>
        <v>277140</v>
      </c>
      <c r="N174" s="125">
        <f t="shared" si="57"/>
        <v>0</v>
      </c>
      <c r="O174" s="125">
        <f t="shared" si="58"/>
        <v>123845</v>
      </c>
      <c r="P174" s="153">
        <f>VLOOKUP($B174,Loans!$B$12:$AN$227,28,FALSE)*0</f>
        <v>0</v>
      </c>
      <c r="Q174" s="11">
        <f t="shared" si="73"/>
        <v>0</v>
      </c>
      <c r="R174" s="134">
        <f>IF($K$5="M",SUM(P$17:P173)-SUM(R$17:R173),IF($K$5="B",IF(ISODD($A174),SUM(P$17:P173)-SUM(R$17:R173),0),IF(OR(A174=1,A174=4,A174=7,A174=10),SUM(P$17:P173)-SUM(R$17:R173),0)))</f>
        <v>0</v>
      </c>
      <c r="S174" s="135">
        <f t="shared" si="72"/>
        <v>0</v>
      </c>
      <c r="T174" s="11">
        <f t="shared" si="53"/>
        <v>0</v>
      </c>
      <c r="U174" s="11">
        <f t="shared" si="59"/>
        <v>0</v>
      </c>
      <c r="V174" s="11">
        <f t="shared" si="60"/>
        <v>0</v>
      </c>
      <c r="W174" s="127">
        <f t="shared" si="61"/>
        <v>799</v>
      </c>
      <c r="X174" s="128">
        <f t="shared" si="62"/>
        <v>1788</v>
      </c>
      <c r="Y174" s="129">
        <f t="shared" si="68"/>
        <v>799</v>
      </c>
      <c r="Z174" s="130">
        <f t="shared" si="63"/>
        <v>123845</v>
      </c>
      <c r="AA174" s="130">
        <f t="shared" si="64"/>
        <v>277140</v>
      </c>
      <c r="AB174" s="130">
        <f t="shared" si="69"/>
        <v>277140</v>
      </c>
      <c r="AC174" s="130">
        <f t="shared" si="65"/>
        <v>0</v>
      </c>
      <c r="AD174" s="11">
        <f t="shared" si="66"/>
        <v>123845</v>
      </c>
      <c r="AE174" s="126">
        <f t="shared" si="46"/>
        <v>2484.0453301369862</v>
      </c>
      <c r="AF174" s="66">
        <v>1419.8053660173541</v>
      </c>
      <c r="AG174" s="66"/>
    </row>
    <row r="175" spans="1:33" hidden="1" outlineLevel="1" x14ac:dyDescent="0.2">
      <c r="A175">
        <f t="shared" si="51"/>
        <v>5</v>
      </c>
      <c r="B175" s="108">
        <f t="shared" si="52"/>
        <v>44712</v>
      </c>
      <c r="C175" s="124">
        <v>44682</v>
      </c>
      <c r="D175" s="126">
        <f>VLOOKUP($B175,Loans!$B$12:$AN$227,34,FALSE)</f>
        <v>1136</v>
      </c>
      <c r="E175" s="132">
        <f>IF($A175&lt;6,VLOOKUP(YEAR(C175),SRECPrice!$B$5:$C$29,2,FALSE),VLOOKUP(YEAR(C175)+1,SRECPrice!$B$5:$C$29,2,FALSE))</f>
        <v>155</v>
      </c>
      <c r="F175" s="132">
        <v>475</v>
      </c>
      <c r="G175" s="11">
        <f t="shared" si="54"/>
        <v>176080</v>
      </c>
      <c r="H175" s="11">
        <f t="shared" si="55"/>
        <v>539600</v>
      </c>
      <c r="I175" s="11">
        <f t="shared" si="56"/>
        <v>-363520</v>
      </c>
      <c r="J175" s="133">
        <f>IF($K$5="M",SUM(D$17:D174)-SUM(J$17:J174),IF($K$5="B",IF(ISODD($A175),SUM(D$17:D174)-SUM(J$17:J174),0),IF(OR(A175=1,A175=4,A175=7,A175=10),SUM(D$17:D174)-SUM(J$17:J174),0)))</f>
        <v>0</v>
      </c>
      <c r="K175" s="132">
        <f t="shared" si="67"/>
        <v>0</v>
      </c>
      <c r="L175" s="132">
        <f t="shared" si="70"/>
        <v>0</v>
      </c>
      <c r="M175" s="132">
        <f t="shared" si="71"/>
        <v>0</v>
      </c>
      <c r="N175" s="125">
        <f t="shared" si="57"/>
        <v>0</v>
      </c>
      <c r="O175" s="125">
        <f t="shared" si="58"/>
        <v>299925</v>
      </c>
      <c r="P175" s="153">
        <f>VLOOKUP($B175,Loans!$B$12:$AN$227,28,FALSE)*0</f>
        <v>0</v>
      </c>
      <c r="Q175" s="11">
        <f t="shared" si="73"/>
        <v>0</v>
      </c>
      <c r="R175" s="134">
        <f>IF($K$5="M",SUM(P$17:P174)-SUM(R$17:R174),IF($K$5="B",IF(ISODD($A175),SUM(P$17:P174)-SUM(R$17:R174),0),IF(OR(A175=1,A175=4,A175=7,A175=10),SUM(P$17:P174)-SUM(R$17:R174),0)))</f>
        <v>0</v>
      </c>
      <c r="S175" s="135">
        <f t="shared" si="72"/>
        <v>0</v>
      </c>
      <c r="T175" s="11">
        <f t="shared" si="53"/>
        <v>0</v>
      </c>
      <c r="U175" s="11">
        <f t="shared" si="59"/>
        <v>0</v>
      </c>
      <c r="V175" s="11">
        <f t="shared" si="60"/>
        <v>0</v>
      </c>
      <c r="W175" s="127">
        <f t="shared" si="61"/>
        <v>1136</v>
      </c>
      <c r="X175" s="128">
        <f t="shared" si="62"/>
        <v>0</v>
      </c>
      <c r="Y175" s="129">
        <f t="shared" si="68"/>
        <v>1935</v>
      </c>
      <c r="Z175" s="130">
        <f t="shared" si="63"/>
        <v>176080</v>
      </c>
      <c r="AA175" s="130">
        <f t="shared" si="64"/>
        <v>0</v>
      </c>
      <c r="AB175" s="130">
        <f t="shared" si="69"/>
        <v>0</v>
      </c>
      <c r="AC175" s="130">
        <f t="shared" si="65"/>
        <v>0</v>
      </c>
      <c r="AD175" s="11">
        <f t="shared" si="66"/>
        <v>299925</v>
      </c>
      <c r="AE175" s="126">
        <f t="shared" si="46"/>
        <v>1222.1837054794521</v>
      </c>
      <c r="AF175" s="66">
        <v>0</v>
      </c>
      <c r="AG175" s="66"/>
    </row>
    <row r="176" spans="1:33" hidden="1" outlineLevel="1" x14ac:dyDescent="0.2">
      <c r="A176">
        <f t="shared" si="51"/>
        <v>6</v>
      </c>
      <c r="B176" s="108">
        <f t="shared" si="52"/>
        <v>44742</v>
      </c>
      <c r="C176" s="124">
        <v>44713</v>
      </c>
      <c r="D176" s="126">
        <f>VLOOKUP($B176,Loans!$B$12:$AN$227,34,FALSE)</f>
        <v>1250</v>
      </c>
      <c r="E176" s="132">
        <f>IF($A176&lt;6,VLOOKUP(YEAR(C176),SRECPrice!$B$5:$C$29,2,FALSE),VLOOKUP(YEAR(C176)+1,SRECPrice!$B$5:$C$29,2,FALSE))</f>
        <v>155</v>
      </c>
      <c r="F176" s="132">
        <v>475</v>
      </c>
      <c r="G176" s="11">
        <f t="shared" si="54"/>
        <v>193750</v>
      </c>
      <c r="H176" s="11">
        <f t="shared" si="55"/>
        <v>593750</v>
      </c>
      <c r="I176" s="11">
        <f t="shared" si="56"/>
        <v>-400000</v>
      </c>
      <c r="J176" s="133">
        <f>IF($K$5="M",SUM(D$17:D175)-SUM(J$17:J175),IF($K$5="B",IF(ISODD($A176),SUM(D$17:D175)-SUM(J$17:J175),0),IF(OR(A176=1,A176=4,A176=7,A176=10),SUM(D$17:D175)-SUM(J$17:J175),0)))</f>
        <v>0</v>
      </c>
      <c r="K176" s="132">
        <f t="shared" si="67"/>
        <v>0</v>
      </c>
      <c r="L176" s="132">
        <f t="shared" si="70"/>
        <v>0</v>
      </c>
      <c r="M176" s="132">
        <f t="shared" si="71"/>
        <v>0</v>
      </c>
      <c r="N176" s="125">
        <f t="shared" si="57"/>
        <v>0</v>
      </c>
      <c r="O176" s="125">
        <f t="shared" si="58"/>
        <v>493675</v>
      </c>
      <c r="P176" s="153">
        <f>VLOOKUP($B176,Loans!$B$12:$AN$227,28,FALSE)*0</f>
        <v>0</v>
      </c>
      <c r="Q176" s="11">
        <f t="shared" si="73"/>
        <v>0</v>
      </c>
      <c r="R176" s="134">
        <f>IF($K$5="M",SUM(P$17:P175)-SUM(R$17:R175),IF($K$5="B",IF(ISODD($A176),SUM(P$17:P175)-SUM(R$17:R175),0),IF(OR(A176=1,A176=4,A176=7,A176=10),SUM(P$17:P175)-SUM(R$17:R175),0)))</f>
        <v>0</v>
      </c>
      <c r="S176" s="135">
        <f t="shared" si="72"/>
        <v>0</v>
      </c>
      <c r="T176" s="11">
        <f t="shared" si="53"/>
        <v>0</v>
      </c>
      <c r="U176" s="11">
        <f t="shared" si="59"/>
        <v>0</v>
      </c>
      <c r="V176" s="11">
        <f t="shared" si="60"/>
        <v>0</v>
      </c>
      <c r="W176" s="127">
        <f t="shared" si="61"/>
        <v>1250</v>
      </c>
      <c r="X176" s="128">
        <f t="shared" si="62"/>
        <v>0</v>
      </c>
      <c r="Y176" s="129">
        <f t="shared" si="68"/>
        <v>3185</v>
      </c>
      <c r="Z176" s="130">
        <f t="shared" si="63"/>
        <v>193750</v>
      </c>
      <c r="AA176" s="130">
        <f t="shared" si="64"/>
        <v>0</v>
      </c>
      <c r="AB176" s="130">
        <f t="shared" si="69"/>
        <v>0</v>
      </c>
      <c r="AC176" s="130">
        <f t="shared" si="65"/>
        <v>0</v>
      </c>
      <c r="AD176" s="11">
        <f t="shared" si="66"/>
        <v>493675</v>
      </c>
      <c r="AE176" s="126">
        <f t="shared" si="46"/>
        <v>2797.7415068493156</v>
      </c>
      <c r="AF176" s="66">
        <v>0</v>
      </c>
      <c r="AG176" s="66"/>
    </row>
    <row r="177" spans="1:33" hidden="1" outlineLevel="1" x14ac:dyDescent="0.2">
      <c r="A177">
        <f t="shared" si="51"/>
        <v>7</v>
      </c>
      <c r="B177" s="108">
        <f t="shared" si="52"/>
        <v>44773</v>
      </c>
      <c r="C177" s="124">
        <v>44743</v>
      </c>
      <c r="D177" s="126">
        <f>VLOOKUP($B177,Loans!$B$12:$AN$227,34,FALSE)</f>
        <v>1358</v>
      </c>
      <c r="E177" s="132">
        <f>IF($A177&lt;6,VLOOKUP(YEAR(C177),SRECPrice!$B$5:$C$29,2,FALSE),VLOOKUP(YEAR(C177)+1,SRECPrice!$B$5:$C$29,2,FALSE))</f>
        <v>155</v>
      </c>
      <c r="F177" s="132">
        <v>475</v>
      </c>
      <c r="G177" s="11">
        <f t="shared" si="54"/>
        <v>210490</v>
      </c>
      <c r="H177" s="11">
        <f t="shared" si="55"/>
        <v>645050</v>
      </c>
      <c r="I177" s="11">
        <f t="shared" si="56"/>
        <v>-434560</v>
      </c>
      <c r="J177" s="133">
        <f>IF($K$5="M",SUM(D$17:D176)-SUM(J$17:J176),IF($K$5="B",IF(ISODD($A177),SUM(D$17:D176)-SUM(J$17:J176),0),IF(OR(A177=1,A177=4,A177=7,A177=10),SUM(D$17:D176)-SUM(J$17:J176),0)))</f>
        <v>3185</v>
      </c>
      <c r="K177" s="132">
        <f t="shared" si="67"/>
        <v>155</v>
      </c>
      <c r="L177" s="132">
        <f t="shared" si="70"/>
        <v>493675</v>
      </c>
      <c r="M177" s="132">
        <f t="shared" si="71"/>
        <v>493675</v>
      </c>
      <c r="N177" s="125">
        <f t="shared" si="57"/>
        <v>0</v>
      </c>
      <c r="O177" s="125">
        <f t="shared" si="58"/>
        <v>210490</v>
      </c>
      <c r="P177" s="153">
        <f>VLOOKUP($B177,Loans!$B$12:$AN$227,28,FALSE)*0</f>
        <v>0</v>
      </c>
      <c r="Q177" s="11">
        <f t="shared" si="73"/>
        <v>0</v>
      </c>
      <c r="R177" s="134">
        <f>IF($K$5="M",SUM(P$17:P176)-SUM(R$17:R176),IF($K$5="B",IF(ISODD($A177),SUM(P$17:P176)-SUM(R$17:R176),0),IF(OR(A177=1,A177=4,A177=7,A177=10),SUM(P$17:P176)-SUM(R$17:R176),0)))</f>
        <v>0</v>
      </c>
      <c r="S177" s="135">
        <f t="shared" si="72"/>
        <v>0</v>
      </c>
      <c r="T177" s="11">
        <f t="shared" si="53"/>
        <v>0</v>
      </c>
      <c r="U177" s="11">
        <f t="shared" si="59"/>
        <v>0</v>
      </c>
      <c r="V177" s="11">
        <f t="shared" si="60"/>
        <v>0</v>
      </c>
      <c r="W177" s="127">
        <f t="shared" si="61"/>
        <v>1358</v>
      </c>
      <c r="X177" s="128">
        <f t="shared" si="62"/>
        <v>3185</v>
      </c>
      <c r="Y177" s="129">
        <f t="shared" si="68"/>
        <v>1358</v>
      </c>
      <c r="Z177" s="130">
        <f t="shared" si="63"/>
        <v>210490</v>
      </c>
      <c r="AA177" s="130">
        <f t="shared" si="64"/>
        <v>493675</v>
      </c>
      <c r="AB177" s="130">
        <f t="shared" si="69"/>
        <v>493675</v>
      </c>
      <c r="AC177" s="130">
        <f t="shared" si="65"/>
        <v>0</v>
      </c>
      <c r="AD177" s="11">
        <f t="shared" si="66"/>
        <v>210490</v>
      </c>
      <c r="AE177" s="126">
        <f t="shared" si="46"/>
        <v>4572.0663397260278</v>
      </c>
      <c r="AF177" s="66">
        <v>1716.6429055554256</v>
      </c>
      <c r="AG177" s="66"/>
    </row>
    <row r="178" spans="1:33" hidden="1" outlineLevel="1" x14ac:dyDescent="0.2">
      <c r="A178">
        <f t="shared" si="51"/>
        <v>8</v>
      </c>
      <c r="B178" s="108">
        <f t="shared" si="52"/>
        <v>44804</v>
      </c>
      <c r="C178" s="124">
        <v>44774</v>
      </c>
      <c r="D178" s="126">
        <f>VLOOKUP($B178,Loans!$B$12:$AN$227,34,FALSE)</f>
        <v>1287</v>
      </c>
      <c r="E178" s="132">
        <f>IF($A178&lt;6,VLOOKUP(YEAR(C178),SRECPrice!$B$5:$C$29,2,FALSE),VLOOKUP(YEAR(C178)+1,SRECPrice!$B$5:$C$29,2,FALSE))</f>
        <v>155</v>
      </c>
      <c r="F178" s="132">
        <v>475</v>
      </c>
      <c r="G178" s="11">
        <f t="shared" si="54"/>
        <v>199485</v>
      </c>
      <c r="H178" s="11">
        <f t="shared" si="55"/>
        <v>611325</v>
      </c>
      <c r="I178" s="11">
        <f t="shared" si="56"/>
        <v>-411840</v>
      </c>
      <c r="J178" s="133">
        <f>IF($K$5="M",SUM(D$17:D177)-SUM(J$17:J177),IF($K$5="B",IF(ISODD($A178),SUM(D$17:D177)-SUM(J$17:J177),0),IF(OR(A178=1,A178=4,A178=7,A178=10),SUM(D$17:D177)-SUM(J$17:J177),0)))</f>
        <v>0</v>
      </c>
      <c r="K178" s="132">
        <f t="shared" si="67"/>
        <v>0</v>
      </c>
      <c r="L178" s="132">
        <f t="shared" si="70"/>
        <v>0</v>
      </c>
      <c r="M178" s="132">
        <f t="shared" si="71"/>
        <v>0</v>
      </c>
      <c r="N178" s="125">
        <f t="shared" si="57"/>
        <v>0</v>
      </c>
      <c r="O178" s="125">
        <f t="shared" si="58"/>
        <v>409975</v>
      </c>
      <c r="P178" s="153">
        <f>VLOOKUP($B178,Loans!$B$12:$AN$227,28,FALSE)*0</f>
        <v>0</v>
      </c>
      <c r="Q178" s="11">
        <f t="shared" si="73"/>
        <v>0</v>
      </c>
      <c r="R178" s="134">
        <f>IF($K$5="M",SUM(P$17:P177)-SUM(R$17:R177),IF($K$5="B",IF(ISODD($A178),SUM(P$17:P177)-SUM(R$17:R177),0),IF(OR(A178=1,A178=4,A178=7,A178=10),SUM(P$17:P177)-SUM(R$17:R177),0)))</f>
        <v>0</v>
      </c>
      <c r="S178" s="135">
        <f t="shared" si="72"/>
        <v>0</v>
      </c>
      <c r="T178" s="11">
        <f t="shared" si="53"/>
        <v>0</v>
      </c>
      <c r="U178" s="11">
        <f t="shared" si="59"/>
        <v>0</v>
      </c>
      <c r="V178" s="11">
        <f t="shared" si="60"/>
        <v>0</v>
      </c>
      <c r="W178" s="127">
        <f t="shared" si="61"/>
        <v>1287</v>
      </c>
      <c r="X178" s="128">
        <f t="shared" si="62"/>
        <v>0</v>
      </c>
      <c r="Y178" s="129">
        <f t="shared" si="68"/>
        <v>2645</v>
      </c>
      <c r="Z178" s="130">
        <f t="shared" si="63"/>
        <v>199485</v>
      </c>
      <c r="AA178" s="130">
        <f t="shared" si="64"/>
        <v>0</v>
      </c>
      <c r="AB178" s="130">
        <f t="shared" si="69"/>
        <v>0</v>
      </c>
      <c r="AC178" s="130">
        <f t="shared" si="65"/>
        <v>0</v>
      </c>
      <c r="AD178" s="11">
        <f t="shared" si="66"/>
        <v>409975</v>
      </c>
      <c r="AE178" s="126">
        <f t="shared" si="46"/>
        <v>2046.8805273972605</v>
      </c>
      <c r="AF178" s="66">
        <v>0</v>
      </c>
      <c r="AG178" s="66"/>
    </row>
    <row r="179" spans="1:33" hidden="1" outlineLevel="1" x14ac:dyDescent="0.2">
      <c r="A179">
        <f t="shared" si="51"/>
        <v>9</v>
      </c>
      <c r="B179" s="108">
        <f t="shared" si="52"/>
        <v>44834</v>
      </c>
      <c r="C179" s="124">
        <v>44805</v>
      </c>
      <c r="D179" s="126">
        <f>VLOOKUP($B179,Loans!$B$12:$AN$227,34,FALSE)</f>
        <v>1259</v>
      </c>
      <c r="E179" s="132">
        <f>IF($A179&lt;6,VLOOKUP(YEAR(C179),SRECPrice!$B$5:$C$29,2,FALSE),VLOOKUP(YEAR(C179)+1,SRECPrice!$B$5:$C$29,2,FALSE))</f>
        <v>155</v>
      </c>
      <c r="F179" s="132">
        <v>475</v>
      </c>
      <c r="G179" s="11">
        <f t="shared" si="54"/>
        <v>195145</v>
      </c>
      <c r="H179" s="11">
        <f t="shared" si="55"/>
        <v>598025</v>
      </c>
      <c r="I179" s="11">
        <f t="shared" si="56"/>
        <v>-402880</v>
      </c>
      <c r="J179" s="133">
        <f>IF($K$5="M",SUM(D$17:D178)-SUM(J$17:J178),IF($K$5="B",IF(ISODD($A179),SUM(D$17:D178)-SUM(J$17:J178),0),IF(OR(A179=1,A179=4,A179=7,A179=10),SUM(D$17:D178)-SUM(J$17:J178),0)))</f>
        <v>0</v>
      </c>
      <c r="K179" s="132">
        <f t="shared" si="67"/>
        <v>0</v>
      </c>
      <c r="L179" s="132">
        <f t="shared" si="70"/>
        <v>0</v>
      </c>
      <c r="M179" s="132">
        <f t="shared" si="71"/>
        <v>0</v>
      </c>
      <c r="N179" s="125">
        <f t="shared" si="57"/>
        <v>0</v>
      </c>
      <c r="O179" s="125">
        <f t="shared" si="58"/>
        <v>605120</v>
      </c>
      <c r="P179" s="153">
        <f>VLOOKUP($B179,Loans!$B$12:$AN$227,28,FALSE)*0</f>
        <v>0</v>
      </c>
      <c r="Q179" s="11">
        <f t="shared" si="73"/>
        <v>0</v>
      </c>
      <c r="R179" s="134">
        <f>IF($K$5="M",SUM(P$17:P178)-SUM(R$17:R178),IF($K$5="B",IF(ISODD($A179),SUM(P$17:P178)-SUM(R$17:R178),0),IF(OR(A179=1,A179=4,A179=7,A179=10),SUM(P$17:P178)-SUM(R$17:R178),0)))</f>
        <v>0</v>
      </c>
      <c r="S179" s="135">
        <f t="shared" si="72"/>
        <v>0</v>
      </c>
      <c r="T179" s="11">
        <f t="shared" si="53"/>
        <v>0</v>
      </c>
      <c r="U179" s="11">
        <f t="shared" si="59"/>
        <v>0</v>
      </c>
      <c r="V179" s="11">
        <f t="shared" si="60"/>
        <v>0</v>
      </c>
      <c r="W179" s="127">
        <f t="shared" si="61"/>
        <v>1259</v>
      </c>
      <c r="X179" s="128">
        <f t="shared" si="62"/>
        <v>0</v>
      </c>
      <c r="Y179" s="129">
        <f t="shared" si="68"/>
        <v>3904</v>
      </c>
      <c r="Z179" s="130">
        <f t="shared" si="63"/>
        <v>195145</v>
      </c>
      <c r="AA179" s="130">
        <f t="shared" si="64"/>
        <v>0</v>
      </c>
      <c r="AB179" s="130">
        <f t="shared" si="69"/>
        <v>0</v>
      </c>
      <c r="AC179" s="130">
        <f t="shared" si="65"/>
        <v>0</v>
      </c>
      <c r="AD179" s="11">
        <f t="shared" si="66"/>
        <v>605120</v>
      </c>
      <c r="AE179" s="126">
        <f t="shared" ref="AE179:AE237" si="74">AD178*((B179-B178)-1)*$AE$2/365+$AE$2/365*1*AD179</f>
        <v>3803.0884506849316</v>
      </c>
      <c r="AF179" s="66">
        <v>0</v>
      </c>
      <c r="AG179" s="66"/>
    </row>
    <row r="180" spans="1:33" hidden="1" outlineLevel="1" x14ac:dyDescent="0.2">
      <c r="A180">
        <f t="shared" si="51"/>
        <v>10</v>
      </c>
      <c r="B180" s="108">
        <f t="shared" si="52"/>
        <v>44865</v>
      </c>
      <c r="C180" s="124">
        <v>44835</v>
      </c>
      <c r="D180" s="126">
        <f>VLOOKUP($B180,Loans!$B$12:$AN$227,34,FALSE)</f>
        <v>1132</v>
      </c>
      <c r="E180" s="132">
        <f>IF($A180&lt;6,VLOOKUP(YEAR(C180),SRECPrice!$B$5:$C$29,2,FALSE),VLOOKUP(YEAR(C180)+1,SRECPrice!$B$5:$C$29,2,FALSE))</f>
        <v>155</v>
      </c>
      <c r="F180" s="132">
        <v>475</v>
      </c>
      <c r="G180" s="11">
        <f t="shared" si="54"/>
        <v>175460</v>
      </c>
      <c r="H180" s="11">
        <f t="shared" si="55"/>
        <v>537700</v>
      </c>
      <c r="I180" s="11">
        <f t="shared" si="56"/>
        <v>-362240</v>
      </c>
      <c r="J180" s="133">
        <f>IF($K$5="M",SUM(D$17:D179)-SUM(J$17:J179),IF($K$5="B",IF(ISODD($A180),SUM(D$17:D179)-SUM(J$17:J179),0),IF(OR(A180=1,A180=4,A180=7,A180=10),SUM(D$17:D179)-SUM(J$17:J179),0)))</f>
        <v>3904</v>
      </c>
      <c r="K180" s="132">
        <f t="shared" si="67"/>
        <v>155</v>
      </c>
      <c r="L180" s="132">
        <f t="shared" si="70"/>
        <v>605120</v>
      </c>
      <c r="M180" s="132">
        <f t="shared" si="71"/>
        <v>605120</v>
      </c>
      <c r="N180" s="125">
        <f t="shared" si="57"/>
        <v>0</v>
      </c>
      <c r="O180" s="125">
        <f t="shared" si="58"/>
        <v>175460</v>
      </c>
      <c r="P180" s="153">
        <f>VLOOKUP($B180,Loans!$B$12:$AN$227,28,FALSE)*0</f>
        <v>0</v>
      </c>
      <c r="Q180" s="11">
        <f t="shared" si="73"/>
        <v>0</v>
      </c>
      <c r="R180" s="134">
        <f>IF($K$5="M",SUM(P$17:P179)-SUM(R$17:R179),IF($K$5="B",IF(ISODD($A180),SUM(P$17:P179)-SUM(R$17:R179),0),IF(OR(A180=1,A180=4,A180=7,A180=10),SUM(P$17:P179)-SUM(R$17:R179),0)))</f>
        <v>0</v>
      </c>
      <c r="S180" s="135">
        <f t="shared" si="72"/>
        <v>0</v>
      </c>
      <c r="T180" s="11">
        <f t="shared" si="53"/>
        <v>0</v>
      </c>
      <c r="U180" s="11">
        <f t="shared" si="59"/>
        <v>0</v>
      </c>
      <c r="V180" s="11">
        <f t="shared" si="60"/>
        <v>0</v>
      </c>
      <c r="W180" s="127">
        <f t="shared" si="61"/>
        <v>1132</v>
      </c>
      <c r="X180" s="128">
        <f t="shared" si="62"/>
        <v>3904</v>
      </c>
      <c r="Y180" s="129">
        <f t="shared" si="68"/>
        <v>1132</v>
      </c>
      <c r="Z180" s="130">
        <f t="shared" si="63"/>
        <v>175460</v>
      </c>
      <c r="AA180" s="130">
        <f t="shared" si="64"/>
        <v>605120</v>
      </c>
      <c r="AB180" s="130">
        <f t="shared" si="69"/>
        <v>605120</v>
      </c>
      <c r="AC180" s="130">
        <f t="shared" si="65"/>
        <v>0</v>
      </c>
      <c r="AD180" s="11">
        <f t="shared" si="66"/>
        <v>175460</v>
      </c>
      <c r="AE180" s="126">
        <f t="shared" si="74"/>
        <v>5579.0645643835614</v>
      </c>
      <c r="AF180" s="66">
        <v>1947.4376902196268</v>
      </c>
      <c r="AG180" s="66"/>
    </row>
    <row r="181" spans="1:33" hidden="1" outlineLevel="1" x14ac:dyDescent="0.2">
      <c r="A181">
        <f t="shared" si="51"/>
        <v>11</v>
      </c>
      <c r="B181" s="108">
        <f t="shared" si="52"/>
        <v>44895</v>
      </c>
      <c r="C181" s="124">
        <v>44866</v>
      </c>
      <c r="D181" s="126">
        <f>VLOOKUP($B181,Loans!$B$12:$AN$227,34,FALSE)</f>
        <v>967</v>
      </c>
      <c r="E181" s="132">
        <f>IF($A181&lt;6,VLOOKUP(YEAR(C181),SRECPrice!$B$5:$C$29,2,FALSE),VLOOKUP(YEAR(C181)+1,SRECPrice!$B$5:$C$29,2,FALSE))</f>
        <v>155</v>
      </c>
      <c r="F181" s="132">
        <v>475</v>
      </c>
      <c r="G181" s="11">
        <f t="shared" si="54"/>
        <v>149885</v>
      </c>
      <c r="H181" s="11">
        <f t="shared" si="55"/>
        <v>459325</v>
      </c>
      <c r="I181" s="11">
        <f t="shared" si="56"/>
        <v>-309440</v>
      </c>
      <c r="J181" s="133">
        <f>IF($K$5="M",SUM(D$17:D180)-SUM(J$17:J180),IF($K$5="B",IF(ISODD($A181),SUM(D$17:D180)-SUM(J$17:J180),0),IF(OR(A181=1,A181=4,A181=7,A181=10),SUM(D$17:D180)-SUM(J$17:J180),0)))</f>
        <v>0</v>
      </c>
      <c r="K181" s="132">
        <f t="shared" si="67"/>
        <v>0</v>
      </c>
      <c r="L181" s="132">
        <f t="shared" si="70"/>
        <v>0</v>
      </c>
      <c r="M181" s="132">
        <f t="shared" si="71"/>
        <v>0</v>
      </c>
      <c r="N181" s="125">
        <f t="shared" si="57"/>
        <v>0</v>
      </c>
      <c r="O181" s="125">
        <f t="shared" si="58"/>
        <v>325345</v>
      </c>
      <c r="P181" s="153">
        <f>VLOOKUP($B181,Loans!$B$12:$AN$227,28,FALSE)*0</f>
        <v>0</v>
      </c>
      <c r="Q181" s="11">
        <f t="shared" si="73"/>
        <v>0</v>
      </c>
      <c r="R181" s="134">
        <f>IF($K$5="M",SUM(P$17:P180)-SUM(R$17:R180),IF($K$5="B",IF(ISODD($A181),SUM(P$17:P180)-SUM(R$17:R180),0),IF(OR(A181=1,A181=4,A181=7,A181=10),SUM(P$17:P180)-SUM(R$17:R180),0)))</f>
        <v>0</v>
      </c>
      <c r="S181" s="135">
        <f t="shared" si="72"/>
        <v>0</v>
      </c>
      <c r="T181" s="11">
        <f t="shared" si="53"/>
        <v>0</v>
      </c>
      <c r="U181" s="11">
        <f t="shared" si="59"/>
        <v>0</v>
      </c>
      <c r="V181" s="11">
        <f t="shared" si="60"/>
        <v>0</v>
      </c>
      <c r="W181" s="127">
        <f t="shared" si="61"/>
        <v>967</v>
      </c>
      <c r="X181" s="128">
        <f t="shared" si="62"/>
        <v>0</v>
      </c>
      <c r="Y181" s="129">
        <f t="shared" si="68"/>
        <v>2099</v>
      </c>
      <c r="Z181" s="130">
        <f t="shared" si="63"/>
        <v>149885</v>
      </c>
      <c r="AA181" s="130">
        <f t="shared" si="64"/>
        <v>0</v>
      </c>
      <c r="AB181" s="130">
        <f t="shared" si="69"/>
        <v>0</v>
      </c>
      <c r="AC181" s="130">
        <f t="shared" si="65"/>
        <v>0</v>
      </c>
      <c r="AD181" s="11">
        <f t="shared" si="66"/>
        <v>325345</v>
      </c>
      <c r="AE181" s="126">
        <f t="shared" si="74"/>
        <v>1647.8367219178083</v>
      </c>
      <c r="AF181" s="66">
        <v>0</v>
      </c>
      <c r="AG181" s="66"/>
    </row>
    <row r="182" spans="1:33" hidden="1" outlineLevel="1" x14ac:dyDescent="0.2">
      <c r="A182">
        <f t="shared" si="51"/>
        <v>12</v>
      </c>
      <c r="B182" s="108">
        <f t="shared" si="52"/>
        <v>44926</v>
      </c>
      <c r="C182" s="124">
        <v>44896</v>
      </c>
      <c r="D182" s="126">
        <f>VLOOKUP($B182,Loans!$B$12:$AN$227,34,FALSE)</f>
        <v>786</v>
      </c>
      <c r="E182" s="132">
        <f>IF($A182&lt;6,VLOOKUP(YEAR(C182),SRECPrice!$B$5:$C$29,2,FALSE),VLOOKUP(YEAR(C182)+1,SRECPrice!$B$5:$C$29,2,FALSE))</f>
        <v>155</v>
      </c>
      <c r="F182" s="132">
        <v>475</v>
      </c>
      <c r="G182" s="11">
        <f t="shared" si="54"/>
        <v>121830</v>
      </c>
      <c r="H182" s="11">
        <f t="shared" si="55"/>
        <v>373350</v>
      </c>
      <c r="I182" s="11">
        <f t="shared" si="56"/>
        <v>-251520</v>
      </c>
      <c r="J182" s="133">
        <f>IF($K$5="M",SUM(D$17:D181)-SUM(J$17:J181),IF($K$5="B",IF(ISODD($A182),SUM(D$17:D181)-SUM(J$17:J181),0),IF(OR(A182=1,A182=4,A182=7,A182=10),SUM(D$17:D181)-SUM(J$17:J181),0)))</f>
        <v>0</v>
      </c>
      <c r="K182" s="132">
        <f t="shared" si="67"/>
        <v>0</v>
      </c>
      <c r="L182" s="132">
        <f t="shared" si="70"/>
        <v>0</v>
      </c>
      <c r="M182" s="132">
        <f t="shared" si="71"/>
        <v>0</v>
      </c>
      <c r="N182" s="125">
        <f t="shared" si="57"/>
        <v>0</v>
      </c>
      <c r="O182" s="125">
        <f t="shared" si="58"/>
        <v>447175</v>
      </c>
      <c r="P182" s="153">
        <f>VLOOKUP($B182,Loans!$B$12:$AN$227,28,FALSE)*0</f>
        <v>0</v>
      </c>
      <c r="Q182" s="11">
        <f t="shared" si="73"/>
        <v>0</v>
      </c>
      <c r="R182" s="134">
        <f>IF($K$5="M",SUM(P$17:P181)-SUM(R$17:R181),IF($K$5="B",IF(ISODD($A182),SUM(P$17:P181)-SUM(R$17:R181),0),IF(OR(A182=1,A182=4,A182=7,A182=10),SUM(P$17:P181)-SUM(R$17:R181),0)))</f>
        <v>0</v>
      </c>
      <c r="S182" s="135">
        <f t="shared" si="72"/>
        <v>0</v>
      </c>
      <c r="T182" s="11">
        <f t="shared" si="53"/>
        <v>0</v>
      </c>
      <c r="U182" s="11">
        <f t="shared" si="59"/>
        <v>0</v>
      </c>
      <c r="V182" s="11">
        <f t="shared" si="60"/>
        <v>0</v>
      </c>
      <c r="W182" s="127">
        <f t="shared" si="61"/>
        <v>786</v>
      </c>
      <c r="X182" s="128">
        <f t="shared" si="62"/>
        <v>0</v>
      </c>
      <c r="Y182" s="129">
        <f t="shared" si="68"/>
        <v>2885</v>
      </c>
      <c r="Z182" s="130">
        <f t="shared" si="63"/>
        <v>121830</v>
      </c>
      <c r="AA182" s="130">
        <f t="shared" si="64"/>
        <v>0</v>
      </c>
      <c r="AB182" s="130">
        <f t="shared" si="69"/>
        <v>0</v>
      </c>
      <c r="AC182" s="130">
        <f t="shared" si="65"/>
        <v>0</v>
      </c>
      <c r="AD182" s="11">
        <f t="shared" si="66"/>
        <v>447175</v>
      </c>
      <c r="AE182" s="126">
        <f t="shared" si="74"/>
        <v>3107.002815068493</v>
      </c>
      <c r="AF182" s="66">
        <v>0</v>
      </c>
      <c r="AG182" s="66"/>
    </row>
    <row r="183" spans="1:33" hidden="1" outlineLevel="1" x14ac:dyDescent="0.2">
      <c r="A183">
        <f t="shared" si="51"/>
        <v>1</v>
      </c>
      <c r="B183" s="108">
        <f t="shared" si="52"/>
        <v>44957</v>
      </c>
      <c r="C183" s="124">
        <v>44927</v>
      </c>
      <c r="D183" s="126">
        <f>VLOOKUP($B183,Loans!$B$12:$AN$227,34,FALSE)</f>
        <v>494</v>
      </c>
      <c r="E183" s="132">
        <f>IF($A183&lt;6,VLOOKUP(YEAR(C183),SRECPrice!$B$5:$C$29,2,FALSE),VLOOKUP(YEAR(C183)+1,SRECPrice!$B$5:$C$29,2,FALSE))</f>
        <v>155</v>
      </c>
      <c r="F183" s="132">
        <v>475</v>
      </c>
      <c r="G183" s="11">
        <f t="shared" si="54"/>
        <v>76570</v>
      </c>
      <c r="H183" s="11">
        <f t="shared" si="55"/>
        <v>234650</v>
      </c>
      <c r="I183" s="11">
        <f t="shared" si="56"/>
        <v>-158080</v>
      </c>
      <c r="J183" s="133">
        <f>IF($K$5="M",SUM(D$17:D182)-SUM(J$17:J182),IF($K$5="B",IF(ISODD($A183),SUM(D$17:D182)-SUM(J$17:J182),0),IF(OR(A183=1,A183=4,A183=7,A183=10),SUM(D$17:D182)-SUM(J$17:J182),0)))</f>
        <v>2885</v>
      </c>
      <c r="K183" s="132">
        <f t="shared" si="67"/>
        <v>155</v>
      </c>
      <c r="L183" s="132">
        <f t="shared" si="70"/>
        <v>447175</v>
      </c>
      <c r="M183" s="132">
        <f t="shared" si="71"/>
        <v>447175</v>
      </c>
      <c r="N183" s="125">
        <f t="shared" si="57"/>
        <v>0</v>
      </c>
      <c r="O183" s="125">
        <f t="shared" si="58"/>
        <v>76570</v>
      </c>
      <c r="P183" s="153">
        <f>VLOOKUP($B183,Loans!$B$12:$AN$227,28,FALSE)*0</f>
        <v>0</v>
      </c>
      <c r="Q183" s="11">
        <f t="shared" si="73"/>
        <v>0</v>
      </c>
      <c r="R183" s="134">
        <f>IF($K$5="M",SUM(P$17:P182)-SUM(R$17:R182),IF($K$5="B",IF(ISODD($A183),SUM(P$17:P182)-SUM(R$17:R182),0),IF(OR(A183=1,A183=4,A183=7,A183=10),SUM(P$17:P182)-SUM(R$17:R182),0)))</f>
        <v>0</v>
      </c>
      <c r="S183" s="135">
        <f t="shared" si="72"/>
        <v>0</v>
      </c>
      <c r="T183" s="11">
        <f t="shared" si="53"/>
        <v>0</v>
      </c>
      <c r="U183" s="11">
        <f t="shared" si="59"/>
        <v>0</v>
      </c>
      <c r="V183" s="11">
        <f t="shared" si="60"/>
        <v>0</v>
      </c>
      <c r="W183" s="127">
        <f t="shared" si="61"/>
        <v>494</v>
      </c>
      <c r="X183" s="128">
        <f t="shared" si="62"/>
        <v>2885</v>
      </c>
      <c r="Y183" s="129">
        <f t="shared" si="68"/>
        <v>494</v>
      </c>
      <c r="Z183" s="130">
        <f t="shared" si="63"/>
        <v>76570</v>
      </c>
      <c r="AA183" s="130">
        <f t="shared" si="64"/>
        <v>447175</v>
      </c>
      <c r="AB183" s="130">
        <f t="shared" si="69"/>
        <v>447175</v>
      </c>
      <c r="AC183" s="130">
        <f t="shared" si="65"/>
        <v>0</v>
      </c>
      <c r="AD183" s="11">
        <f t="shared" si="66"/>
        <v>76570</v>
      </c>
      <c r="AE183" s="126">
        <f t="shared" si="74"/>
        <v>4106.6882246575342</v>
      </c>
      <c r="AF183" s="66">
        <v>1858.8348105530501</v>
      </c>
      <c r="AG183" s="66"/>
    </row>
    <row r="184" spans="1:33" hidden="1" outlineLevel="1" x14ac:dyDescent="0.2">
      <c r="A184">
        <f t="shared" si="51"/>
        <v>2</v>
      </c>
      <c r="B184" s="108">
        <f t="shared" si="52"/>
        <v>44985</v>
      </c>
      <c r="C184" s="124">
        <v>44958</v>
      </c>
      <c r="D184" s="126">
        <f>VLOOKUP($B184,Loans!$B$12:$AN$227,34,FALSE)</f>
        <v>440</v>
      </c>
      <c r="E184" s="132">
        <f>IF($A184&lt;6,VLOOKUP(YEAR(C184),SRECPrice!$B$5:$C$29,2,FALSE),VLOOKUP(YEAR(C184)+1,SRECPrice!$B$5:$C$29,2,FALSE))</f>
        <v>155</v>
      </c>
      <c r="F184" s="132">
        <v>475</v>
      </c>
      <c r="G184" s="11">
        <f t="shared" si="54"/>
        <v>68200</v>
      </c>
      <c r="H184" s="11">
        <f t="shared" si="55"/>
        <v>209000</v>
      </c>
      <c r="I184" s="11">
        <f t="shared" si="56"/>
        <v>-140800</v>
      </c>
      <c r="J184" s="133">
        <f>IF($K$5="M",SUM(D$17:D183)-SUM(J$17:J183),IF($K$5="B",IF(ISODD($A184),SUM(D$17:D183)-SUM(J$17:J183),0),IF(OR(A184=1,A184=4,A184=7,A184=10),SUM(D$17:D183)-SUM(J$17:J183),0)))</f>
        <v>0</v>
      </c>
      <c r="K184" s="132">
        <f t="shared" si="67"/>
        <v>0</v>
      </c>
      <c r="L184" s="132">
        <f t="shared" ref="L184:L215" si="75">J184*K184</f>
        <v>0</v>
      </c>
      <c r="M184" s="132">
        <f t="shared" ref="M184:M215" si="76">IF(J184=0,0,O183)</f>
        <v>0</v>
      </c>
      <c r="N184" s="125">
        <f t="shared" si="57"/>
        <v>0</v>
      </c>
      <c r="O184" s="125">
        <f t="shared" si="58"/>
        <v>144770</v>
      </c>
      <c r="P184" s="153">
        <f>VLOOKUP($B184,Loans!$B$12:$AN$227,28,FALSE)*0</f>
        <v>0</v>
      </c>
      <c r="Q184" s="11">
        <f t="shared" si="73"/>
        <v>0</v>
      </c>
      <c r="R184" s="134">
        <f>IF($K$5="M",SUM(P$17:P183)-SUM(R$17:R183),IF($K$5="B",IF(ISODD($A184),SUM(P$17:P183)-SUM(R$17:R183),0),IF(OR(A184=1,A184=4,A184=7,A184=10),SUM(P$17:P183)-SUM(R$17:R183),0)))</f>
        <v>0</v>
      </c>
      <c r="S184" s="135">
        <f t="shared" ref="S184:S215" si="77">IF(R184&gt;0,V183,0)</f>
        <v>0</v>
      </c>
      <c r="T184" s="11">
        <f t="shared" si="53"/>
        <v>0</v>
      </c>
      <c r="U184" s="11">
        <f t="shared" si="59"/>
        <v>0</v>
      </c>
      <c r="V184" s="11">
        <f t="shared" si="60"/>
        <v>0</v>
      </c>
      <c r="W184" s="127">
        <f t="shared" si="61"/>
        <v>440</v>
      </c>
      <c r="X184" s="128">
        <f t="shared" si="62"/>
        <v>0</v>
      </c>
      <c r="Y184" s="129">
        <f t="shared" si="68"/>
        <v>934</v>
      </c>
      <c r="Z184" s="130">
        <f t="shared" si="63"/>
        <v>68200</v>
      </c>
      <c r="AA184" s="130">
        <f t="shared" si="64"/>
        <v>0</v>
      </c>
      <c r="AB184" s="130">
        <f t="shared" si="69"/>
        <v>0</v>
      </c>
      <c r="AC184" s="130">
        <f t="shared" si="65"/>
        <v>0</v>
      </c>
      <c r="AD184" s="11">
        <f t="shared" si="66"/>
        <v>144770</v>
      </c>
      <c r="AE184" s="126">
        <f t="shared" si="74"/>
        <v>673.34513972602747</v>
      </c>
      <c r="AF184" s="66">
        <v>0</v>
      </c>
      <c r="AG184" s="66"/>
    </row>
    <row r="185" spans="1:33" hidden="1" outlineLevel="1" x14ac:dyDescent="0.2">
      <c r="A185">
        <f t="shared" si="51"/>
        <v>3</v>
      </c>
      <c r="B185" s="108">
        <f t="shared" si="52"/>
        <v>45016</v>
      </c>
      <c r="C185" s="124">
        <v>44986</v>
      </c>
      <c r="D185" s="126">
        <f>VLOOKUP($B185,Loans!$B$12:$AN$227,34,FALSE)</f>
        <v>542</v>
      </c>
      <c r="E185" s="132">
        <f>IF($A185&lt;6,VLOOKUP(YEAR(C185),SRECPrice!$B$5:$C$29,2,FALSE),VLOOKUP(YEAR(C185)+1,SRECPrice!$B$5:$C$29,2,FALSE))</f>
        <v>155</v>
      </c>
      <c r="F185" s="132">
        <v>475</v>
      </c>
      <c r="G185" s="11">
        <f t="shared" si="54"/>
        <v>84010</v>
      </c>
      <c r="H185" s="11">
        <f t="shared" si="55"/>
        <v>257450</v>
      </c>
      <c r="I185" s="11">
        <f t="shared" si="56"/>
        <v>-173440</v>
      </c>
      <c r="J185" s="133">
        <f>IF($K$5="M",SUM(D$17:D184)-SUM(J$17:J184),IF($K$5="B",IF(ISODD($A185),SUM(D$17:D184)-SUM(J$17:J184),0),IF(OR(A185=1,A185=4,A185=7,A185=10),SUM(D$17:D184)-SUM(J$17:J184),0)))</f>
        <v>0</v>
      </c>
      <c r="K185" s="132">
        <f t="shared" si="67"/>
        <v>0</v>
      </c>
      <c r="L185" s="132">
        <f t="shared" si="75"/>
        <v>0</v>
      </c>
      <c r="M185" s="132">
        <f t="shared" si="76"/>
        <v>0</v>
      </c>
      <c r="N185" s="125">
        <f t="shared" si="57"/>
        <v>0</v>
      </c>
      <c r="O185" s="125">
        <f t="shared" si="58"/>
        <v>228780</v>
      </c>
      <c r="P185" s="153">
        <f>VLOOKUP($B185,Loans!$B$12:$AN$227,28,FALSE)*0</f>
        <v>0</v>
      </c>
      <c r="Q185" s="11">
        <f t="shared" ref="Q185:Q216" si="78">P185*E185*0.75</f>
        <v>0</v>
      </c>
      <c r="R185" s="134">
        <f>IF($K$5="M",SUM(P$17:P184)-SUM(R$17:R184),IF($K$5="B",IF(ISODD($A185),SUM(P$17:P184)-SUM(R$17:R184),0),IF(OR(A185=1,A185=4,A185=7,A185=10),SUM(P$17:P184)-SUM(R$17:R184),0)))</f>
        <v>0</v>
      </c>
      <c r="S185" s="135">
        <f t="shared" si="77"/>
        <v>0</v>
      </c>
      <c r="T185" s="11">
        <f t="shared" si="53"/>
        <v>0</v>
      </c>
      <c r="U185" s="11">
        <f t="shared" si="59"/>
        <v>0</v>
      </c>
      <c r="V185" s="11">
        <f t="shared" si="60"/>
        <v>0</v>
      </c>
      <c r="W185" s="127">
        <f t="shared" si="61"/>
        <v>542</v>
      </c>
      <c r="X185" s="128">
        <f t="shared" si="62"/>
        <v>0</v>
      </c>
      <c r="Y185" s="129">
        <f t="shared" si="68"/>
        <v>1476</v>
      </c>
      <c r="Z185" s="130">
        <f t="shared" si="63"/>
        <v>84010</v>
      </c>
      <c r="AA185" s="130">
        <f t="shared" si="64"/>
        <v>0</v>
      </c>
      <c r="AB185" s="130">
        <f t="shared" si="69"/>
        <v>0</v>
      </c>
      <c r="AC185" s="130">
        <f t="shared" si="65"/>
        <v>0</v>
      </c>
      <c r="AD185" s="11">
        <f t="shared" si="66"/>
        <v>228780</v>
      </c>
      <c r="AE185" s="126">
        <f t="shared" si="74"/>
        <v>1391.6051178082193</v>
      </c>
      <c r="AF185" s="66">
        <v>0</v>
      </c>
      <c r="AG185" s="66"/>
    </row>
    <row r="186" spans="1:33" hidden="1" outlineLevel="1" x14ac:dyDescent="0.2">
      <c r="A186">
        <f t="shared" si="51"/>
        <v>4</v>
      </c>
      <c r="B186" s="108">
        <f t="shared" si="52"/>
        <v>45046</v>
      </c>
      <c r="C186" s="124">
        <v>45017</v>
      </c>
      <c r="D186" s="126">
        <f>VLOOKUP($B186,Loans!$B$12:$AN$227,34,FALSE)</f>
        <v>664</v>
      </c>
      <c r="E186" s="132">
        <f>IF($A186&lt;6,VLOOKUP(YEAR(C186),SRECPrice!$B$5:$C$29,2,FALSE),VLOOKUP(YEAR(C186)+1,SRECPrice!$B$5:$C$29,2,FALSE))</f>
        <v>155</v>
      </c>
      <c r="F186" s="132">
        <v>475</v>
      </c>
      <c r="G186" s="11">
        <f t="shared" si="54"/>
        <v>102920</v>
      </c>
      <c r="H186" s="11">
        <f t="shared" si="55"/>
        <v>315400</v>
      </c>
      <c r="I186" s="11">
        <f t="shared" si="56"/>
        <v>-212480</v>
      </c>
      <c r="J186" s="133">
        <f>IF($K$5="M",SUM(D$17:D185)-SUM(J$17:J185),IF($K$5="B",IF(ISODD($A186),SUM(D$17:D185)-SUM(J$17:J185),0),IF(OR(A186=1,A186=4,A186=7,A186=10),SUM(D$17:D185)-SUM(J$17:J185),0)))</f>
        <v>1476</v>
      </c>
      <c r="K186" s="132">
        <f t="shared" si="67"/>
        <v>155</v>
      </c>
      <c r="L186" s="132">
        <f t="shared" si="75"/>
        <v>228780</v>
      </c>
      <c r="M186" s="132">
        <f t="shared" si="76"/>
        <v>228780</v>
      </c>
      <c r="N186" s="125">
        <f t="shared" si="57"/>
        <v>0</v>
      </c>
      <c r="O186" s="125">
        <f t="shared" si="58"/>
        <v>102920</v>
      </c>
      <c r="P186" s="153">
        <f>VLOOKUP($B186,Loans!$B$12:$AN$227,28,FALSE)*0</f>
        <v>0</v>
      </c>
      <c r="Q186" s="11">
        <f t="shared" si="78"/>
        <v>0</v>
      </c>
      <c r="R186" s="134">
        <f>IF($K$5="M",SUM(P$17:P185)-SUM(R$17:R185),IF($K$5="B",IF(ISODD($A186),SUM(P$17:P185)-SUM(R$17:R185),0),IF(OR(A186=1,A186=4,A186=7,A186=10),SUM(P$17:P185)-SUM(R$17:R185),0)))</f>
        <v>0</v>
      </c>
      <c r="S186" s="135">
        <f t="shared" si="77"/>
        <v>0</v>
      </c>
      <c r="T186" s="11">
        <f t="shared" si="53"/>
        <v>0</v>
      </c>
      <c r="U186" s="11">
        <f t="shared" si="59"/>
        <v>0</v>
      </c>
      <c r="V186" s="11">
        <f t="shared" si="60"/>
        <v>0</v>
      </c>
      <c r="W186" s="127">
        <f t="shared" si="61"/>
        <v>664</v>
      </c>
      <c r="X186" s="128">
        <f t="shared" si="62"/>
        <v>1476</v>
      </c>
      <c r="Y186" s="129">
        <f t="shared" si="68"/>
        <v>664</v>
      </c>
      <c r="Z186" s="130">
        <f t="shared" si="63"/>
        <v>102920</v>
      </c>
      <c r="AA186" s="130">
        <f t="shared" si="64"/>
        <v>228780</v>
      </c>
      <c r="AB186" s="130">
        <f t="shared" si="69"/>
        <v>228780</v>
      </c>
      <c r="AC186" s="130">
        <f t="shared" si="65"/>
        <v>0</v>
      </c>
      <c r="AD186" s="11">
        <f t="shared" si="66"/>
        <v>102920</v>
      </c>
      <c r="AE186" s="126">
        <f t="shared" si="74"/>
        <v>2050.7964219178084</v>
      </c>
      <c r="AF186" s="66">
        <v>1158.9756476429714</v>
      </c>
      <c r="AG186" s="66"/>
    </row>
    <row r="187" spans="1:33" hidden="1" outlineLevel="1" x14ac:dyDescent="0.2">
      <c r="A187">
        <f t="shared" si="51"/>
        <v>5</v>
      </c>
      <c r="B187" s="108">
        <f t="shared" si="52"/>
        <v>45077</v>
      </c>
      <c r="C187" s="124">
        <v>45047</v>
      </c>
      <c r="D187" s="126">
        <f>VLOOKUP($B187,Loans!$B$12:$AN$227,34,FALSE)</f>
        <v>918</v>
      </c>
      <c r="E187" s="132">
        <f>IF($A187&lt;6,VLOOKUP(YEAR(C187),SRECPrice!$B$5:$C$29,2,FALSE),VLOOKUP(YEAR(C187)+1,SRECPrice!$B$5:$C$29,2,FALSE))</f>
        <v>155</v>
      </c>
      <c r="F187" s="132">
        <v>475</v>
      </c>
      <c r="G187" s="11">
        <f t="shared" si="54"/>
        <v>142290</v>
      </c>
      <c r="H187" s="11">
        <f t="shared" si="55"/>
        <v>436050</v>
      </c>
      <c r="I187" s="11">
        <f t="shared" si="56"/>
        <v>-293760</v>
      </c>
      <c r="J187" s="133">
        <f>IF($K$5="M",SUM(D$17:D186)-SUM(J$17:J186),IF($K$5="B",IF(ISODD($A187),SUM(D$17:D186)-SUM(J$17:J186),0),IF(OR(A187=1,A187=4,A187=7,A187=10),SUM(D$17:D186)-SUM(J$17:J186),0)))</f>
        <v>0</v>
      </c>
      <c r="K187" s="132">
        <f t="shared" si="67"/>
        <v>0</v>
      </c>
      <c r="L187" s="132">
        <f t="shared" si="75"/>
        <v>0</v>
      </c>
      <c r="M187" s="132">
        <f t="shared" si="76"/>
        <v>0</v>
      </c>
      <c r="N187" s="125">
        <f t="shared" si="57"/>
        <v>0</v>
      </c>
      <c r="O187" s="125">
        <f t="shared" si="58"/>
        <v>245210</v>
      </c>
      <c r="P187" s="153">
        <f>VLOOKUP($B187,Loans!$B$12:$AN$227,28,FALSE)*0</f>
        <v>0</v>
      </c>
      <c r="Q187" s="11">
        <f t="shared" si="78"/>
        <v>0</v>
      </c>
      <c r="R187" s="134">
        <f>IF($K$5="M",SUM(P$17:P186)-SUM(R$17:R186),IF($K$5="B",IF(ISODD($A187),SUM(P$17:P186)-SUM(R$17:R186),0),IF(OR(A187=1,A187=4,A187=7,A187=10),SUM(P$17:P186)-SUM(R$17:R186),0)))</f>
        <v>0</v>
      </c>
      <c r="S187" s="135">
        <f t="shared" si="77"/>
        <v>0</v>
      </c>
      <c r="T187" s="11">
        <f t="shared" si="53"/>
        <v>0</v>
      </c>
      <c r="U187" s="11">
        <f t="shared" si="59"/>
        <v>0</v>
      </c>
      <c r="V187" s="11">
        <f t="shared" si="60"/>
        <v>0</v>
      </c>
      <c r="W187" s="127">
        <f t="shared" si="61"/>
        <v>918</v>
      </c>
      <c r="X187" s="128">
        <f t="shared" si="62"/>
        <v>0</v>
      </c>
      <c r="Y187" s="129">
        <f t="shared" si="68"/>
        <v>1582</v>
      </c>
      <c r="Z187" s="130">
        <f t="shared" si="63"/>
        <v>142290</v>
      </c>
      <c r="AA187" s="130">
        <f t="shared" si="64"/>
        <v>0</v>
      </c>
      <c r="AB187" s="130">
        <f t="shared" si="69"/>
        <v>0</v>
      </c>
      <c r="AC187" s="130">
        <f t="shared" si="65"/>
        <v>0</v>
      </c>
      <c r="AD187" s="11">
        <f t="shared" si="66"/>
        <v>245210</v>
      </c>
      <c r="AE187" s="126">
        <f t="shared" si="74"/>
        <v>1014.4525780821917</v>
      </c>
      <c r="AF187" s="66">
        <v>0</v>
      </c>
      <c r="AG187" s="66"/>
    </row>
    <row r="188" spans="1:33" hidden="1" outlineLevel="1" x14ac:dyDescent="0.2">
      <c r="A188">
        <f t="shared" si="51"/>
        <v>6</v>
      </c>
      <c r="B188" s="108">
        <f t="shared" si="52"/>
        <v>45107</v>
      </c>
      <c r="C188" s="124">
        <v>45078</v>
      </c>
      <c r="D188" s="126">
        <f>VLOOKUP($B188,Loans!$B$12:$AN$227,34,FALSE)</f>
        <v>1027</v>
      </c>
      <c r="E188" s="132">
        <f>IF($A188&lt;6,VLOOKUP(YEAR(C188),SRECPrice!$B$5:$C$29,2,FALSE),VLOOKUP(YEAR(C188)+1,SRECPrice!$B$5:$C$29,2,FALSE))</f>
        <v>155</v>
      </c>
      <c r="F188" s="132">
        <v>475</v>
      </c>
      <c r="G188" s="11">
        <f t="shared" si="54"/>
        <v>159185</v>
      </c>
      <c r="H188" s="11">
        <f t="shared" si="55"/>
        <v>487825</v>
      </c>
      <c r="I188" s="11">
        <f t="shared" si="56"/>
        <v>-328640</v>
      </c>
      <c r="J188" s="133">
        <f>IF($K$5="M",SUM(D$17:D187)-SUM(J$17:J187),IF($K$5="B",IF(ISODD($A188),SUM(D$17:D187)-SUM(J$17:J187),0),IF(OR(A188=1,A188=4,A188=7,A188=10),SUM(D$17:D187)-SUM(J$17:J187),0)))</f>
        <v>0</v>
      </c>
      <c r="K188" s="132">
        <f t="shared" si="67"/>
        <v>0</v>
      </c>
      <c r="L188" s="132">
        <f t="shared" si="75"/>
        <v>0</v>
      </c>
      <c r="M188" s="132">
        <f t="shared" si="76"/>
        <v>0</v>
      </c>
      <c r="N188" s="125">
        <f t="shared" si="57"/>
        <v>0</v>
      </c>
      <c r="O188" s="125">
        <f t="shared" si="58"/>
        <v>404395</v>
      </c>
      <c r="P188" s="153">
        <f>VLOOKUP($B188,Loans!$B$12:$AN$227,28,FALSE)*0</f>
        <v>0</v>
      </c>
      <c r="Q188" s="11">
        <f t="shared" si="78"/>
        <v>0</v>
      </c>
      <c r="R188" s="134">
        <f>IF($K$5="M",SUM(P$17:P187)-SUM(R$17:R187),IF($K$5="B",IF(ISODD($A188),SUM(P$17:P187)-SUM(R$17:R187),0),IF(OR(A188=1,A188=4,A188=7,A188=10),SUM(P$17:P187)-SUM(R$17:R187),0)))</f>
        <v>0</v>
      </c>
      <c r="S188" s="135">
        <f t="shared" si="77"/>
        <v>0</v>
      </c>
      <c r="T188" s="11">
        <f t="shared" si="53"/>
        <v>0</v>
      </c>
      <c r="U188" s="11">
        <f t="shared" si="59"/>
        <v>0</v>
      </c>
      <c r="V188" s="11">
        <f t="shared" si="60"/>
        <v>0</v>
      </c>
      <c r="W188" s="127">
        <f t="shared" si="61"/>
        <v>1027</v>
      </c>
      <c r="X188" s="128">
        <f t="shared" si="62"/>
        <v>0</v>
      </c>
      <c r="Y188" s="129">
        <f t="shared" si="68"/>
        <v>2609</v>
      </c>
      <c r="Z188" s="130">
        <f t="shared" si="63"/>
        <v>159185</v>
      </c>
      <c r="AA188" s="130">
        <f t="shared" si="64"/>
        <v>0</v>
      </c>
      <c r="AB188" s="130">
        <f t="shared" si="69"/>
        <v>0</v>
      </c>
      <c r="AC188" s="130">
        <f t="shared" si="65"/>
        <v>0</v>
      </c>
      <c r="AD188" s="11">
        <f t="shared" si="66"/>
        <v>404395</v>
      </c>
      <c r="AE188" s="126">
        <f t="shared" si="74"/>
        <v>2287.5900917808221</v>
      </c>
      <c r="AF188" s="66">
        <v>0</v>
      </c>
      <c r="AG188" s="66"/>
    </row>
    <row r="189" spans="1:33" hidden="1" outlineLevel="1" x14ac:dyDescent="0.2">
      <c r="A189">
        <f t="shared" si="51"/>
        <v>7</v>
      </c>
      <c r="B189" s="108">
        <f t="shared" si="52"/>
        <v>45138</v>
      </c>
      <c r="C189" s="124">
        <v>45108</v>
      </c>
      <c r="D189" s="126">
        <f>VLOOKUP($B189,Loans!$B$12:$AN$227,34,FALSE)</f>
        <v>1227</v>
      </c>
      <c r="E189" s="132">
        <f>IF($A189&lt;6,VLOOKUP(YEAR(C189),SRECPrice!$B$5:$C$29,2,FALSE),VLOOKUP(YEAR(C189)+1,SRECPrice!$B$5:$C$29,2,FALSE))</f>
        <v>155</v>
      </c>
      <c r="F189" s="132">
        <v>475</v>
      </c>
      <c r="G189" s="11">
        <f t="shared" si="54"/>
        <v>190185</v>
      </c>
      <c r="H189" s="11">
        <f t="shared" si="55"/>
        <v>582825</v>
      </c>
      <c r="I189" s="11">
        <f t="shared" si="56"/>
        <v>-392640</v>
      </c>
      <c r="J189" s="133">
        <f>IF($K$5="M",SUM(D$17:D188)-SUM(J$17:J188),IF($K$5="B",IF(ISODD($A189),SUM(D$17:D188)-SUM(J$17:J188),0),IF(OR(A189=1,A189=4,A189=7,A189=10),SUM(D$17:D188)-SUM(J$17:J188),0)))</f>
        <v>2609</v>
      </c>
      <c r="K189" s="132">
        <f t="shared" si="67"/>
        <v>155</v>
      </c>
      <c r="L189" s="132">
        <f t="shared" si="75"/>
        <v>404395</v>
      </c>
      <c r="M189" s="132">
        <f t="shared" si="76"/>
        <v>404395</v>
      </c>
      <c r="N189" s="125">
        <f t="shared" si="57"/>
        <v>0</v>
      </c>
      <c r="O189" s="125">
        <f t="shared" si="58"/>
        <v>190185</v>
      </c>
      <c r="P189" s="153">
        <f>VLOOKUP($B189,Loans!$B$12:$AN$227,28,FALSE)*0</f>
        <v>0</v>
      </c>
      <c r="Q189" s="11">
        <f t="shared" si="78"/>
        <v>0</v>
      </c>
      <c r="R189" s="134">
        <f>IF($K$5="M",SUM(P$17:P188)-SUM(R$17:R188),IF($K$5="B",IF(ISODD($A189),SUM(P$17:P188)-SUM(R$17:R188),0),IF(OR(A189=1,A189=4,A189=7,A189=10),SUM(P$17:P188)-SUM(R$17:R188),0)))</f>
        <v>0</v>
      </c>
      <c r="S189" s="135">
        <f t="shared" si="77"/>
        <v>0</v>
      </c>
      <c r="T189" s="11">
        <f t="shared" si="53"/>
        <v>0</v>
      </c>
      <c r="U189" s="11">
        <f t="shared" si="59"/>
        <v>0</v>
      </c>
      <c r="V189" s="11">
        <f t="shared" si="60"/>
        <v>0</v>
      </c>
      <c r="W189" s="127">
        <f t="shared" si="61"/>
        <v>1227</v>
      </c>
      <c r="X189" s="128">
        <f t="shared" si="62"/>
        <v>2609</v>
      </c>
      <c r="Y189" s="129">
        <f t="shared" si="68"/>
        <v>1227</v>
      </c>
      <c r="Z189" s="130">
        <f t="shared" si="63"/>
        <v>190185</v>
      </c>
      <c r="AA189" s="130">
        <f t="shared" si="64"/>
        <v>404395</v>
      </c>
      <c r="AB189" s="130">
        <f t="shared" si="69"/>
        <v>404395</v>
      </c>
      <c r="AC189" s="130">
        <f t="shared" si="65"/>
        <v>0</v>
      </c>
      <c r="AD189" s="11">
        <f t="shared" si="66"/>
        <v>190185</v>
      </c>
      <c r="AE189" s="126">
        <f t="shared" si="74"/>
        <v>3750.6249000000003</v>
      </c>
      <c r="AF189" s="66">
        <v>1505.2472693994462</v>
      </c>
      <c r="AG189" s="66"/>
    </row>
    <row r="190" spans="1:33" hidden="1" outlineLevel="1" x14ac:dyDescent="0.2">
      <c r="A190">
        <f t="shared" si="51"/>
        <v>8</v>
      </c>
      <c r="B190" s="108">
        <f t="shared" si="52"/>
        <v>45169</v>
      </c>
      <c r="C190" s="124">
        <v>45139</v>
      </c>
      <c r="D190" s="126">
        <f>VLOOKUP($B190,Loans!$B$12:$AN$227,34,FALSE)</f>
        <v>1190</v>
      </c>
      <c r="E190" s="132">
        <f>IF($A190&lt;6,VLOOKUP(YEAR(C190),SRECPrice!$B$5:$C$29,2,FALSE),VLOOKUP(YEAR(C190)+1,SRECPrice!$B$5:$C$29,2,FALSE))</f>
        <v>155</v>
      </c>
      <c r="F190" s="132">
        <v>475</v>
      </c>
      <c r="G190" s="11">
        <f t="shared" si="54"/>
        <v>184450</v>
      </c>
      <c r="H190" s="11">
        <f t="shared" si="55"/>
        <v>565250</v>
      </c>
      <c r="I190" s="11">
        <f t="shared" si="56"/>
        <v>-380800</v>
      </c>
      <c r="J190" s="133">
        <f>IF($K$5="M",SUM(D$17:D189)-SUM(J$17:J189),IF($K$5="B",IF(ISODD($A190),SUM(D$17:D189)-SUM(J$17:J189),0),IF(OR(A190=1,A190=4,A190=7,A190=10),SUM(D$17:D189)-SUM(J$17:J189),0)))</f>
        <v>0</v>
      </c>
      <c r="K190" s="132">
        <f t="shared" si="67"/>
        <v>0</v>
      </c>
      <c r="L190" s="132">
        <f t="shared" si="75"/>
        <v>0</v>
      </c>
      <c r="M190" s="132">
        <f t="shared" si="76"/>
        <v>0</v>
      </c>
      <c r="N190" s="125">
        <f t="shared" si="57"/>
        <v>0</v>
      </c>
      <c r="O190" s="125">
        <f t="shared" si="58"/>
        <v>374635</v>
      </c>
      <c r="P190" s="153">
        <f>VLOOKUP($B190,Loans!$B$12:$AN$227,28,FALSE)*0</f>
        <v>0</v>
      </c>
      <c r="Q190" s="11">
        <f t="shared" si="78"/>
        <v>0</v>
      </c>
      <c r="R190" s="134">
        <f>IF($K$5="M",SUM(P$17:P189)-SUM(R$17:R189),IF($K$5="B",IF(ISODD($A190),SUM(P$17:P189)-SUM(R$17:R189),0),IF(OR(A190=1,A190=4,A190=7,A190=10),SUM(P$17:P189)-SUM(R$17:R189),0)))</f>
        <v>0</v>
      </c>
      <c r="S190" s="135">
        <f t="shared" si="77"/>
        <v>0</v>
      </c>
      <c r="T190" s="11">
        <f t="shared" si="53"/>
        <v>0</v>
      </c>
      <c r="U190" s="11">
        <f t="shared" si="59"/>
        <v>0</v>
      </c>
      <c r="V190" s="11">
        <f t="shared" si="60"/>
        <v>0</v>
      </c>
      <c r="W190" s="127">
        <f t="shared" si="61"/>
        <v>1190</v>
      </c>
      <c r="X190" s="128">
        <f t="shared" si="62"/>
        <v>0</v>
      </c>
      <c r="Y190" s="129">
        <f t="shared" si="68"/>
        <v>2417</v>
      </c>
      <c r="Z190" s="130">
        <f t="shared" si="63"/>
        <v>184450</v>
      </c>
      <c r="AA190" s="130">
        <f t="shared" si="64"/>
        <v>0</v>
      </c>
      <c r="AB190" s="130">
        <f t="shared" si="69"/>
        <v>0</v>
      </c>
      <c r="AC190" s="130">
        <f t="shared" si="65"/>
        <v>0</v>
      </c>
      <c r="AD190" s="11">
        <f t="shared" si="66"/>
        <v>374635</v>
      </c>
      <c r="AE190" s="126">
        <f t="shared" si="74"/>
        <v>1850.7083657534247</v>
      </c>
      <c r="AF190" s="66">
        <v>0</v>
      </c>
      <c r="AG190" s="66"/>
    </row>
    <row r="191" spans="1:33" hidden="1" outlineLevel="1" x14ac:dyDescent="0.2">
      <c r="A191">
        <f t="shared" si="51"/>
        <v>9</v>
      </c>
      <c r="B191" s="108">
        <f t="shared" si="52"/>
        <v>45199</v>
      </c>
      <c r="C191" s="124">
        <v>45170</v>
      </c>
      <c r="D191" s="126">
        <f>VLOOKUP($B191,Loans!$B$12:$AN$227,34,FALSE)</f>
        <v>1148</v>
      </c>
      <c r="E191" s="132">
        <f>IF($A191&lt;6,VLOOKUP(YEAR(C191),SRECPrice!$B$5:$C$29,2,FALSE),VLOOKUP(YEAR(C191)+1,SRECPrice!$B$5:$C$29,2,FALSE))</f>
        <v>155</v>
      </c>
      <c r="F191" s="132">
        <v>475</v>
      </c>
      <c r="G191" s="11">
        <f t="shared" si="54"/>
        <v>177940</v>
      </c>
      <c r="H191" s="11">
        <f t="shared" si="55"/>
        <v>545300</v>
      </c>
      <c r="I191" s="11">
        <f t="shared" si="56"/>
        <v>-367360</v>
      </c>
      <c r="J191" s="133">
        <f>IF($K$5="M",SUM(D$17:D190)-SUM(J$17:J190),IF($K$5="B",IF(ISODD($A191),SUM(D$17:D190)-SUM(J$17:J190),0),IF(OR(A191=1,A191=4,A191=7,A191=10),SUM(D$17:D190)-SUM(J$17:J190),0)))</f>
        <v>0</v>
      </c>
      <c r="K191" s="132">
        <f t="shared" si="67"/>
        <v>0</v>
      </c>
      <c r="L191" s="132">
        <f t="shared" si="75"/>
        <v>0</v>
      </c>
      <c r="M191" s="132">
        <f t="shared" si="76"/>
        <v>0</v>
      </c>
      <c r="N191" s="125">
        <f t="shared" si="57"/>
        <v>0</v>
      </c>
      <c r="O191" s="125">
        <f t="shared" si="58"/>
        <v>552575</v>
      </c>
      <c r="P191" s="153">
        <f>VLOOKUP($B191,Loans!$B$12:$AN$227,28,FALSE)*0</f>
        <v>0</v>
      </c>
      <c r="Q191" s="11">
        <f t="shared" si="78"/>
        <v>0</v>
      </c>
      <c r="R191" s="134">
        <f>IF($K$5="M",SUM(P$17:P190)-SUM(R$17:R190),IF($K$5="B",IF(ISODD($A191),SUM(P$17:P190)-SUM(R$17:R190),0),IF(OR(A191=1,A191=4,A191=7,A191=10),SUM(P$17:P190)-SUM(R$17:R190),0)))</f>
        <v>0</v>
      </c>
      <c r="S191" s="135">
        <f t="shared" si="77"/>
        <v>0</v>
      </c>
      <c r="T191" s="11">
        <f t="shared" si="53"/>
        <v>0</v>
      </c>
      <c r="U191" s="11">
        <f t="shared" si="59"/>
        <v>0</v>
      </c>
      <c r="V191" s="11">
        <f t="shared" si="60"/>
        <v>0</v>
      </c>
      <c r="W191" s="127">
        <f t="shared" si="61"/>
        <v>1148</v>
      </c>
      <c r="X191" s="128">
        <f t="shared" si="62"/>
        <v>0</v>
      </c>
      <c r="Y191" s="129">
        <f t="shared" si="68"/>
        <v>3565</v>
      </c>
      <c r="Z191" s="130">
        <f t="shared" si="63"/>
        <v>177940</v>
      </c>
      <c r="AA191" s="130">
        <f t="shared" si="64"/>
        <v>0</v>
      </c>
      <c r="AB191" s="130">
        <f t="shared" si="69"/>
        <v>0</v>
      </c>
      <c r="AC191" s="130">
        <f t="shared" si="65"/>
        <v>0</v>
      </c>
      <c r="AD191" s="11">
        <f t="shared" si="66"/>
        <v>552575</v>
      </c>
      <c r="AE191" s="126">
        <f t="shared" si="74"/>
        <v>3475.1440794520549</v>
      </c>
      <c r="AF191" s="66">
        <v>0</v>
      </c>
      <c r="AG191" s="66"/>
    </row>
    <row r="192" spans="1:33" hidden="1" outlineLevel="1" x14ac:dyDescent="0.2">
      <c r="A192">
        <f t="shared" si="51"/>
        <v>10</v>
      </c>
      <c r="B192" s="108">
        <f t="shared" si="52"/>
        <v>45230</v>
      </c>
      <c r="C192" s="124">
        <v>45200</v>
      </c>
      <c r="D192" s="126">
        <f>VLOOKUP($B192,Loans!$B$12:$AN$227,34,FALSE)</f>
        <v>942</v>
      </c>
      <c r="E192" s="132">
        <f>IF($A192&lt;6,VLOOKUP(YEAR(C192),SRECPrice!$B$5:$C$29,2,FALSE),VLOOKUP(YEAR(C192)+1,SRECPrice!$B$5:$C$29,2,FALSE))</f>
        <v>155</v>
      </c>
      <c r="F192" s="132">
        <v>475</v>
      </c>
      <c r="G192" s="11">
        <f t="shared" si="54"/>
        <v>146010</v>
      </c>
      <c r="H192" s="11">
        <f t="shared" si="55"/>
        <v>447450</v>
      </c>
      <c r="I192" s="11">
        <f t="shared" si="56"/>
        <v>-301440</v>
      </c>
      <c r="J192" s="133">
        <f>IF($K$5="M",SUM(D$17:D191)-SUM(J$17:J191),IF($K$5="B",IF(ISODD($A192),SUM(D$17:D191)-SUM(J$17:J191),0),IF(OR(A192=1,A192=4,A192=7,A192=10),SUM(D$17:D191)-SUM(J$17:J191),0)))</f>
        <v>3565</v>
      </c>
      <c r="K192" s="132">
        <f t="shared" si="67"/>
        <v>155</v>
      </c>
      <c r="L192" s="132">
        <f t="shared" si="75"/>
        <v>552575</v>
      </c>
      <c r="M192" s="132">
        <f t="shared" si="76"/>
        <v>552575</v>
      </c>
      <c r="N192" s="125">
        <f t="shared" si="57"/>
        <v>0</v>
      </c>
      <c r="O192" s="125">
        <f t="shared" si="58"/>
        <v>146010</v>
      </c>
      <c r="P192" s="153">
        <f>VLOOKUP($B192,Loans!$B$12:$AN$227,28,FALSE)*0</f>
        <v>0</v>
      </c>
      <c r="Q192" s="11">
        <f t="shared" si="78"/>
        <v>0</v>
      </c>
      <c r="R192" s="134">
        <f>IF($K$5="M",SUM(P$17:P191)-SUM(R$17:R191),IF($K$5="B",IF(ISODD($A192),SUM(P$17:P191)-SUM(R$17:R191),0),IF(OR(A192=1,A192=4,A192=7,A192=10),SUM(P$17:P191)-SUM(R$17:R191),0)))</f>
        <v>0</v>
      </c>
      <c r="S192" s="135">
        <f t="shared" si="77"/>
        <v>0</v>
      </c>
      <c r="T192" s="11">
        <f t="shared" si="53"/>
        <v>0</v>
      </c>
      <c r="U192" s="11">
        <f t="shared" si="59"/>
        <v>0</v>
      </c>
      <c r="V192" s="11">
        <f t="shared" si="60"/>
        <v>0</v>
      </c>
      <c r="W192" s="127">
        <f t="shared" si="61"/>
        <v>942</v>
      </c>
      <c r="X192" s="128">
        <f t="shared" si="62"/>
        <v>3565</v>
      </c>
      <c r="Y192" s="129">
        <f t="shared" si="68"/>
        <v>942</v>
      </c>
      <c r="Z192" s="130">
        <f t="shared" si="63"/>
        <v>146010</v>
      </c>
      <c r="AA192" s="130">
        <f t="shared" si="64"/>
        <v>552575</v>
      </c>
      <c r="AB192" s="130">
        <f t="shared" si="69"/>
        <v>552575</v>
      </c>
      <c r="AC192" s="130">
        <f t="shared" si="65"/>
        <v>0</v>
      </c>
      <c r="AD192" s="11">
        <f t="shared" si="66"/>
        <v>146010</v>
      </c>
      <c r="AE192" s="126">
        <f t="shared" si="74"/>
        <v>5090.2854410958907</v>
      </c>
      <c r="AF192" s="66">
        <v>1690.3517716033648</v>
      </c>
      <c r="AG192" s="66"/>
    </row>
    <row r="193" spans="1:33" hidden="1" outlineLevel="1" x14ac:dyDescent="0.2">
      <c r="A193">
        <f t="shared" si="51"/>
        <v>11</v>
      </c>
      <c r="B193" s="108">
        <f t="shared" si="52"/>
        <v>45260</v>
      </c>
      <c r="C193" s="124">
        <v>45231</v>
      </c>
      <c r="D193" s="126">
        <f>VLOOKUP($B193,Loans!$B$12:$AN$227,34,FALSE)</f>
        <v>795</v>
      </c>
      <c r="E193" s="132">
        <f>IF($A193&lt;6,VLOOKUP(YEAR(C193),SRECPrice!$B$5:$C$29,2,FALSE),VLOOKUP(YEAR(C193)+1,SRECPrice!$B$5:$C$29,2,FALSE))</f>
        <v>155</v>
      </c>
      <c r="F193" s="132">
        <v>475</v>
      </c>
      <c r="G193" s="11">
        <f t="shared" si="54"/>
        <v>123225</v>
      </c>
      <c r="H193" s="11">
        <f t="shared" si="55"/>
        <v>377625</v>
      </c>
      <c r="I193" s="11">
        <f t="shared" si="56"/>
        <v>-254400</v>
      </c>
      <c r="J193" s="133">
        <f>IF($K$5="M",SUM(D$17:D192)-SUM(J$17:J192),IF($K$5="B",IF(ISODD($A193),SUM(D$17:D192)-SUM(J$17:J192),0),IF(OR(A193=1,A193=4,A193=7,A193=10),SUM(D$17:D192)-SUM(J$17:J192),0)))</f>
        <v>0</v>
      </c>
      <c r="K193" s="132">
        <f t="shared" si="67"/>
        <v>0</v>
      </c>
      <c r="L193" s="132">
        <f t="shared" si="75"/>
        <v>0</v>
      </c>
      <c r="M193" s="132">
        <f t="shared" si="76"/>
        <v>0</v>
      </c>
      <c r="N193" s="125">
        <f t="shared" si="57"/>
        <v>0</v>
      </c>
      <c r="O193" s="125">
        <f t="shared" si="58"/>
        <v>269235</v>
      </c>
      <c r="P193" s="153">
        <f>VLOOKUP($B193,Loans!$B$12:$AN$227,28,FALSE)*0</f>
        <v>0</v>
      </c>
      <c r="Q193" s="11">
        <f t="shared" si="78"/>
        <v>0</v>
      </c>
      <c r="R193" s="134">
        <f>IF($K$5="M",SUM(P$17:P192)-SUM(R$17:R192),IF($K$5="B",IF(ISODD($A193),SUM(P$17:P192)-SUM(R$17:R192),0),IF(OR(A193=1,A193=4,A193=7,A193=10),SUM(P$17:P192)-SUM(R$17:R192),0)))</f>
        <v>0</v>
      </c>
      <c r="S193" s="135">
        <f t="shared" si="77"/>
        <v>0</v>
      </c>
      <c r="T193" s="11">
        <f t="shared" si="53"/>
        <v>0</v>
      </c>
      <c r="U193" s="11">
        <f t="shared" si="59"/>
        <v>0</v>
      </c>
      <c r="V193" s="11">
        <f t="shared" si="60"/>
        <v>0</v>
      </c>
      <c r="W193" s="127">
        <f t="shared" si="61"/>
        <v>795</v>
      </c>
      <c r="X193" s="128">
        <f t="shared" si="62"/>
        <v>0</v>
      </c>
      <c r="Y193" s="129">
        <f t="shared" si="68"/>
        <v>1737</v>
      </c>
      <c r="Z193" s="130">
        <f t="shared" si="63"/>
        <v>123225</v>
      </c>
      <c r="AA193" s="130">
        <f t="shared" si="64"/>
        <v>0</v>
      </c>
      <c r="AB193" s="130">
        <f t="shared" si="69"/>
        <v>0</v>
      </c>
      <c r="AC193" s="130">
        <f t="shared" si="65"/>
        <v>0</v>
      </c>
      <c r="AD193" s="11">
        <f t="shared" si="66"/>
        <v>269235</v>
      </c>
      <c r="AE193" s="126">
        <f t="shared" si="74"/>
        <v>1370.7989794520547</v>
      </c>
      <c r="AF193" s="66">
        <v>0</v>
      </c>
      <c r="AG193" s="66"/>
    </row>
    <row r="194" spans="1:33" hidden="1" outlineLevel="1" x14ac:dyDescent="0.2">
      <c r="A194">
        <f t="shared" si="51"/>
        <v>12</v>
      </c>
      <c r="B194" s="108">
        <f t="shared" si="52"/>
        <v>45291</v>
      </c>
      <c r="C194" s="124">
        <v>45261</v>
      </c>
      <c r="D194" s="126">
        <f>VLOOKUP($B194,Loans!$B$12:$AN$227,34,FALSE)</f>
        <v>637</v>
      </c>
      <c r="E194" s="132">
        <f>IF($A194&lt;6,VLOOKUP(YEAR(C194),SRECPrice!$B$5:$C$29,2,FALSE),VLOOKUP(YEAR(C194)+1,SRECPrice!$B$5:$C$29,2,FALSE))</f>
        <v>155</v>
      </c>
      <c r="F194" s="132">
        <v>475</v>
      </c>
      <c r="G194" s="11">
        <f t="shared" si="54"/>
        <v>98735</v>
      </c>
      <c r="H194" s="11">
        <f t="shared" si="55"/>
        <v>302575</v>
      </c>
      <c r="I194" s="11">
        <f t="shared" si="56"/>
        <v>-203840</v>
      </c>
      <c r="J194" s="133">
        <f>IF($K$5="M",SUM(D$17:D193)-SUM(J$17:J193),IF($K$5="B",IF(ISODD($A194),SUM(D$17:D193)-SUM(J$17:J193),0),IF(OR(A194=1,A194=4,A194=7,A194=10),SUM(D$17:D193)-SUM(J$17:J193),0)))</f>
        <v>0</v>
      </c>
      <c r="K194" s="132">
        <f t="shared" si="67"/>
        <v>0</v>
      </c>
      <c r="L194" s="132">
        <f t="shared" si="75"/>
        <v>0</v>
      </c>
      <c r="M194" s="132">
        <f t="shared" si="76"/>
        <v>0</v>
      </c>
      <c r="N194" s="125">
        <f t="shared" si="57"/>
        <v>0</v>
      </c>
      <c r="O194" s="125">
        <f t="shared" si="58"/>
        <v>367970</v>
      </c>
      <c r="P194" s="153">
        <f>VLOOKUP($B194,Loans!$B$12:$AN$227,28,FALSE)*0</f>
        <v>0</v>
      </c>
      <c r="Q194" s="11">
        <f t="shared" si="78"/>
        <v>0</v>
      </c>
      <c r="R194" s="134">
        <f>IF($K$5="M",SUM(P$17:P193)-SUM(R$17:R193),IF($K$5="B",IF(ISODD($A194),SUM(P$17:P193)-SUM(R$17:R193),0),IF(OR(A194=1,A194=4,A194=7,A194=10),SUM(P$17:P193)-SUM(R$17:R193),0)))</f>
        <v>0</v>
      </c>
      <c r="S194" s="135">
        <f t="shared" si="77"/>
        <v>0</v>
      </c>
      <c r="T194" s="11">
        <f t="shared" si="53"/>
        <v>0</v>
      </c>
      <c r="U194" s="11">
        <f t="shared" si="59"/>
        <v>0</v>
      </c>
      <c r="V194" s="11">
        <f t="shared" si="60"/>
        <v>0</v>
      </c>
      <c r="W194" s="127">
        <f t="shared" si="61"/>
        <v>637</v>
      </c>
      <c r="X194" s="128">
        <f t="shared" si="62"/>
        <v>0</v>
      </c>
      <c r="Y194" s="129">
        <f t="shared" si="68"/>
        <v>2374</v>
      </c>
      <c r="Z194" s="130">
        <f t="shared" si="63"/>
        <v>98735</v>
      </c>
      <c r="AA194" s="130">
        <f t="shared" si="64"/>
        <v>0</v>
      </c>
      <c r="AB194" s="130">
        <f t="shared" si="69"/>
        <v>0</v>
      </c>
      <c r="AC194" s="130">
        <f t="shared" si="65"/>
        <v>0</v>
      </c>
      <c r="AD194" s="11">
        <f t="shared" si="66"/>
        <v>367970</v>
      </c>
      <c r="AE194" s="126">
        <f t="shared" si="74"/>
        <v>2570.5252657534247</v>
      </c>
      <c r="AF194" s="66">
        <v>0</v>
      </c>
      <c r="AG194" s="66"/>
    </row>
    <row r="195" spans="1:33" hidden="1" outlineLevel="1" x14ac:dyDescent="0.2">
      <c r="A195">
        <f t="shared" si="51"/>
        <v>1</v>
      </c>
      <c r="B195" s="108">
        <f t="shared" si="52"/>
        <v>45322</v>
      </c>
      <c r="C195" s="124">
        <v>45292</v>
      </c>
      <c r="D195" s="126">
        <f>VLOOKUP($B195,Loans!$B$12:$AN$227,34,FALSE)</f>
        <v>399</v>
      </c>
      <c r="E195" s="132">
        <f>IF($A195&lt;6,VLOOKUP(YEAR(C195),SRECPrice!$B$5:$C$29,2,FALSE),VLOOKUP(YEAR(C195)+1,SRECPrice!$B$5:$C$29,2,FALSE))</f>
        <v>155</v>
      </c>
      <c r="F195" s="132">
        <v>475</v>
      </c>
      <c r="G195" s="11">
        <f t="shared" si="54"/>
        <v>61845</v>
      </c>
      <c r="H195" s="11">
        <f t="shared" si="55"/>
        <v>189525</v>
      </c>
      <c r="I195" s="11">
        <f t="shared" si="56"/>
        <v>-127680</v>
      </c>
      <c r="J195" s="133">
        <f>IF($K$5="M",SUM(D$17:D194)-SUM(J$17:J194),IF($K$5="B",IF(ISODD($A195),SUM(D$17:D194)-SUM(J$17:J194),0),IF(OR(A195=1,A195=4,A195=7,A195=10),SUM(D$17:D194)-SUM(J$17:J194),0)))</f>
        <v>2374</v>
      </c>
      <c r="K195" s="132">
        <f t="shared" si="67"/>
        <v>155</v>
      </c>
      <c r="L195" s="132">
        <f t="shared" si="75"/>
        <v>367970</v>
      </c>
      <c r="M195" s="132">
        <f t="shared" si="76"/>
        <v>367970</v>
      </c>
      <c r="N195" s="125">
        <f t="shared" si="57"/>
        <v>0</v>
      </c>
      <c r="O195" s="125">
        <f t="shared" si="58"/>
        <v>61845</v>
      </c>
      <c r="P195" s="153">
        <f>VLOOKUP($B195,Loans!$B$12:$AN$227,28,FALSE)*0</f>
        <v>0</v>
      </c>
      <c r="Q195" s="11">
        <f t="shared" si="78"/>
        <v>0</v>
      </c>
      <c r="R195" s="134">
        <f>IF($K$5="M",SUM(P$17:P194)-SUM(R$17:R194),IF($K$5="B",IF(ISODD($A195),SUM(P$17:P194)-SUM(R$17:R194),0),IF(OR(A195=1,A195=4,A195=7,A195=10),SUM(P$17:P194)-SUM(R$17:R194),0)))</f>
        <v>0</v>
      </c>
      <c r="S195" s="135">
        <f t="shared" si="77"/>
        <v>0</v>
      </c>
      <c r="T195" s="11">
        <f t="shared" si="53"/>
        <v>0</v>
      </c>
      <c r="U195" s="11">
        <f t="shared" si="59"/>
        <v>0</v>
      </c>
      <c r="V195" s="11">
        <f t="shared" si="60"/>
        <v>0</v>
      </c>
      <c r="W195" s="127">
        <f t="shared" si="61"/>
        <v>399</v>
      </c>
      <c r="X195" s="128">
        <f t="shared" si="62"/>
        <v>2374</v>
      </c>
      <c r="Y195" s="129">
        <f t="shared" si="68"/>
        <v>399</v>
      </c>
      <c r="Z195" s="130">
        <f t="shared" si="63"/>
        <v>61845</v>
      </c>
      <c r="AA195" s="130">
        <f t="shared" si="64"/>
        <v>367970</v>
      </c>
      <c r="AB195" s="130">
        <f t="shared" si="69"/>
        <v>367970</v>
      </c>
      <c r="AC195" s="130">
        <f t="shared" si="65"/>
        <v>0</v>
      </c>
      <c r="AD195" s="11">
        <f t="shared" si="66"/>
        <v>61845</v>
      </c>
      <c r="AE195" s="126">
        <f t="shared" si="74"/>
        <v>3378.9451767123287</v>
      </c>
      <c r="AF195" s="66">
        <v>1578.883609492146</v>
      </c>
      <c r="AG195" s="66"/>
    </row>
    <row r="196" spans="1:33" hidden="1" outlineLevel="1" x14ac:dyDescent="0.2">
      <c r="A196">
        <f t="shared" si="51"/>
        <v>2</v>
      </c>
      <c r="B196" s="108">
        <f t="shared" si="52"/>
        <v>45351</v>
      </c>
      <c r="C196" s="124">
        <v>45323</v>
      </c>
      <c r="D196" s="126">
        <f>VLOOKUP($B196,Loans!$B$12:$AN$227,34,FALSE)</f>
        <v>350</v>
      </c>
      <c r="E196" s="132">
        <f>IF($A196&lt;6,VLOOKUP(YEAR(C196),SRECPrice!$B$5:$C$29,2,FALSE),VLOOKUP(YEAR(C196)+1,SRECPrice!$B$5:$C$29,2,FALSE))</f>
        <v>155</v>
      </c>
      <c r="F196" s="132">
        <v>475</v>
      </c>
      <c r="G196" s="11">
        <f t="shared" si="54"/>
        <v>54250</v>
      </c>
      <c r="H196" s="11">
        <f t="shared" si="55"/>
        <v>166250</v>
      </c>
      <c r="I196" s="11">
        <f t="shared" si="56"/>
        <v>-112000</v>
      </c>
      <c r="J196" s="133">
        <f>IF($K$5="M",SUM(D$17:D195)-SUM(J$17:J195),IF($K$5="B",IF(ISODD($A196),SUM(D$17:D195)-SUM(J$17:J195),0),IF(OR(A196=1,A196=4,A196=7,A196=10),SUM(D$17:D195)-SUM(J$17:J195),0)))</f>
        <v>0</v>
      </c>
      <c r="K196" s="132">
        <f t="shared" si="67"/>
        <v>0</v>
      </c>
      <c r="L196" s="132">
        <f t="shared" si="75"/>
        <v>0</v>
      </c>
      <c r="M196" s="132">
        <f t="shared" si="76"/>
        <v>0</v>
      </c>
      <c r="N196" s="125">
        <f t="shared" si="57"/>
        <v>0</v>
      </c>
      <c r="O196" s="125">
        <f t="shared" si="58"/>
        <v>116095</v>
      </c>
      <c r="P196" s="153">
        <f>VLOOKUP($B196,Loans!$B$12:$AN$227,28,FALSE)*0</f>
        <v>0</v>
      </c>
      <c r="Q196" s="11">
        <f t="shared" si="78"/>
        <v>0</v>
      </c>
      <c r="R196" s="134">
        <f>IF($K$5="M",SUM(P$17:P195)-SUM(R$17:R195),IF($K$5="B",IF(ISODD($A196),SUM(P$17:P195)-SUM(R$17:R195),0),IF(OR(A196=1,A196=4,A196=7,A196=10),SUM(P$17:P195)-SUM(R$17:R195),0)))</f>
        <v>0</v>
      </c>
      <c r="S196" s="135">
        <f t="shared" si="77"/>
        <v>0</v>
      </c>
      <c r="T196" s="11">
        <f t="shared" si="53"/>
        <v>0</v>
      </c>
      <c r="U196" s="11">
        <f t="shared" si="59"/>
        <v>0</v>
      </c>
      <c r="V196" s="11">
        <f t="shared" si="60"/>
        <v>0</v>
      </c>
      <c r="W196" s="127">
        <f t="shared" si="61"/>
        <v>350</v>
      </c>
      <c r="X196" s="128">
        <f t="shared" si="62"/>
        <v>0</v>
      </c>
      <c r="Y196" s="129">
        <f t="shared" si="68"/>
        <v>749</v>
      </c>
      <c r="Z196" s="130">
        <f t="shared" si="63"/>
        <v>54250</v>
      </c>
      <c r="AA196" s="130">
        <f t="shared" si="64"/>
        <v>0</v>
      </c>
      <c r="AB196" s="130">
        <f t="shared" si="69"/>
        <v>0</v>
      </c>
      <c r="AC196" s="130">
        <f t="shared" si="65"/>
        <v>0</v>
      </c>
      <c r="AD196" s="11">
        <f t="shared" si="66"/>
        <v>116095</v>
      </c>
      <c r="AE196" s="126">
        <f t="shared" si="74"/>
        <v>562.42624794520543</v>
      </c>
      <c r="AF196" s="66">
        <v>0</v>
      </c>
      <c r="AG196" s="66"/>
    </row>
    <row r="197" spans="1:33" hidden="1" outlineLevel="1" x14ac:dyDescent="0.2">
      <c r="A197">
        <f t="shared" si="51"/>
        <v>3</v>
      </c>
      <c r="B197" s="108">
        <f t="shared" si="52"/>
        <v>45382</v>
      </c>
      <c r="C197" s="124">
        <v>45352</v>
      </c>
      <c r="D197" s="126">
        <f>VLOOKUP($B197,Loans!$B$12:$AN$227,34,FALSE)</f>
        <v>434</v>
      </c>
      <c r="E197" s="132">
        <f>IF($A197&lt;6,VLOOKUP(YEAR(C197),SRECPrice!$B$5:$C$29,2,FALSE),VLOOKUP(YEAR(C197)+1,SRECPrice!$B$5:$C$29,2,FALSE))</f>
        <v>155</v>
      </c>
      <c r="F197" s="132">
        <v>475</v>
      </c>
      <c r="G197" s="11">
        <f t="shared" si="54"/>
        <v>67270</v>
      </c>
      <c r="H197" s="11">
        <f t="shared" si="55"/>
        <v>206150</v>
      </c>
      <c r="I197" s="11">
        <f t="shared" si="56"/>
        <v>-138880</v>
      </c>
      <c r="J197" s="133">
        <f>IF($K$5="M",SUM(D$17:D196)-SUM(J$17:J196),IF($K$5="B",IF(ISODD($A197),SUM(D$17:D196)-SUM(J$17:J196),0),IF(OR(A197=1,A197=4,A197=7,A197=10),SUM(D$17:D196)-SUM(J$17:J196),0)))</f>
        <v>0</v>
      </c>
      <c r="K197" s="132">
        <f t="shared" si="67"/>
        <v>0</v>
      </c>
      <c r="L197" s="132">
        <f t="shared" si="75"/>
        <v>0</v>
      </c>
      <c r="M197" s="132">
        <f t="shared" si="76"/>
        <v>0</v>
      </c>
      <c r="N197" s="125">
        <f t="shared" si="57"/>
        <v>0</v>
      </c>
      <c r="O197" s="125">
        <f t="shared" si="58"/>
        <v>183365</v>
      </c>
      <c r="P197" s="153">
        <f>VLOOKUP($B197,Loans!$B$12:$AN$227,28,FALSE)*0</f>
        <v>0</v>
      </c>
      <c r="Q197" s="11">
        <f t="shared" si="78"/>
        <v>0</v>
      </c>
      <c r="R197" s="134">
        <f>IF($K$5="M",SUM(P$17:P196)-SUM(R$17:R196),IF($K$5="B",IF(ISODD($A197),SUM(P$17:P196)-SUM(R$17:R196),0),IF(OR(A197=1,A197=4,A197=7,A197=10),SUM(P$17:P196)-SUM(R$17:R196),0)))</f>
        <v>0</v>
      </c>
      <c r="S197" s="135">
        <f t="shared" si="77"/>
        <v>0</v>
      </c>
      <c r="T197" s="11">
        <f t="shared" si="53"/>
        <v>0</v>
      </c>
      <c r="U197" s="11">
        <f t="shared" si="59"/>
        <v>0</v>
      </c>
      <c r="V197" s="11">
        <f t="shared" si="60"/>
        <v>0</v>
      </c>
      <c r="W197" s="127">
        <f t="shared" si="61"/>
        <v>434</v>
      </c>
      <c r="X197" s="128">
        <f t="shared" si="62"/>
        <v>0</v>
      </c>
      <c r="Y197" s="129">
        <f t="shared" si="68"/>
        <v>1183</v>
      </c>
      <c r="Z197" s="130">
        <f t="shared" si="63"/>
        <v>67270</v>
      </c>
      <c r="AA197" s="130">
        <f t="shared" si="64"/>
        <v>0</v>
      </c>
      <c r="AB197" s="130">
        <f t="shared" si="69"/>
        <v>0</v>
      </c>
      <c r="AC197" s="130">
        <f t="shared" si="65"/>
        <v>0</v>
      </c>
      <c r="AD197" s="11">
        <f t="shared" si="66"/>
        <v>183365</v>
      </c>
      <c r="AE197" s="126">
        <f t="shared" si="74"/>
        <v>1115.9355794520548</v>
      </c>
      <c r="AF197" s="66">
        <v>0</v>
      </c>
      <c r="AG197" s="66"/>
    </row>
    <row r="198" spans="1:33" hidden="1" outlineLevel="1" x14ac:dyDescent="0.2">
      <c r="A198">
        <f t="shared" si="51"/>
        <v>4</v>
      </c>
      <c r="B198" s="108">
        <f t="shared" si="52"/>
        <v>45412</v>
      </c>
      <c r="C198" s="124">
        <v>45383</v>
      </c>
      <c r="D198" s="126">
        <f>VLOOKUP($B198,Loans!$B$12:$AN$227,34,FALSE)</f>
        <v>535</v>
      </c>
      <c r="E198" s="132">
        <f>IF($A198&lt;6,VLOOKUP(YEAR(C198),SRECPrice!$B$5:$C$29,2,FALSE),VLOOKUP(YEAR(C198)+1,SRECPrice!$B$5:$C$29,2,FALSE))</f>
        <v>155</v>
      </c>
      <c r="F198" s="132">
        <v>475</v>
      </c>
      <c r="G198" s="11">
        <f t="shared" si="54"/>
        <v>82925</v>
      </c>
      <c r="H198" s="11">
        <f t="shared" si="55"/>
        <v>254125</v>
      </c>
      <c r="I198" s="11">
        <f t="shared" si="56"/>
        <v>-171200</v>
      </c>
      <c r="J198" s="133">
        <f>IF($K$5="M",SUM(D$17:D197)-SUM(J$17:J197),IF($K$5="B",IF(ISODD($A198),SUM(D$17:D197)-SUM(J$17:J197),0),IF(OR(A198=1,A198=4,A198=7,A198=10),SUM(D$17:D197)-SUM(J$17:J197),0)))</f>
        <v>1183</v>
      </c>
      <c r="K198" s="132">
        <f t="shared" si="67"/>
        <v>155</v>
      </c>
      <c r="L198" s="132">
        <f t="shared" si="75"/>
        <v>183365</v>
      </c>
      <c r="M198" s="132">
        <f t="shared" si="76"/>
        <v>183365</v>
      </c>
      <c r="N198" s="125">
        <f t="shared" si="57"/>
        <v>0</v>
      </c>
      <c r="O198" s="125">
        <f t="shared" si="58"/>
        <v>82925</v>
      </c>
      <c r="P198" s="153">
        <f>VLOOKUP($B198,Loans!$B$12:$AN$227,28,FALSE)*0</f>
        <v>0</v>
      </c>
      <c r="Q198" s="11">
        <f t="shared" si="78"/>
        <v>0</v>
      </c>
      <c r="R198" s="134">
        <f>IF($K$5="M",SUM(P$17:P197)-SUM(R$17:R197),IF($K$5="B",IF(ISODD($A198),SUM(P$17:P197)-SUM(R$17:R197),0),IF(OR(A198=1,A198=4,A198=7,A198=10),SUM(P$17:P197)-SUM(R$17:R197),0)))</f>
        <v>0</v>
      </c>
      <c r="S198" s="135">
        <f t="shared" si="77"/>
        <v>0</v>
      </c>
      <c r="T198" s="11">
        <f t="shared" si="53"/>
        <v>0</v>
      </c>
      <c r="U198" s="11">
        <f t="shared" si="59"/>
        <v>0</v>
      </c>
      <c r="V198" s="11">
        <f t="shared" si="60"/>
        <v>0</v>
      </c>
      <c r="W198" s="127">
        <f t="shared" si="61"/>
        <v>535</v>
      </c>
      <c r="X198" s="128">
        <f t="shared" si="62"/>
        <v>1183</v>
      </c>
      <c r="Y198" s="129">
        <f t="shared" si="68"/>
        <v>535</v>
      </c>
      <c r="Z198" s="130">
        <f t="shared" si="63"/>
        <v>82925</v>
      </c>
      <c r="AA198" s="130">
        <f t="shared" si="64"/>
        <v>183365</v>
      </c>
      <c r="AB198" s="130">
        <f t="shared" si="69"/>
        <v>183365</v>
      </c>
      <c r="AC198" s="130">
        <f t="shared" si="65"/>
        <v>0</v>
      </c>
      <c r="AD198" s="11">
        <f t="shared" si="66"/>
        <v>82925</v>
      </c>
      <c r="AE198" s="126">
        <f t="shared" si="74"/>
        <v>1643.8264684931507</v>
      </c>
      <c r="AF198" s="66">
        <v>967.8335226134011</v>
      </c>
      <c r="AG198" s="66"/>
    </row>
    <row r="199" spans="1:33" hidden="1" outlineLevel="1" x14ac:dyDescent="0.2">
      <c r="A199">
        <f t="shared" si="51"/>
        <v>5</v>
      </c>
      <c r="B199" s="108">
        <f t="shared" si="52"/>
        <v>45443</v>
      </c>
      <c r="C199" s="124">
        <v>45413</v>
      </c>
      <c r="D199" s="126">
        <f>VLOOKUP($B199,Loans!$B$12:$AN$227,34,FALSE)</f>
        <v>755</v>
      </c>
      <c r="E199" s="132">
        <f>IF($A199&lt;6,VLOOKUP(YEAR(C199),SRECPrice!$B$5:$C$29,2,FALSE),VLOOKUP(YEAR(C199)+1,SRECPrice!$B$5:$C$29,2,FALSE))</f>
        <v>155</v>
      </c>
      <c r="F199" s="132">
        <v>475</v>
      </c>
      <c r="G199" s="11">
        <f t="shared" si="54"/>
        <v>117025</v>
      </c>
      <c r="H199" s="11">
        <f t="shared" si="55"/>
        <v>358625</v>
      </c>
      <c r="I199" s="11">
        <f t="shared" si="56"/>
        <v>-241600</v>
      </c>
      <c r="J199" s="133">
        <f>IF($K$5="M",SUM(D$17:D198)-SUM(J$17:J198),IF($K$5="B",IF(ISODD($A199),SUM(D$17:D198)-SUM(J$17:J198),0),IF(OR(A199=1,A199=4,A199=7,A199=10),SUM(D$17:D198)-SUM(J$17:J198),0)))</f>
        <v>0</v>
      </c>
      <c r="K199" s="132">
        <f t="shared" si="67"/>
        <v>0</v>
      </c>
      <c r="L199" s="132">
        <f t="shared" si="75"/>
        <v>0</v>
      </c>
      <c r="M199" s="132">
        <f t="shared" si="76"/>
        <v>0</v>
      </c>
      <c r="N199" s="125">
        <f t="shared" si="57"/>
        <v>0</v>
      </c>
      <c r="O199" s="125">
        <f t="shared" si="58"/>
        <v>199950</v>
      </c>
      <c r="P199" s="153">
        <f>VLOOKUP($B199,Loans!$B$12:$AN$227,28,FALSE)*0</f>
        <v>0</v>
      </c>
      <c r="Q199" s="11">
        <f t="shared" si="78"/>
        <v>0</v>
      </c>
      <c r="R199" s="134">
        <f>IF($K$5="M",SUM(P$17:P198)-SUM(R$17:R198),IF($K$5="B",IF(ISODD($A199),SUM(P$17:P198)-SUM(R$17:R198),0),IF(OR(A199=1,A199=4,A199=7,A199=10),SUM(P$17:P198)-SUM(R$17:R198),0)))</f>
        <v>0</v>
      </c>
      <c r="S199" s="135">
        <f t="shared" si="77"/>
        <v>0</v>
      </c>
      <c r="T199" s="11">
        <f t="shared" si="53"/>
        <v>0</v>
      </c>
      <c r="U199" s="11">
        <f t="shared" si="59"/>
        <v>0</v>
      </c>
      <c r="V199" s="11">
        <f t="shared" si="60"/>
        <v>0</v>
      </c>
      <c r="W199" s="127">
        <f t="shared" si="61"/>
        <v>755</v>
      </c>
      <c r="X199" s="128">
        <f t="shared" si="62"/>
        <v>0</v>
      </c>
      <c r="Y199" s="129">
        <f t="shared" si="68"/>
        <v>1290</v>
      </c>
      <c r="Z199" s="130">
        <f t="shared" si="63"/>
        <v>117025</v>
      </c>
      <c r="AA199" s="130">
        <f t="shared" si="64"/>
        <v>0</v>
      </c>
      <c r="AB199" s="130">
        <f t="shared" si="69"/>
        <v>0</v>
      </c>
      <c r="AC199" s="130">
        <f t="shared" si="65"/>
        <v>0</v>
      </c>
      <c r="AD199" s="11">
        <f t="shared" si="66"/>
        <v>199950</v>
      </c>
      <c r="AE199" s="126">
        <f t="shared" si="74"/>
        <v>818.0916986301371</v>
      </c>
      <c r="AF199" s="66">
        <v>0</v>
      </c>
      <c r="AG199" s="66"/>
    </row>
    <row r="200" spans="1:33" hidden="1" outlineLevel="1" x14ac:dyDescent="0.2">
      <c r="A200">
        <f t="shared" si="51"/>
        <v>6</v>
      </c>
      <c r="B200" s="108">
        <f t="shared" si="52"/>
        <v>45473</v>
      </c>
      <c r="C200" s="124">
        <v>45444</v>
      </c>
      <c r="D200" s="126">
        <f>VLOOKUP($B200,Loans!$B$12:$AN$227,34,FALSE)</f>
        <v>854</v>
      </c>
      <c r="E200" s="132">
        <f>IF($A200&lt;6,VLOOKUP(YEAR(C200),SRECPrice!$B$5:$C$29,2,FALSE),VLOOKUP(YEAR(C200)+1,SRECPrice!$B$5:$C$29,2,FALSE))</f>
        <v>155</v>
      </c>
      <c r="F200" s="132">
        <v>475</v>
      </c>
      <c r="G200" s="11">
        <f t="shared" si="54"/>
        <v>132370</v>
      </c>
      <c r="H200" s="11">
        <f t="shared" si="55"/>
        <v>405650</v>
      </c>
      <c r="I200" s="11">
        <f t="shared" si="56"/>
        <v>-273280</v>
      </c>
      <c r="J200" s="133">
        <f>IF($K$5="M",SUM(D$17:D199)-SUM(J$17:J199),IF($K$5="B",IF(ISODD($A200),SUM(D$17:D199)-SUM(J$17:J199),0),IF(OR(A200=1,A200=4,A200=7,A200=10),SUM(D$17:D199)-SUM(J$17:J199),0)))</f>
        <v>0</v>
      </c>
      <c r="K200" s="132">
        <f t="shared" si="67"/>
        <v>0</v>
      </c>
      <c r="L200" s="132">
        <f t="shared" si="75"/>
        <v>0</v>
      </c>
      <c r="M200" s="132">
        <f t="shared" si="76"/>
        <v>0</v>
      </c>
      <c r="N200" s="125">
        <f t="shared" si="57"/>
        <v>0</v>
      </c>
      <c r="O200" s="125">
        <f t="shared" si="58"/>
        <v>332320</v>
      </c>
      <c r="P200" s="153">
        <f>VLOOKUP($B200,Loans!$B$12:$AN$227,28,FALSE)*0</f>
        <v>0</v>
      </c>
      <c r="Q200" s="11">
        <f t="shared" si="78"/>
        <v>0</v>
      </c>
      <c r="R200" s="134">
        <f>IF($K$5="M",SUM(P$17:P199)-SUM(R$17:R199),IF($K$5="B",IF(ISODD($A200),SUM(P$17:P199)-SUM(R$17:R199),0),IF(OR(A200=1,A200=4,A200=7,A200=10),SUM(P$17:P199)-SUM(R$17:R199),0)))</f>
        <v>0</v>
      </c>
      <c r="S200" s="135">
        <f t="shared" si="77"/>
        <v>0</v>
      </c>
      <c r="T200" s="11">
        <f t="shared" si="53"/>
        <v>0</v>
      </c>
      <c r="U200" s="11">
        <f t="shared" si="59"/>
        <v>0</v>
      </c>
      <c r="V200" s="11">
        <f t="shared" si="60"/>
        <v>0</v>
      </c>
      <c r="W200" s="127">
        <f t="shared" si="61"/>
        <v>854</v>
      </c>
      <c r="X200" s="128">
        <f t="shared" si="62"/>
        <v>0</v>
      </c>
      <c r="Y200" s="129">
        <f t="shared" si="68"/>
        <v>2144</v>
      </c>
      <c r="Z200" s="130">
        <f t="shared" si="63"/>
        <v>132370</v>
      </c>
      <c r="AA200" s="130">
        <f t="shared" si="64"/>
        <v>0</v>
      </c>
      <c r="AB200" s="130">
        <f t="shared" si="69"/>
        <v>0</v>
      </c>
      <c r="AC200" s="130">
        <f t="shared" si="65"/>
        <v>0</v>
      </c>
      <c r="AD200" s="11">
        <f t="shared" si="66"/>
        <v>332320</v>
      </c>
      <c r="AE200" s="126">
        <f t="shared" si="74"/>
        <v>1866.1360465753426</v>
      </c>
      <c r="AF200" s="66">
        <v>0</v>
      </c>
      <c r="AG200" s="66"/>
    </row>
    <row r="201" spans="1:33" hidden="1" outlineLevel="1" x14ac:dyDescent="0.2">
      <c r="A201">
        <f t="shared" si="51"/>
        <v>7</v>
      </c>
      <c r="B201" s="108">
        <f t="shared" si="52"/>
        <v>45504</v>
      </c>
      <c r="C201" s="124">
        <v>45474</v>
      </c>
      <c r="D201" s="126">
        <f>VLOOKUP($B201,Loans!$B$12:$AN$227,34,FALSE)</f>
        <v>900</v>
      </c>
      <c r="E201" s="132">
        <f>IF($A201&lt;6,VLOOKUP(YEAR(C201),SRECPrice!$B$5:$C$29,2,FALSE),VLOOKUP(YEAR(C201)+1,SRECPrice!$B$5:$C$29,2,FALSE))</f>
        <v>155</v>
      </c>
      <c r="F201" s="132">
        <v>475</v>
      </c>
      <c r="G201" s="11">
        <f t="shared" si="54"/>
        <v>139500</v>
      </c>
      <c r="H201" s="11">
        <f t="shared" si="55"/>
        <v>427500</v>
      </c>
      <c r="I201" s="11">
        <f t="shared" si="56"/>
        <v>-288000</v>
      </c>
      <c r="J201" s="133">
        <f>IF($K$5="M",SUM(D$17:D200)-SUM(J$17:J200),IF($K$5="B",IF(ISODD($A201),SUM(D$17:D200)-SUM(J$17:J200),0),IF(OR(A201=1,A201=4,A201=7,A201=10),SUM(D$17:D200)-SUM(J$17:J200),0)))</f>
        <v>2144</v>
      </c>
      <c r="K201" s="132">
        <f t="shared" si="67"/>
        <v>155</v>
      </c>
      <c r="L201" s="132">
        <f t="shared" si="75"/>
        <v>332320</v>
      </c>
      <c r="M201" s="132">
        <f t="shared" si="76"/>
        <v>332320</v>
      </c>
      <c r="N201" s="125">
        <f t="shared" si="57"/>
        <v>0</v>
      </c>
      <c r="O201" s="125">
        <f t="shared" si="58"/>
        <v>139500</v>
      </c>
      <c r="P201" s="153">
        <f>VLOOKUP($B201,Loans!$B$12:$AN$227,28,FALSE)*0</f>
        <v>0</v>
      </c>
      <c r="Q201" s="11">
        <f t="shared" si="78"/>
        <v>0</v>
      </c>
      <c r="R201" s="134">
        <f>IF($K$5="M",SUM(P$17:P200)-SUM(R$17:R200),IF($K$5="B",IF(ISODD($A201),SUM(P$17:P200)-SUM(R$17:R200),0),IF(OR(A201=1,A201=4,A201=7,A201=10),SUM(P$17:P200)-SUM(R$17:R200),0)))</f>
        <v>0</v>
      </c>
      <c r="S201" s="135">
        <f t="shared" si="77"/>
        <v>0</v>
      </c>
      <c r="T201" s="11">
        <f t="shared" si="53"/>
        <v>0</v>
      </c>
      <c r="U201" s="11">
        <f t="shared" si="59"/>
        <v>0</v>
      </c>
      <c r="V201" s="11">
        <f t="shared" si="60"/>
        <v>0</v>
      </c>
      <c r="W201" s="127">
        <f t="shared" si="61"/>
        <v>900</v>
      </c>
      <c r="X201" s="128">
        <f t="shared" si="62"/>
        <v>2144</v>
      </c>
      <c r="Y201" s="129">
        <f t="shared" si="68"/>
        <v>900</v>
      </c>
      <c r="Z201" s="130">
        <f t="shared" si="63"/>
        <v>139500</v>
      </c>
      <c r="AA201" s="130">
        <f t="shared" si="64"/>
        <v>332320</v>
      </c>
      <c r="AB201" s="130">
        <f t="shared" si="69"/>
        <v>332320</v>
      </c>
      <c r="AC201" s="130">
        <f t="shared" si="65"/>
        <v>0</v>
      </c>
      <c r="AD201" s="11">
        <f t="shared" si="66"/>
        <v>139500</v>
      </c>
      <c r="AE201" s="126">
        <f t="shared" si="74"/>
        <v>3077.0438630136987</v>
      </c>
      <c r="AF201" s="66">
        <v>1296.7393449092344</v>
      </c>
      <c r="AG201" s="66"/>
    </row>
    <row r="202" spans="1:33" hidden="1" outlineLevel="1" x14ac:dyDescent="0.2">
      <c r="A202">
        <f t="shared" si="51"/>
        <v>8</v>
      </c>
      <c r="B202" s="108">
        <f t="shared" si="52"/>
        <v>45535</v>
      </c>
      <c r="C202" s="124">
        <v>45505</v>
      </c>
      <c r="D202" s="126">
        <f>VLOOKUP($B202,Loans!$B$12:$AN$227,34,FALSE)</f>
        <v>716</v>
      </c>
      <c r="E202" s="132">
        <f>IF($A202&lt;6,VLOOKUP(YEAR(C202),SRECPrice!$B$5:$C$29,2,FALSE),VLOOKUP(YEAR(C202)+1,SRECPrice!$B$5:$C$29,2,FALSE))</f>
        <v>155</v>
      </c>
      <c r="F202" s="132">
        <v>475</v>
      </c>
      <c r="G202" s="11">
        <f t="shared" si="54"/>
        <v>110980</v>
      </c>
      <c r="H202" s="11">
        <f t="shared" si="55"/>
        <v>340100</v>
      </c>
      <c r="I202" s="11">
        <f t="shared" si="56"/>
        <v>-229120</v>
      </c>
      <c r="J202" s="133">
        <f>IF($K$5="M",SUM(D$17:D201)-SUM(J$17:J201),IF($K$5="B",IF(ISODD($A202),SUM(D$17:D201)-SUM(J$17:J201),0),IF(OR(A202=1,A202=4,A202=7,A202=10),SUM(D$17:D201)-SUM(J$17:J201),0)))</f>
        <v>0</v>
      </c>
      <c r="K202" s="132">
        <f t="shared" si="67"/>
        <v>0</v>
      </c>
      <c r="L202" s="132">
        <f t="shared" si="75"/>
        <v>0</v>
      </c>
      <c r="M202" s="132">
        <f t="shared" si="76"/>
        <v>0</v>
      </c>
      <c r="N202" s="125">
        <f t="shared" si="57"/>
        <v>0</v>
      </c>
      <c r="O202" s="125">
        <f t="shared" si="58"/>
        <v>250480</v>
      </c>
      <c r="P202" s="153">
        <f>VLOOKUP($B202,Loans!$B$12:$AN$227,28,FALSE)*0</f>
        <v>0</v>
      </c>
      <c r="Q202" s="11">
        <f t="shared" si="78"/>
        <v>0</v>
      </c>
      <c r="R202" s="134">
        <f>IF($K$5="M",SUM(P$17:P201)-SUM(R$17:R201),IF($K$5="B",IF(ISODD($A202),SUM(P$17:P201)-SUM(R$17:R201),0),IF(OR(A202=1,A202=4,A202=7,A202=10),SUM(P$17:P201)-SUM(R$17:R201),0)))</f>
        <v>0</v>
      </c>
      <c r="S202" s="135">
        <f t="shared" si="77"/>
        <v>0</v>
      </c>
      <c r="T202" s="11">
        <f t="shared" si="53"/>
        <v>0</v>
      </c>
      <c r="U202" s="11">
        <f t="shared" si="59"/>
        <v>0</v>
      </c>
      <c r="V202" s="11">
        <f t="shared" si="60"/>
        <v>0</v>
      </c>
      <c r="W202" s="127">
        <f t="shared" si="61"/>
        <v>716</v>
      </c>
      <c r="X202" s="128">
        <f t="shared" si="62"/>
        <v>0</v>
      </c>
      <c r="Y202" s="129">
        <f t="shared" si="68"/>
        <v>1616</v>
      </c>
      <c r="Z202" s="130">
        <f t="shared" si="63"/>
        <v>110980</v>
      </c>
      <c r="AA202" s="130">
        <f t="shared" si="64"/>
        <v>0</v>
      </c>
      <c r="AB202" s="130">
        <f t="shared" si="69"/>
        <v>0</v>
      </c>
      <c r="AC202" s="130">
        <f t="shared" si="65"/>
        <v>0</v>
      </c>
      <c r="AD202" s="11">
        <f t="shared" si="66"/>
        <v>250480</v>
      </c>
      <c r="AE202" s="126">
        <f t="shared" si="74"/>
        <v>1350.0871999999999</v>
      </c>
      <c r="AF202" s="66">
        <v>0</v>
      </c>
      <c r="AG202" s="66"/>
    </row>
    <row r="203" spans="1:33" hidden="1" outlineLevel="1" x14ac:dyDescent="0.2">
      <c r="A203">
        <f t="shared" si="51"/>
        <v>9</v>
      </c>
      <c r="B203" s="108">
        <f t="shared" si="52"/>
        <v>45565</v>
      </c>
      <c r="C203" s="124">
        <v>45536</v>
      </c>
      <c r="D203" s="126">
        <f>VLOOKUP($B203,Loans!$B$12:$AN$227,34,FALSE)</f>
        <v>184</v>
      </c>
      <c r="E203" s="132">
        <f>IF($A203&lt;6,VLOOKUP(YEAR(C203),SRECPrice!$B$5:$C$29,2,FALSE),VLOOKUP(YEAR(C203)+1,SRECPrice!$B$5:$C$29,2,FALSE))</f>
        <v>155</v>
      </c>
      <c r="F203" s="132">
        <v>475</v>
      </c>
      <c r="G203" s="11">
        <f t="shared" si="54"/>
        <v>28520</v>
      </c>
      <c r="H203" s="11">
        <f t="shared" si="55"/>
        <v>87400</v>
      </c>
      <c r="I203" s="11">
        <f t="shared" si="56"/>
        <v>-58880</v>
      </c>
      <c r="J203" s="133">
        <f>IF($K$5="M",SUM(D$17:D202)-SUM(J$17:J202),IF($K$5="B",IF(ISODD($A203),SUM(D$17:D202)-SUM(J$17:J202),0),IF(OR(A203=1,A203=4,A203=7,A203=10),SUM(D$17:D202)-SUM(J$17:J202),0)))</f>
        <v>0</v>
      </c>
      <c r="K203" s="132">
        <f t="shared" si="67"/>
        <v>0</v>
      </c>
      <c r="L203" s="132">
        <f t="shared" si="75"/>
        <v>0</v>
      </c>
      <c r="M203" s="132">
        <f t="shared" si="76"/>
        <v>0</v>
      </c>
      <c r="N203" s="125">
        <f t="shared" si="57"/>
        <v>0</v>
      </c>
      <c r="O203" s="125">
        <f t="shared" si="58"/>
        <v>279000</v>
      </c>
      <c r="P203" s="153">
        <f>VLOOKUP($B203,Loans!$B$12:$AN$227,28,FALSE)*0</f>
        <v>0</v>
      </c>
      <c r="Q203" s="11">
        <f t="shared" si="78"/>
        <v>0</v>
      </c>
      <c r="R203" s="134">
        <f>IF($K$5="M",SUM(P$17:P202)-SUM(R$17:R202),IF($K$5="B",IF(ISODD($A203),SUM(P$17:P202)-SUM(R$17:R202),0),IF(OR(A203=1,A203=4,A203=7,A203=10),SUM(P$17:P202)-SUM(R$17:R202),0)))</f>
        <v>0</v>
      </c>
      <c r="S203" s="135">
        <f t="shared" si="77"/>
        <v>0</v>
      </c>
      <c r="T203" s="11">
        <f t="shared" si="53"/>
        <v>0</v>
      </c>
      <c r="U203" s="11">
        <f t="shared" si="59"/>
        <v>0</v>
      </c>
      <c r="V203" s="11">
        <f t="shared" si="60"/>
        <v>0</v>
      </c>
      <c r="W203" s="127">
        <f t="shared" si="61"/>
        <v>184</v>
      </c>
      <c r="X203" s="128">
        <f t="shared" si="62"/>
        <v>0</v>
      </c>
      <c r="Y203" s="129">
        <f t="shared" si="68"/>
        <v>1800</v>
      </c>
      <c r="Z203" s="130">
        <f t="shared" si="63"/>
        <v>28520</v>
      </c>
      <c r="AA203" s="130">
        <f t="shared" si="64"/>
        <v>0</v>
      </c>
      <c r="AB203" s="130">
        <f t="shared" si="69"/>
        <v>0</v>
      </c>
      <c r="AC203" s="130">
        <f t="shared" si="65"/>
        <v>0</v>
      </c>
      <c r="AD203" s="11">
        <f t="shared" si="66"/>
        <v>279000</v>
      </c>
      <c r="AE203" s="126">
        <f t="shared" si="74"/>
        <v>2295.9408547945204</v>
      </c>
      <c r="AF203" s="66">
        <v>0</v>
      </c>
      <c r="AG203" s="66"/>
    </row>
    <row r="204" spans="1:33" hidden="1" outlineLevel="1" x14ac:dyDescent="0.2">
      <c r="A204">
        <f t="shared" si="51"/>
        <v>10</v>
      </c>
      <c r="B204" s="108">
        <f t="shared" si="52"/>
        <v>45596</v>
      </c>
      <c r="C204" s="124">
        <v>45566</v>
      </c>
      <c r="D204" s="126">
        <f>VLOOKUP($B204,Loans!$B$12:$AN$227,34,FALSE)</f>
        <v>169</v>
      </c>
      <c r="E204" s="132">
        <f>IF($A204&lt;6,VLOOKUP(YEAR(C204),SRECPrice!$B$5:$C$29,2,FALSE),VLOOKUP(YEAR(C204)+1,SRECPrice!$B$5:$C$29,2,FALSE))</f>
        <v>155</v>
      </c>
      <c r="F204" s="132">
        <v>475</v>
      </c>
      <c r="G204" s="11">
        <f t="shared" si="54"/>
        <v>26195</v>
      </c>
      <c r="H204" s="11">
        <f t="shared" si="55"/>
        <v>80275</v>
      </c>
      <c r="I204" s="11">
        <f t="shared" si="56"/>
        <v>-54080</v>
      </c>
      <c r="J204" s="133">
        <f>IF($K$5="M",SUM(D$17:D203)-SUM(J$17:J203),IF($K$5="B",IF(ISODD($A204),SUM(D$17:D203)-SUM(J$17:J203),0),IF(OR(A204=1,A204=4,A204=7,A204=10),SUM(D$17:D203)-SUM(J$17:J203),0)))</f>
        <v>1800</v>
      </c>
      <c r="K204" s="132">
        <f t="shared" si="67"/>
        <v>155</v>
      </c>
      <c r="L204" s="132">
        <f t="shared" si="75"/>
        <v>279000</v>
      </c>
      <c r="M204" s="132">
        <f t="shared" si="76"/>
        <v>279000</v>
      </c>
      <c r="N204" s="125">
        <f t="shared" si="57"/>
        <v>0</v>
      </c>
      <c r="O204" s="125">
        <f t="shared" si="58"/>
        <v>26195</v>
      </c>
      <c r="P204" s="153">
        <f>VLOOKUP($B204,Loans!$B$12:$AN$227,28,FALSE)*0</f>
        <v>0</v>
      </c>
      <c r="Q204" s="11">
        <f t="shared" si="78"/>
        <v>0</v>
      </c>
      <c r="R204" s="134">
        <f>IF($K$5="M",SUM(P$17:P203)-SUM(R$17:R203),IF($K$5="B",IF(ISODD($A204),SUM(P$17:P203)-SUM(R$17:R203),0),IF(OR(A204=1,A204=4,A204=7,A204=10),SUM(P$17:P203)-SUM(R$17:R203),0)))</f>
        <v>0</v>
      </c>
      <c r="S204" s="135">
        <f t="shared" si="77"/>
        <v>0</v>
      </c>
      <c r="T204" s="11">
        <f t="shared" si="53"/>
        <v>0</v>
      </c>
      <c r="U204" s="11">
        <f t="shared" si="59"/>
        <v>0</v>
      </c>
      <c r="V204" s="11">
        <f t="shared" si="60"/>
        <v>0</v>
      </c>
      <c r="W204" s="127">
        <f t="shared" si="61"/>
        <v>169</v>
      </c>
      <c r="X204" s="128">
        <f t="shared" si="62"/>
        <v>1800</v>
      </c>
      <c r="Y204" s="129">
        <f t="shared" si="68"/>
        <v>169</v>
      </c>
      <c r="Z204" s="130">
        <f t="shared" si="63"/>
        <v>26195</v>
      </c>
      <c r="AA204" s="130">
        <f t="shared" si="64"/>
        <v>279000</v>
      </c>
      <c r="AB204" s="130">
        <f t="shared" si="69"/>
        <v>279000</v>
      </c>
      <c r="AC204" s="130">
        <f t="shared" si="65"/>
        <v>0</v>
      </c>
      <c r="AD204" s="11">
        <f t="shared" si="66"/>
        <v>26195</v>
      </c>
      <c r="AE204" s="126">
        <f t="shared" si="74"/>
        <v>2555.6637383561642</v>
      </c>
      <c r="AF204" s="66">
        <v>651.33970647637</v>
      </c>
      <c r="AG204" s="66"/>
    </row>
    <row r="205" spans="1:33" hidden="1" outlineLevel="1" x14ac:dyDescent="0.2">
      <c r="A205">
        <f t="shared" si="51"/>
        <v>11</v>
      </c>
      <c r="B205" s="108">
        <f t="shared" si="52"/>
        <v>45626</v>
      </c>
      <c r="C205" s="124">
        <v>45597</v>
      </c>
      <c r="D205" s="126">
        <f>VLOOKUP($B205,Loans!$B$12:$AN$227,34,FALSE)</f>
        <v>146</v>
      </c>
      <c r="E205" s="132">
        <f>IF($A205&lt;6,VLOOKUP(YEAR(C205),SRECPrice!$B$5:$C$29,2,FALSE),VLOOKUP(YEAR(C205)+1,SRECPrice!$B$5:$C$29,2,FALSE))</f>
        <v>155</v>
      </c>
      <c r="F205" s="132">
        <v>475</v>
      </c>
      <c r="G205" s="11">
        <f t="shared" si="54"/>
        <v>22630</v>
      </c>
      <c r="H205" s="11">
        <f t="shared" si="55"/>
        <v>69350</v>
      </c>
      <c r="I205" s="11">
        <f t="shared" si="56"/>
        <v>-46720</v>
      </c>
      <c r="J205" s="133">
        <f>IF($K$5="M",SUM(D$17:D204)-SUM(J$17:J204),IF($K$5="B",IF(ISODD($A205),SUM(D$17:D204)-SUM(J$17:J204),0),IF(OR(A205=1,A205=4,A205=7,A205=10),SUM(D$17:D204)-SUM(J$17:J204),0)))</f>
        <v>0</v>
      </c>
      <c r="K205" s="132">
        <f t="shared" si="67"/>
        <v>0</v>
      </c>
      <c r="L205" s="132">
        <f t="shared" si="75"/>
        <v>0</v>
      </c>
      <c r="M205" s="132">
        <f t="shared" si="76"/>
        <v>0</v>
      </c>
      <c r="N205" s="125">
        <f t="shared" si="57"/>
        <v>0</v>
      </c>
      <c r="O205" s="125">
        <f t="shared" si="58"/>
        <v>48825</v>
      </c>
      <c r="P205" s="153">
        <f>VLOOKUP($B205,Loans!$B$12:$AN$227,28,FALSE)*0</f>
        <v>0</v>
      </c>
      <c r="Q205" s="11">
        <f t="shared" si="78"/>
        <v>0</v>
      </c>
      <c r="R205" s="134">
        <f>IF($K$5="M",SUM(P$17:P204)-SUM(R$17:R204),IF($K$5="B",IF(ISODD($A205),SUM(P$17:P204)-SUM(R$17:R204),0),IF(OR(A205=1,A205=4,A205=7,A205=10),SUM(P$17:P204)-SUM(R$17:R204),0)))</f>
        <v>0</v>
      </c>
      <c r="S205" s="135">
        <f t="shared" si="77"/>
        <v>0</v>
      </c>
      <c r="T205" s="11">
        <f t="shared" si="53"/>
        <v>0</v>
      </c>
      <c r="U205" s="11">
        <f t="shared" si="59"/>
        <v>0</v>
      </c>
      <c r="V205" s="11">
        <f t="shared" si="60"/>
        <v>0</v>
      </c>
      <c r="W205" s="127">
        <f t="shared" si="61"/>
        <v>146</v>
      </c>
      <c r="X205" s="128">
        <f t="shared" si="62"/>
        <v>0</v>
      </c>
      <c r="Y205" s="129">
        <f t="shared" si="68"/>
        <v>315</v>
      </c>
      <c r="Z205" s="130">
        <f t="shared" si="63"/>
        <v>22630</v>
      </c>
      <c r="AA205" s="130">
        <f t="shared" si="64"/>
        <v>0</v>
      </c>
      <c r="AB205" s="130">
        <f t="shared" si="69"/>
        <v>0</v>
      </c>
      <c r="AC205" s="130">
        <f t="shared" si="65"/>
        <v>0</v>
      </c>
      <c r="AD205" s="11">
        <f t="shared" si="66"/>
        <v>48825</v>
      </c>
      <c r="AE205" s="126">
        <f t="shared" si="74"/>
        <v>246.08802191780825</v>
      </c>
      <c r="AF205" s="66">
        <v>0</v>
      </c>
      <c r="AG205" s="66"/>
    </row>
    <row r="206" spans="1:33" hidden="1" outlineLevel="1" x14ac:dyDescent="0.2">
      <c r="A206">
        <f t="shared" si="51"/>
        <v>12</v>
      </c>
      <c r="B206" s="108">
        <f t="shared" si="52"/>
        <v>45657</v>
      </c>
      <c r="C206" s="124">
        <v>45627</v>
      </c>
      <c r="D206" s="126">
        <f>VLOOKUP($B206,Loans!$B$12:$AN$227,34,FALSE)</f>
        <v>120</v>
      </c>
      <c r="E206" s="132">
        <f>IF($A206&lt;6,VLOOKUP(YEAR(C206),SRECPrice!$B$5:$C$29,2,FALSE),VLOOKUP(YEAR(C206)+1,SRECPrice!$B$5:$C$29,2,FALSE))</f>
        <v>155</v>
      </c>
      <c r="F206" s="132">
        <v>475</v>
      </c>
      <c r="G206" s="11">
        <f t="shared" si="54"/>
        <v>18600</v>
      </c>
      <c r="H206" s="11">
        <f t="shared" si="55"/>
        <v>57000</v>
      </c>
      <c r="I206" s="11">
        <f t="shared" si="56"/>
        <v>-38400</v>
      </c>
      <c r="J206" s="133">
        <f>IF($K$5="M",SUM(D$17:D205)-SUM(J$17:J205),IF($K$5="B",IF(ISODD($A206),SUM(D$17:D205)-SUM(J$17:J205),0),IF(OR(A206=1,A206=4,A206=7,A206=10),SUM(D$17:D205)-SUM(J$17:J205),0)))</f>
        <v>0</v>
      </c>
      <c r="K206" s="132">
        <f t="shared" si="67"/>
        <v>0</v>
      </c>
      <c r="L206" s="132">
        <f t="shared" si="75"/>
        <v>0</v>
      </c>
      <c r="M206" s="132">
        <f t="shared" si="76"/>
        <v>0</v>
      </c>
      <c r="N206" s="125">
        <f t="shared" si="57"/>
        <v>0</v>
      </c>
      <c r="O206" s="125">
        <f t="shared" si="58"/>
        <v>67425</v>
      </c>
      <c r="P206" s="153">
        <f>VLOOKUP($B206,Loans!$B$12:$AN$227,28,FALSE)*0</f>
        <v>0</v>
      </c>
      <c r="Q206" s="11">
        <f t="shared" si="78"/>
        <v>0</v>
      </c>
      <c r="R206" s="134">
        <f>IF($K$5="M",SUM(P$17:P205)-SUM(R$17:R205),IF($K$5="B",IF(ISODD($A206),SUM(P$17:P205)-SUM(R$17:R205),0),IF(OR(A206=1,A206=4,A206=7,A206=10),SUM(P$17:P205)-SUM(R$17:R205),0)))</f>
        <v>0</v>
      </c>
      <c r="S206" s="135">
        <f t="shared" si="77"/>
        <v>0</v>
      </c>
      <c r="T206" s="11">
        <f t="shared" si="53"/>
        <v>0</v>
      </c>
      <c r="U206" s="11">
        <f t="shared" si="59"/>
        <v>0</v>
      </c>
      <c r="V206" s="11">
        <f t="shared" si="60"/>
        <v>0</v>
      </c>
      <c r="W206" s="127">
        <f t="shared" si="61"/>
        <v>120</v>
      </c>
      <c r="X206" s="128">
        <f t="shared" si="62"/>
        <v>0</v>
      </c>
      <c r="Y206" s="129">
        <f t="shared" si="68"/>
        <v>435</v>
      </c>
      <c r="Z206" s="130">
        <f t="shared" si="63"/>
        <v>18600</v>
      </c>
      <c r="AA206" s="130">
        <f t="shared" si="64"/>
        <v>0</v>
      </c>
      <c r="AB206" s="130">
        <f t="shared" si="69"/>
        <v>0</v>
      </c>
      <c r="AC206" s="130">
        <f t="shared" si="65"/>
        <v>0</v>
      </c>
      <c r="AD206" s="11">
        <f t="shared" si="66"/>
        <v>67425</v>
      </c>
      <c r="AE206" s="126">
        <f t="shared" si="74"/>
        <v>466.36888356164383</v>
      </c>
      <c r="AF206" s="66">
        <v>0</v>
      </c>
      <c r="AG206" s="66"/>
    </row>
    <row r="207" spans="1:33" hidden="1" outlineLevel="1" x14ac:dyDescent="0.2">
      <c r="A207">
        <f t="shared" ref="A207:A270" si="79">MONTH(C207)</f>
        <v>1</v>
      </c>
      <c r="B207" s="108">
        <f t="shared" ref="B207:B270" si="80">EOMONTH(C207,0)</f>
        <v>45688</v>
      </c>
      <c r="C207" s="124">
        <v>45658</v>
      </c>
      <c r="D207" s="126">
        <f>VLOOKUP($B207,Loans!$B$12:$AN$227,34,FALSE)</f>
        <v>36</v>
      </c>
      <c r="E207" s="132">
        <f>IF($A207&lt;6,VLOOKUP(YEAR(C207),SRECPrice!$B$5:$C$29,2,FALSE),VLOOKUP(YEAR(C207)+1,SRECPrice!$B$5:$C$29,2,FALSE))</f>
        <v>155</v>
      </c>
      <c r="F207" s="132">
        <v>475</v>
      </c>
      <c r="G207" s="11">
        <f t="shared" si="54"/>
        <v>5580</v>
      </c>
      <c r="H207" s="11">
        <f t="shared" si="55"/>
        <v>17100</v>
      </c>
      <c r="I207" s="11">
        <f t="shared" si="56"/>
        <v>-11520</v>
      </c>
      <c r="J207" s="133">
        <f>IF($K$5="M",SUM(D$17:D206)-SUM(J$17:J206),IF($K$5="B",IF(ISODD($A207),SUM(D$17:D206)-SUM(J$17:J206),0),IF(OR(A207=1,A207=4,A207=7,A207=10),SUM(D$17:D206)-SUM(J$17:J206),0)))</f>
        <v>435</v>
      </c>
      <c r="K207" s="132">
        <f t="shared" si="67"/>
        <v>155</v>
      </c>
      <c r="L207" s="132">
        <f t="shared" si="75"/>
        <v>67425</v>
      </c>
      <c r="M207" s="132">
        <f t="shared" si="76"/>
        <v>67425</v>
      </c>
      <c r="N207" s="125">
        <f t="shared" si="57"/>
        <v>0</v>
      </c>
      <c r="O207" s="125">
        <f t="shared" si="58"/>
        <v>5580</v>
      </c>
      <c r="P207" s="153">
        <f>VLOOKUP($B207,Loans!$B$12:$AN$227,28,FALSE)*0</f>
        <v>0</v>
      </c>
      <c r="Q207" s="11">
        <f t="shared" si="78"/>
        <v>0</v>
      </c>
      <c r="R207" s="134">
        <f>IF($K$5="M",SUM(P$17:P206)-SUM(R$17:R206),IF($K$5="B",IF(ISODD($A207),SUM(P$17:P206)-SUM(R$17:R206),0),IF(OR(A207=1,A207=4,A207=7,A207=10),SUM(P$17:P206)-SUM(R$17:R206),0)))</f>
        <v>0</v>
      </c>
      <c r="S207" s="135">
        <f t="shared" si="77"/>
        <v>0</v>
      </c>
      <c r="T207" s="11">
        <f t="shared" ref="T207:T237" si="81">IF(AND(R207&gt;0,K207=0),K207*R207,0)</f>
        <v>0</v>
      </c>
      <c r="U207" s="11">
        <f t="shared" si="59"/>
        <v>0</v>
      </c>
      <c r="V207" s="11">
        <f t="shared" si="60"/>
        <v>0</v>
      </c>
      <c r="W207" s="127">
        <f t="shared" si="61"/>
        <v>36</v>
      </c>
      <c r="X207" s="128">
        <f t="shared" si="62"/>
        <v>435</v>
      </c>
      <c r="Y207" s="129">
        <f t="shared" si="68"/>
        <v>36</v>
      </c>
      <c r="Z207" s="130">
        <f t="shared" si="63"/>
        <v>5580</v>
      </c>
      <c r="AA207" s="130">
        <f t="shared" si="64"/>
        <v>67425</v>
      </c>
      <c r="AB207" s="130">
        <f t="shared" si="69"/>
        <v>67425</v>
      </c>
      <c r="AC207" s="130">
        <f t="shared" si="65"/>
        <v>0</v>
      </c>
      <c r="AD207" s="11">
        <f t="shared" si="66"/>
        <v>5580</v>
      </c>
      <c r="AE207" s="126">
        <f t="shared" si="74"/>
        <v>617.39030958904107</v>
      </c>
      <c r="AF207" s="66">
        <v>233.4073172477984</v>
      </c>
      <c r="AG207" s="66"/>
    </row>
    <row r="208" spans="1:33" hidden="1" outlineLevel="1" x14ac:dyDescent="0.2">
      <c r="A208">
        <f t="shared" si="79"/>
        <v>2</v>
      </c>
      <c r="B208" s="108">
        <f t="shared" si="80"/>
        <v>45716</v>
      </c>
      <c r="C208" s="124">
        <v>45689</v>
      </c>
      <c r="D208" s="126">
        <f>VLOOKUP($B208,Loans!$B$12:$AN$227,34,FALSE)</f>
        <v>31</v>
      </c>
      <c r="E208" s="132">
        <f>IF($A208&lt;6,VLOOKUP(YEAR(C208),SRECPrice!$B$5:$C$29,2,FALSE),VLOOKUP(YEAR(C208)+1,SRECPrice!$B$5:$C$29,2,FALSE))</f>
        <v>155</v>
      </c>
      <c r="F208" s="132">
        <v>475</v>
      </c>
      <c r="G208" s="11">
        <f t="shared" si="54"/>
        <v>4805</v>
      </c>
      <c r="H208" s="11">
        <f t="shared" si="55"/>
        <v>14725</v>
      </c>
      <c r="I208" s="11">
        <f t="shared" si="56"/>
        <v>-9920</v>
      </c>
      <c r="J208" s="133">
        <f>IF($K$5="M",SUM(D$17:D207)-SUM(J$17:J207),IF($K$5="B",IF(ISODD($A208),SUM(D$17:D207)-SUM(J$17:J207),0),IF(OR(A208=1,A208=4,A208=7,A208=10),SUM(D$17:D207)-SUM(J$17:J207),0)))</f>
        <v>0</v>
      </c>
      <c r="K208" s="132">
        <f t="shared" si="67"/>
        <v>0</v>
      </c>
      <c r="L208" s="132">
        <f t="shared" si="75"/>
        <v>0</v>
      </c>
      <c r="M208" s="132">
        <f t="shared" si="76"/>
        <v>0</v>
      </c>
      <c r="N208" s="125">
        <f t="shared" si="57"/>
        <v>0</v>
      </c>
      <c r="O208" s="125">
        <f t="shared" si="58"/>
        <v>10385</v>
      </c>
      <c r="P208" s="153">
        <f>VLOOKUP($B208,Loans!$B$12:$AN$227,28,FALSE)*0</f>
        <v>0</v>
      </c>
      <c r="Q208" s="11">
        <f t="shared" si="78"/>
        <v>0</v>
      </c>
      <c r="R208" s="134">
        <f>IF($K$5="M",SUM(P$17:P207)-SUM(R$17:R207),IF($K$5="B",IF(ISODD($A208),SUM(P$17:P207)-SUM(R$17:R207),0),IF(OR(A208=1,A208=4,A208=7,A208=10),SUM(P$17:P207)-SUM(R$17:R207),0)))</f>
        <v>0</v>
      </c>
      <c r="S208" s="135">
        <f t="shared" si="77"/>
        <v>0</v>
      </c>
      <c r="T208" s="11">
        <f t="shared" si="81"/>
        <v>0</v>
      </c>
      <c r="U208" s="11">
        <f t="shared" si="59"/>
        <v>0</v>
      </c>
      <c r="V208" s="11">
        <f t="shared" si="60"/>
        <v>0</v>
      </c>
      <c r="W208" s="127">
        <f t="shared" si="61"/>
        <v>31</v>
      </c>
      <c r="X208" s="128">
        <f t="shared" si="62"/>
        <v>0</v>
      </c>
      <c r="Y208" s="129">
        <f t="shared" si="68"/>
        <v>67</v>
      </c>
      <c r="Z208" s="130">
        <f t="shared" si="63"/>
        <v>4805</v>
      </c>
      <c r="AA208" s="130">
        <f t="shared" si="64"/>
        <v>0</v>
      </c>
      <c r="AB208" s="130">
        <f t="shared" si="69"/>
        <v>0</v>
      </c>
      <c r="AC208" s="130">
        <f t="shared" si="65"/>
        <v>0</v>
      </c>
      <c r="AD208" s="11">
        <f t="shared" si="66"/>
        <v>10385</v>
      </c>
      <c r="AE208" s="126">
        <f t="shared" si="74"/>
        <v>49.019450684931513</v>
      </c>
      <c r="AF208" s="66">
        <v>0</v>
      </c>
      <c r="AG208" s="66"/>
    </row>
    <row r="209" spans="1:33" hidden="1" outlineLevel="1" x14ac:dyDescent="0.2">
      <c r="A209">
        <f t="shared" si="79"/>
        <v>3</v>
      </c>
      <c r="B209" s="108">
        <f t="shared" si="80"/>
        <v>45747</v>
      </c>
      <c r="C209" s="124">
        <v>45717</v>
      </c>
      <c r="D209" s="126">
        <f>VLOOKUP($B209,Loans!$B$12:$AN$227,34,FALSE)</f>
        <v>38</v>
      </c>
      <c r="E209" s="132">
        <f>IF($A209&lt;6,VLOOKUP(YEAR(C209),SRECPrice!$B$5:$C$29,2,FALSE),VLOOKUP(YEAR(C209)+1,SRECPrice!$B$5:$C$29,2,FALSE))</f>
        <v>155</v>
      </c>
      <c r="F209" s="132">
        <v>475</v>
      </c>
      <c r="G209" s="11">
        <f t="shared" ref="G209:G230" si="82">D209*E209</f>
        <v>5890</v>
      </c>
      <c r="H209" s="11">
        <f t="shared" ref="H209:H230" si="83">IF(F209&gt;E209,F209*D209,E209*D209)</f>
        <v>18050</v>
      </c>
      <c r="I209" s="11">
        <f t="shared" ref="I209:I230" si="84">G209-H209</f>
        <v>-12160</v>
      </c>
      <c r="J209" s="133">
        <f>IF($K$5="M",SUM(D$17:D208)-SUM(J$17:J208),IF($K$5="B",IF(ISODD($A209),SUM(D$17:D208)-SUM(J$17:J208),0),IF(OR(A209=1,A209=4,A209=7,A209=10),SUM(D$17:D208)-SUM(J$17:J208),0)))</f>
        <v>0</v>
      </c>
      <c r="K209" s="132">
        <f t="shared" si="67"/>
        <v>0</v>
      </c>
      <c r="L209" s="132">
        <f t="shared" si="75"/>
        <v>0</v>
      </c>
      <c r="M209" s="132">
        <f t="shared" si="76"/>
        <v>0</v>
      </c>
      <c r="N209" s="125">
        <f t="shared" ref="N209:N230" si="85">L209-M209</f>
        <v>0</v>
      </c>
      <c r="O209" s="125">
        <f t="shared" ref="O209:O230" si="86">O208+G209-M209</f>
        <v>16275</v>
      </c>
      <c r="P209" s="153">
        <f>VLOOKUP($B209,Loans!$B$12:$AN$227,28,FALSE)*0</f>
        <v>0</v>
      </c>
      <c r="Q209" s="11">
        <f t="shared" si="78"/>
        <v>0</v>
      </c>
      <c r="R209" s="134">
        <f>IF($K$5="M",SUM(P$17:P208)-SUM(R$17:R208),IF($K$5="B",IF(ISODD($A209),SUM(P$17:P208)-SUM(R$17:R208),0),IF(OR(A209=1,A209=4,A209=7,A209=10),SUM(P$17:P208)-SUM(R$17:R208),0)))</f>
        <v>0</v>
      </c>
      <c r="S209" s="135">
        <f t="shared" si="77"/>
        <v>0</v>
      </c>
      <c r="T209" s="11">
        <f t="shared" si="81"/>
        <v>0</v>
      </c>
      <c r="U209" s="11">
        <f t="shared" ref="U209:U230" si="87">T209-S209</f>
        <v>0</v>
      </c>
      <c r="V209" s="11">
        <f t="shared" ref="V209:V230" si="88">V208+Q209-S209</f>
        <v>0</v>
      </c>
      <c r="W209" s="127">
        <f t="shared" ref="W209:W230" si="89">D209+P209</f>
        <v>38</v>
      </c>
      <c r="X209" s="128">
        <f t="shared" ref="X209:X230" si="90">J209+R209</f>
        <v>0</v>
      </c>
      <c r="Y209" s="129">
        <f t="shared" si="68"/>
        <v>105</v>
      </c>
      <c r="Z209" s="130">
        <f t="shared" ref="Z209:Z230" si="91">G209+Q209</f>
        <v>5890</v>
      </c>
      <c r="AA209" s="130">
        <f t="shared" ref="AA209:AA230" si="92">M209+S209</f>
        <v>0</v>
      </c>
      <c r="AB209" s="130">
        <f t="shared" si="69"/>
        <v>0</v>
      </c>
      <c r="AC209" s="130">
        <f t="shared" ref="AC209:AC230" si="93">AB209-AA209</f>
        <v>0</v>
      </c>
      <c r="AD209" s="11">
        <f t="shared" ref="AD209:AD230" si="94">AD208+Z209-AA209</f>
        <v>16275</v>
      </c>
      <c r="AE209" s="126">
        <f t="shared" si="74"/>
        <v>99.784541095890418</v>
      </c>
      <c r="AF209" s="66">
        <v>0</v>
      </c>
      <c r="AG209" s="66"/>
    </row>
    <row r="210" spans="1:33" hidden="1" outlineLevel="1" x14ac:dyDescent="0.2">
      <c r="A210">
        <f t="shared" si="79"/>
        <v>4</v>
      </c>
      <c r="B210" s="108">
        <f t="shared" si="80"/>
        <v>45777</v>
      </c>
      <c r="C210" s="124">
        <v>45748</v>
      </c>
      <c r="D210" s="126">
        <f>VLOOKUP($B210,Loans!$B$12:$AN$227,34,FALSE)</f>
        <v>51</v>
      </c>
      <c r="E210" s="132">
        <f>IF($A210&lt;6,VLOOKUP(YEAR(C210),SRECPrice!$B$5:$C$29,2,FALSE),VLOOKUP(YEAR(C210)+1,SRECPrice!$B$5:$C$29,2,FALSE))</f>
        <v>155</v>
      </c>
      <c r="F210" s="132">
        <v>475</v>
      </c>
      <c r="G210" s="11">
        <f t="shared" si="82"/>
        <v>7905</v>
      </c>
      <c r="H210" s="11">
        <f t="shared" si="83"/>
        <v>24225</v>
      </c>
      <c r="I210" s="11">
        <f t="shared" si="84"/>
        <v>-16320</v>
      </c>
      <c r="J210" s="133">
        <f>IF($K$5="M",SUM(D$17:D209)-SUM(J$17:J209),IF($K$5="B",IF(ISODD($A210),SUM(D$17:D209)-SUM(J$17:J209),0),IF(OR(A210=1,A210=4,A210=7,A210=10),SUM(D$17:D209)-SUM(J$17:J209),0)))</f>
        <v>105</v>
      </c>
      <c r="K210" s="132">
        <f t="shared" ref="K210:K237" si="95">IF(J210&gt;0,E210,0)</f>
        <v>155</v>
      </c>
      <c r="L210" s="132">
        <f t="shared" si="75"/>
        <v>16275</v>
      </c>
      <c r="M210" s="132">
        <f t="shared" si="76"/>
        <v>16275</v>
      </c>
      <c r="N210" s="125">
        <f t="shared" si="85"/>
        <v>0</v>
      </c>
      <c r="O210" s="125">
        <f t="shared" si="86"/>
        <v>7905</v>
      </c>
      <c r="P210" s="153">
        <f>VLOOKUP($B210,Loans!$B$12:$AN$227,28,FALSE)*0</f>
        <v>0</v>
      </c>
      <c r="Q210" s="11">
        <f t="shared" si="78"/>
        <v>0</v>
      </c>
      <c r="R210" s="134">
        <f>IF($K$5="M",SUM(P$17:P209)-SUM(R$17:R209),IF($K$5="B",IF(ISODD($A210),SUM(P$17:P209)-SUM(R$17:R209),0),IF(OR(A210=1,A210=4,A210=7,A210=10),SUM(P$17:P209)-SUM(R$17:R209),0)))</f>
        <v>0</v>
      </c>
      <c r="S210" s="135">
        <f t="shared" si="77"/>
        <v>0</v>
      </c>
      <c r="T210" s="11">
        <f t="shared" si="81"/>
        <v>0</v>
      </c>
      <c r="U210" s="11">
        <f t="shared" si="87"/>
        <v>0</v>
      </c>
      <c r="V210" s="11">
        <f t="shared" si="88"/>
        <v>0</v>
      </c>
      <c r="W210" s="127">
        <f t="shared" si="89"/>
        <v>51</v>
      </c>
      <c r="X210" s="128">
        <f t="shared" si="90"/>
        <v>105</v>
      </c>
      <c r="Y210" s="129">
        <f t="shared" ref="Y210:Y230" si="96">Y209+W210-X210</f>
        <v>51</v>
      </c>
      <c r="Z210" s="130">
        <f t="shared" si="91"/>
        <v>7905</v>
      </c>
      <c r="AA210" s="130">
        <f t="shared" si="92"/>
        <v>16275</v>
      </c>
      <c r="AB210" s="130">
        <f t="shared" ref="AB210:AB230" si="97">L210+T210</f>
        <v>16275</v>
      </c>
      <c r="AC210" s="130">
        <f t="shared" si="93"/>
        <v>0</v>
      </c>
      <c r="AD210" s="11">
        <f t="shared" si="94"/>
        <v>7905</v>
      </c>
      <c r="AE210" s="126">
        <f t="shared" si="74"/>
        <v>146.06758356164383</v>
      </c>
      <c r="AF210" s="66">
        <v>0</v>
      </c>
      <c r="AG210" s="66"/>
    </row>
    <row r="211" spans="1:33" hidden="1" outlineLevel="1" x14ac:dyDescent="0.2">
      <c r="A211">
        <f t="shared" si="79"/>
        <v>5</v>
      </c>
      <c r="B211" s="108">
        <f t="shared" si="80"/>
        <v>45808</v>
      </c>
      <c r="C211" s="124">
        <v>45778</v>
      </c>
      <c r="D211" s="126">
        <f>VLOOKUP($B211,Loans!$B$12:$AN$227,34,FALSE)</f>
        <v>69</v>
      </c>
      <c r="E211" s="132">
        <f>IF($A211&lt;6,VLOOKUP(YEAR(C211),SRECPrice!$B$5:$C$29,2,FALSE),VLOOKUP(YEAR(C211)+1,SRECPrice!$B$5:$C$29,2,FALSE))</f>
        <v>155</v>
      </c>
      <c r="F211" s="132">
        <v>475</v>
      </c>
      <c r="G211" s="11">
        <f t="shared" si="82"/>
        <v>10695</v>
      </c>
      <c r="H211" s="11">
        <f t="shared" si="83"/>
        <v>32775</v>
      </c>
      <c r="I211" s="11">
        <f t="shared" si="84"/>
        <v>-22080</v>
      </c>
      <c r="J211" s="133">
        <f>IF($K$5="M",SUM(D$17:D210)-SUM(J$17:J210),IF($K$5="B",IF(ISODD($A211),SUM(D$17:D210)-SUM(J$17:J210),0),IF(OR(A211=1,A211=4,A211=7,A211=10),SUM(D$17:D210)-SUM(J$17:J210),0)))</f>
        <v>0</v>
      </c>
      <c r="K211" s="132">
        <f t="shared" si="95"/>
        <v>0</v>
      </c>
      <c r="L211" s="132">
        <f t="shared" si="75"/>
        <v>0</v>
      </c>
      <c r="M211" s="132">
        <f t="shared" si="76"/>
        <v>0</v>
      </c>
      <c r="N211" s="125">
        <f t="shared" si="85"/>
        <v>0</v>
      </c>
      <c r="O211" s="125">
        <f t="shared" si="86"/>
        <v>18600</v>
      </c>
      <c r="P211" s="153">
        <f>VLOOKUP($B211,Loans!$B$12:$AN$227,28,FALSE)*0</f>
        <v>0</v>
      </c>
      <c r="Q211" s="11">
        <f t="shared" si="78"/>
        <v>0</v>
      </c>
      <c r="R211" s="134">
        <f>IF($K$5="M",SUM(P$17:P210)-SUM(R$17:R210),IF($K$5="B",IF(ISODD($A211),SUM(P$17:P210)-SUM(R$17:R210),0),IF(OR(A211=1,A211=4,A211=7,A211=10),SUM(P$17:P210)-SUM(R$17:R210),0)))</f>
        <v>0</v>
      </c>
      <c r="S211" s="135">
        <f t="shared" si="77"/>
        <v>0</v>
      </c>
      <c r="T211" s="11">
        <f t="shared" si="81"/>
        <v>0</v>
      </c>
      <c r="U211" s="11">
        <f t="shared" si="87"/>
        <v>0</v>
      </c>
      <c r="V211" s="11">
        <f t="shared" si="88"/>
        <v>0</v>
      </c>
      <c r="W211" s="127">
        <f t="shared" si="89"/>
        <v>69</v>
      </c>
      <c r="X211" s="128">
        <f t="shared" si="90"/>
        <v>0</v>
      </c>
      <c r="Y211" s="129">
        <f t="shared" si="96"/>
        <v>120</v>
      </c>
      <c r="Z211" s="130">
        <f t="shared" si="91"/>
        <v>10695</v>
      </c>
      <c r="AA211" s="130">
        <f t="shared" si="92"/>
        <v>0</v>
      </c>
      <c r="AB211" s="130">
        <f t="shared" si="97"/>
        <v>0</v>
      </c>
      <c r="AC211" s="130">
        <f t="shared" si="93"/>
        <v>0</v>
      </c>
      <c r="AD211" s="11">
        <f t="shared" si="94"/>
        <v>18600</v>
      </c>
      <c r="AE211" s="126">
        <f t="shared" si="74"/>
        <v>77.846095890410965</v>
      </c>
      <c r="AF211" s="66">
        <v>0</v>
      </c>
      <c r="AG211" s="66"/>
    </row>
    <row r="212" spans="1:33" hidden="1" outlineLevel="1" x14ac:dyDescent="0.2">
      <c r="A212">
        <f t="shared" si="79"/>
        <v>6</v>
      </c>
      <c r="B212" s="108">
        <f t="shared" si="80"/>
        <v>45838</v>
      </c>
      <c r="C212" s="124">
        <v>45809</v>
      </c>
      <c r="D212" s="126">
        <f>VLOOKUP($B212,Loans!$B$12:$AN$227,34,FALSE)</f>
        <v>3</v>
      </c>
      <c r="E212" s="132">
        <f>IF($A212&lt;6,VLOOKUP(YEAR(C212),SRECPrice!$B$5:$C$29,2,FALSE),VLOOKUP(YEAR(C212)+1,SRECPrice!$B$5:$C$29,2,FALSE))</f>
        <v>155</v>
      </c>
      <c r="F212" s="132">
        <v>475</v>
      </c>
      <c r="G212" s="11">
        <f t="shared" si="82"/>
        <v>465</v>
      </c>
      <c r="H212" s="11">
        <f t="shared" si="83"/>
        <v>1425</v>
      </c>
      <c r="I212" s="11">
        <f t="shared" si="84"/>
        <v>-960</v>
      </c>
      <c r="J212" s="133">
        <f>IF($K$5="M",SUM(D$17:D211)-SUM(J$17:J211),IF($K$5="B",IF(ISODD($A212),SUM(D$17:D211)-SUM(J$17:J211),0),IF(OR(A212=1,A212=4,A212=7,A212=10),SUM(D$17:D211)-SUM(J$17:J211),0)))</f>
        <v>0</v>
      </c>
      <c r="K212" s="132">
        <f t="shared" si="95"/>
        <v>0</v>
      </c>
      <c r="L212" s="132">
        <f t="shared" si="75"/>
        <v>0</v>
      </c>
      <c r="M212" s="132">
        <f t="shared" si="76"/>
        <v>0</v>
      </c>
      <c r="N212" s="125">
        <f t="shared" si="85"/>
        <v>0</v>
      </c>
      <c r="O212" s="125">
        <f t="shared" si="86"/>
        <v>19065</v>
      </c>
      <c r="P212" s="153">
        <f>VLOOKUP($B212,Loans!$B$12:$AN$227,28,FALSE)*0</f>
        <v>0</v>
      </c>
      <c r="Q212" s="11">
        <f t="shared" si="78"/>
        <v>0</v>
      </c>
      <c r="R212" s="134">
        <f>IF($K$5="M",SUM(P$17:P211)-SUM(R$17:R211),IF($K$5="B",IF(ISODD($A212),SUM(P$17:P211)-SUM(R$17:R211),0),IF(OR(A212=1,A212=4,A212=7,A212=10),SUM(P$17:P211)-SUM(R$17:R211),0)))</f>
        <v>0</v>
      </c>
      <c r="S212" s="135">
        <f t="shared" si="77"/>
        <v>0</v>
      </c>
      <c r="T212" s="11">
        <f t="shared" si="81"/>
        <v>0</v>
      </c>
      <c r="U212" s="11">
        <f t="shared" si="87"/>
        <v>0</v>
      </c>
      <c r="V212" s="11">
        <f t="shared" si="88"/>
        <v>0</v>
      </c>
      <c r="W212" s="127">
        <f t="shared" si="89"/>
        <v>3</v>
      </c>
      <c r="X212" s="128">
        <f t="shared" si="90"/>
        <v>0</v>
      </c>
      <c r="Y212" s="129">
        <f t="shared" si="96"/>
        <v>123</v>
      </c>
      <c r="Z212" s="130">
        <f t="shared" si="91"/>
        <v>465</v>
      </c>
      <c r="AA212" s="130">
        <f t="shared" si="92"/>
        <v>0</v>
      </c>
      <c r="AB212" s="130">
        <f t="shared" si="97"/>
        <v>0</v>
      </c>
      <c r="AC212" s="130">
        <f t="shared" si="93"/>
        <v>0</v>
      </c>
      <c r="AD212" s="11">
        <f t="shared" si="94"/>
        <v>19065</v>
      </c>
      <c r="AE212" s="126">
        <f t="shared" si="74"/>
        <v>169.98756575342466</v>
      </c>
      <c r="AF212" s="66">
        <v>0</v>
      </c>
      <c r="AG212" s="66"/>
    </row>
    <row r="213" spans="1:33" hidden="1" outlineLevel="1" x14ac:dyDescent="0.2">
      <c r="A213">
        <f t="shared" si="79"/>
        <v>7</v>
      </c>
      <c r="B213" s="108">
        <f t="shared" si="80"/>
        <v>45869</v>
      </c>
      <c r="C213" s="124">
        <v>45839</v>
      </c>
      <c r="D213" s="126">
        <f>VLOOKUP($B213,Loans!$B$12:$AN$227,34,FALSE)</f>
        <v>0</v>
      </c>
      <c r="E213" s="132">
        <f>IF($A213&lt;6,VLOOKUP(YEAR(C213),SRECPrice!$B$5:$C$29,2,FALSE),VLOOKUP(YEAR(C213)+1,SRECPrice!$B$5:$C$29,2,FALSE))</f>
        <v>155</v>
      </c>
      <c r="F213" s="132">
        <v>475</v>
      </c>
      <c r="G213" s="11">
        <f t="shared" si="82"/>
        <v>0</v>
      </c>
      <c r="H213" s="11">
        <f t="shared" si="83"/>
        <v>0</v>
      </c>
      <c r="I213" s="11">
        <f t="shared" si="84"/>
        <v>0</v>
      </c>
      <c r="J213" s="133">
        <f>IF($K$5="M",SUM(D$17:D212)-SUM(J$17:J212),IF($K$5="B",IF(ISODD($A213),SUM(D$17:D212)-SUM(J$17:J212),0),IF(OR(A213=1,A213=4,A213=7,A213=10),SUM(D$17:D212)-SUM(J$17:J212),0)))</f>
        <v>123</v>
      </c>
      <c r="K213" s="132">
        <f t="shared" si="95"/>
        <v>155</v>
      </c>
      <c r="L213" s="132">
        <f t="shared" si="75"/>
        <v>19065</v>
      </c>
      <c r="M213" s="132">
        <f t="shared" si="76"/>
        <v>19065</v>
      </c>
      <c r="N213" s="125">
        <f t="shared" si="85"/>
        <v>0</v>
      </c>
      <c r="O213" s="125">
        <f t="shared" si="86"/>
        <v>0</v>
      </c>
      <c r="P213" s="153">
        <f>VLOOKUP($B213,Loans!$B$12:$AN$227,28,FALSE)*0</f>
        <v>0</v>
      </c>
      <c r="Q213" s="11">
        <f t="shared" si="78"/>
        <v>0</v>
      </c>
      <c r="R213" s="134">
        <f>IF($K$5="M",SUM(P$17:P212)-SUM(R$17:R212),IF($K$5="B",IF(ISODD($A213),SUM(P$17:P212)-SUM(R$17:R212),0),IF(OR(A213=1,A213=4,A213=7,A213=10),SUM(P$17:P212)-SUM(R$17:R212),0)))</f>
        <v>0</v>
      </c>
      <c r="S213" s="135">
        <f t="shared" si="77"/>
        <v>0</v>
      </c>
      <c r="T213" s="11">
        <f t="shared" si="81"/>
        <v>0</v>
      </c>
      <c r="U213" s="11">
        <f t="shared" si="87"/>
        <v>0</v>
      </c>
      <c r="V213" s="11">
        <f t="shared" si="88"/>
        <v>0</v>
      </c>
      <c r="W213" s="127">
        <f t="shared" si="89"/>
        <v>0</v>
      </c>
      <c r="X213" s="128">
        <f t="shared" si="90"/>
        <v>123</v>
      </c>
      <c r="Y213" s="129">
        <f t="shared" si="96"/>
        <v>0</v>
      </c>
      <c r="Z213" s="130">
        <f t="shared" si="91"/>
        <v>0</v>
      </c>
      <c r="AA213" s="130">
        <f t="shared" si="92"/>
        <v>19065</v>
      </c>
      <c r="AB213" s="130">
        <f t="shared" si="97"/>
        <v>19065</v>
      </c>
      <c r="AC213" s="130">
        <f t="shared" si="93"/>
        <v>0</v>
      </c>
      <c r="AD213" s="11">
        <f t="shared" si="94"/>
        <v>0</v>
      </c>
      <c r="AE213" s="126">
        <f t="shared" si="74"/>
        <v>174.09217808219179</v>
      </c>
      <c r="AF213" s="66">
        <v>0</v>
      </c>
      <c r="AG213" s="66"/>
    </row>
    <row r="214" spans="1:33" hidden="1" outlineLevel="1" x14ac:dyDescent="0.2">
      <c r="A214">
        <f t="shared" si="79"/>
        <v>8</v>
      </c>
      <c r="B214" s="108">
        <f t="shared" si="80"/>
        <v>45900</v>
      </c>
      <c r="C214" s="124">
        <v>45870</v>
      </c>
      <c r="D214" s="126">
        <f>VLOOKUP($B214,Loans!$B$12:$AN$227,34,FALSE)</f>
        <v>0</v>
      </c>
      <c r="E214" s="132">
        <f>IF($A214&lt;6,VLOOKUP(YEAR(C214),SRECPrice!$B$5:$C$29,2,FALSE),VLOOKUP(YEAR(C214)+1,SRECPrice!$B$5:$C$29,2,FALSE))</f>
        <v>155</v>
      </c>
      <c r="F214" s="132">
        <v>475</v>
      </c>
      <c r="G214" s="11">
        <f t="shared" si="82"/>
        <v>0</v>
      </c>
      <c r="H214" s="11">
        <f t="shared" si="83"/>
        <v>0</v>
      </c>
      <c r="I214" s="11">
        <f t="shared" si="84"/>
        <v>0</v>
      </c>
      <c r="J214" s="133">
        <f>IF($K$5="M",SUM(D$17:D213)-SUM(J$17:J213),IF($K$5="B",IF(ISODD($A214),SUM(D$17:D213)-SUM(J$17:J213),0),IF(OR(A214=1,A214=4,A214=7,A214=10),SUM(D$17:D213)-SUM(J$17:J213),0)))</f>
        <v>0</v>
      </c>
      <c r="K214" s="132">
        <f t="shared" si="95"/>
        <v>0</v>
      </c>
      <c r="L214" s="132">
        <f t="shared" si="75"/>
        <v>0</v>
      </c>
      <c r="M214" s="132">
        <f t="shared" si="76"/>
        <v>0</v>
      </c>
      <c r="N214" s="125">
        <f t="shared" si="85"/>
        <v>0</v>
      </c>
      <c r="O214" s="125">
        <f t="shared" si="86"/>
        <v>0</v>
      </c>
      <c r="P214" s="153">
        <f>VLOOKUP($B214,Loans!$B$12:$AN$227,28,FALSE)*0</f>
        <v>0</v>
      </c>
      <c r="Q214" s="11">
        <f t="shared" si="78"/>
        <v>0</v>
      </c>
      <c r="R214" s="134">
        <f>IF($K$5="M",SUM(P$17:P213)-SUM(R$17:R213),IF($K$5="B",IF(ISODD($A214),SUM(P$17:P213)-SUM(R$17:R213),0),IF(OR(A214=1,A214=4,A214=7,A214=10),SUM(P$17:P213)-SUM(R$17:R213),0)))</f>
        <v>0</v>
      </c>
      <c r="S214" s="135">
        <f t="shared" si="77"/>
        <v>0</v>
      </c>
      <c r="T214" s="11">
        <f t="shared" si="81"/>
        <v>0</v>
      </c>
      <c r="U214" s="11">
        <f t="shared" si="87"/>
        <v>0</v>
      </c>
      <c r="V214" s="11">
        <f t="shared" si="88"/>
        <v>0</v>
      </c>
      <c r="W214" s="127">
        <f t="shared" si="89"/>
        <v>0</v>
      </c>
      <c r="X214" s="128">
        <f t="shared" si="90"/>
        <v>0</v>
      </c>
      <c r="Y214" s="129">
        <f t="shared" si="96"/>
        <v>0</v>
      </c>
      <c r="Z214" s="130">
        <f t="shared" si="91"/>
        <v>0</v>
      </c>
      <c r="AA214" s="130">
        <f t="shared" si="92"/>
        <v>0</v>
      </c>
      <c r="AB214" s="130">
        <f t="shared" si="97"/>
        <v>0</v>
      </c>
      <c r="AC214" s="130">
        <f t="shared" si="93"/>
        <v>0</v>
      </c>
      <c r="AD214" s="11">
        <f t="shared" si="94"/>
        <v>0</v>
      </c>
      <c r="AE214" s="126">
        <f t="shared" si="74"/>
        <v>0</v>
      </c>
      <c r="AF214" s="66">
        <v>0</v>
      </c>
      <c r="AG214" s="66"/>
    </row>
    <row r="215" spans="1:33" hidden="1" outlineLevel="1" x14ac:dyDescent="0.2">
      <c r="A215">
        <f t="shared" si="79"/>
        <v>9</v>
      </c>
      <c r="B215" s="108">
        <f t="shared" si="80"/>
        <v>45930</v>
      </c>
      <c r="C215" s="124">
        <v>45901</v>
      </c>
      <c r="D215" s="126">
        <f>VLOOKUP($B215,Loans!$B$12:$AN$227,34,FALSE)</f>
        <v>0</v>
      </c>
      <c r="E215" s="132">
        <f>IF($A215&lt;6,VLOOKUP(YEAR(C215),SRECPrice!$B$5:$C$29,2,FALSE),VLOOKUP(YEAR(C215)+1,SRECPrice!$B$5:$C$29,2,FALSE))</f>
        <v>155</v>
      </c>
      <c r="F215" s="132">
        <v>475</v>
      </c>
      <c r="G215" s="11">
        <f t="shared" si="82"/>
        <v>0</v>
      </c>
      <c r="H215" s="11">
        <f t="shared" si="83"/>
        <v>0</v>
      </c>
      <c r="I215" s="11">
        <f t="shared" si="84"/>
        <v>0</v>
      </c>
      <c r="J215" s="133">
        <f>IF($K$5="M",SUM(D$17:D214)-SUM(J$17:J214),IF($K$5="B",IF(ISODD($A215),SUM(D$17:D214)-SUM(J$17:J214),0),IF(OR(A215=1,A215=4,A215=7,A215=10),SUM(D$17:D214)-SUM(J$17:J214),0)))</f>
        <v>0</v>
      </c>
      <c r="K215" s="132">
        <f t="shared" si="95"/>
        <v>0</v>
      </c>
      <c r="L215" s="132">
        <f t="shared" si="75"/>
        <v>0</v>
      </c>
      <c r="M215" s="132">
        <f t="shared" si="76"/>
        <v>0</v>
      </c>
      <c r="N215" s="125">
        <f t="shared" si="85"/>
        <v>0</v>
      </c>
      <c r="O215" s="125">
        <f t="shared" si="86"/>
        <v>0</v>
      </c>
      <c r="P215" s="153">
        <f>VLOOKUP($B215,Loans!$B$12:$AN$227,28,FALSE)*0</f>
        <v>0</v>
      </c>
      <c r="Q215" s="11">
        <f t="shared" si="78"/>
        <v>0</v>
      </c>
      <c r="R215" s="134">
        <f>IF($K$5="M",SUM(P$17:P214)-SUM(R$17:R214),IF($K$5="B",IF(ISODD($A215),SUM(P$17:P214)-SUM(R$17:R214),0),IF(OR(A215=1,A215=4,A215=7,A215=10),SUM(P$17:P214)-SUM(R$17:R214),0)))</f>
        <v>0</v>
      </c>
      <c r="S215" s="135">
        <f t="shared" si="77"/>
        <v>0</v>
      </c>
      <c r="T215" s="11">
        <f t="shared" si="81"/>
        <v>0</v>
      </c>
      <c r="U215" s="11">
        <f t="shared" si="87"/>
        <v>0</v>
      </c>
      <c r="V215" s="11">
        <f t="shared" si="88"/>
        <v>0</v>
      </c>
      <c r="W215" s="127">
        <f t="shared" si="89"/>
        <v>0</v>
      </c>
      <c r="X215" s="128">
        <f t="shared" si="90"/>
        <v>0</v>
      </c>
      <c r="Y215" s="129">
        <f t="shared" si="96"/>
        <v>0</v>
      </c>
      <c r="Z215" s="130">
        <f t="shared" si="91"/>
        <v>0</v>
      </c>
      <c r="AA215" s="130">
        <f t="shared" si="92"/>
        <v>0</v>
      </c>
      <c r="AB215" s="130">
        <f t="shared" si="97"/>
        <v>0</v>
      </c>
      <c r="AC215" s="130">
        <f t="shared" si="93"/>
        <v>0</v>
      </c>
      <c r="AD215" s="11">
        <f t="shared" si="94"/>
        <v>0</v>
      </c>
      <c r="AE215" s="126">
        <f t="shared" si="74"/>
        <v>0</v>
      </c>
      <c r="AF215" s="66">
        <v>0</v>
      </c>
      <c r="AG215" s="66"/>
    </row>
    <row r="216" spans="1:33" hidden="1" outlineLevel="1" x14ac:dyDescent="0.2">
      <c r="A216">
        <f t="shared" si="79"/>
        <v>10</v>
      </c>
      <c r="B216" s="108">
        <f t="shared" si="80"/>
        <v>45961</v>
      </c>
      <c r="C216" s="124">
        <v>45931</v>
      </c>
      <c r="D216" s="126">
        <f>VLOOKUP($B216,Loans!$B$12:$AN$227,34,FALSE)</f>
        <v>0</v>
      </c>
      <c r="E216" s="132">
        <f>IF($A216&lt;6,VLOOKUP(YEAR(C216),SRECPrice!$B$5:$C$29,2,FALSE),VLOOKUP(YEAR(C216)+1,SRECPrice!$B$5:$C$29,2,FALSE))</f>
        <v>155</v>
      </c>
      <c r="F216" s="132">
        <v>475</v>
      </c>
      <c r="G216" s="11">
        <f t="shared" si="82"/>
        <v>0</v>
      </c>
      <c r="H216" s="11">
        <f t="shared" si="83"/>
        <v>0</v>
      </c>
      <c r="I216" s="11">
        <f t="shared" si="84"/>
        <v>0</v>
      </c>
      <c r="J216" s="133">
        <f>IF($K$5="M",SUM(D$17:D215)-SUM(J$17:J215),IF($K$5="B",IF(ISODD($A216),SUM(D$17:D215)-SUM(J$17:J215),0),IF(OR(A216=1,A216=4,A216=7,A216=10),SUM(D$17:D215)-SUM(J$17:J215),0)))</f>
        <v>0</v>
      </c>
      <c r="K216" s="132">
        <f t="shared" si="95"/>
        <v>0</v>
      </c>
      <c r="L216" s="132">
        <f t="shared" ref="L216:L230" si="98">J216*K216</f>
        <v>0</v>
      </c>
      <c r="M216" s="132">
        <f t="shared" ref="M216:M230" si="99">IF(J216=0,0,O215)</f>
        <v>0</v>
      </c>
      <c r="N216" s="125">
        <f t="shared" si="85"/>
        <v>0</v>
      </c>
      <c r="O216" s="125">
        <f t="shared" si="86"/>
        <v>0</v>
      </c>
      <c r="P216" s="153">
        <f>VLOOKUP($B216,Loans!$B$12:$AN$227,28,FALSE)*0</f>
        <v>0</v>
      </c>
      <c r="Q216" s="11">
        <f t="shared" si="78"/>
        <v>0</v>
      </c>
      <c r="R216" s="134">
        <f>IF($K$5="M",SUM(P$17:P215)-SUM(R$17:R215),IF($K$5="B",IF(ISODD($A216),SUM(P$17:P215)-SUM(R$17:R215),0),IF(OR(A216=1,A216=4,A216=7,A216=10),SUM(P$17:P215)-SUM(R$17:R215),0)))</f>
        <v>0</v>
      </c>
      <c r="S216" s="135">
        <f t="shared" ref="S216:S230" si="100">IF(R216&gt;0,V215,0)</f>
        <v>0</v>
      </c>
      <c r="T216" s="11">
        <f t="shared" si="81"/>
        <v>0</v>
      </c>
      <c r="U216" s="11">
        <f t="shared" si="87"/>
        <v>0</v>
      </c>
      <c r="V216" s="11">
        <f t="shared" si="88"/>
        <v>0</v>
      </c>
      <c r="W216" s="127">
        <f t="shared" si="89"/>
        <v>0</v>
      </c>
      <c r="X216" s="128">
        <f t="shared" si="90"/>
        <v>0</v>
      </c>
      <c r="Y216" s="129">
        <f t="shared" si="96"/>
        <v>0</v>
      </c>
      <c r="Z216" s="130">
        <f t="shared" si="91"/>
        <v>0</v>
      </c>
      <c r="AA216" s="130">
        <f t="shared" si="92"/>
        <v>0</v>
      </c>
      <c r="AB216" s="130">
        <f t="shared" si="97"/>
        <v>0</v>
      </c>
      <c r="AC216" s="130">
        <f t="shared" si="93"/>
        <v>0</v>
      </c>
      <c r="AD216" s="11">
        <f t="shared" si="94"/>
        <v>0</v>
      </c>
      <c r="AE216" s="126">
        <f t="shared" si="74"/>
        <v>0</v>
      </c>
      <c r="AF216" s="66">
        <v>0</v>
      </c>
      <c r="AG216" s="66"/>
    </row>
    <row r="217" spans="1:33" hidden="1" outlineLevel="1" x14ac:dyDescent="0.2">
      <c r="A217">
        <f t="shared" si="79"/>
        <v>11</v>
      </c>
      <c r="B217" s="108">
        <f t="shared" si="80"/>
        <v>45991</v>
      </c>
      <c r="C217" s="124">
        <v>45962</v>
      </c>
      <c r="D217" s="126">
        <f>VLOOKUP($B217,Loans!$B$12:$AN$227,34,FALSE)</f>
        <v>0</v>
      </c>
      <c r="E217" s="132">
        <f>IF($A217&lt;6,VLOOKUP(YEAR(C217),SRECPrice!$B$5:$C$29,2,FALSE),VLOOKUP(YEAR(C217)+1,SRECPrice!$B$5:$C$29,2,FALSE))</f>
        <v>155</v>
      </c>
      <c r="F217" s="132">
        <v>475</v>
      </c>
      <c r="G217" s="11">
        <f t="shared" si="82"/>
        <v>0</v>
      </c>
      <c r="H217" s="11">
        <f t="shared" si="83"/>
        <v>0</v>
      </c>
      <c r="I217" s="11">
        <f t="shared" si="84"/>
        <v>0</v>
      </c>
      <c r="J217" s="133">
        <f>IF($K$5="M",SUM(D$17:D216)-SUM(J$17:J216),IF($K$5="B",IF(ISODD($A217),SUM(D$17:D216)-SUM(J$17:J216),0),IF(OR(A217=1,A217=4,A217=7,A217=10),SUM(D$17:D216)-SUM(J$17:J216),0)))</f>
        <v>0</v>
      </c>
      <c r="K217" s="132">
        <f t="shared" si="95"/>
        <v>0</v>
      </c>
      <c r="L217" s="132">
        <f t="shared" si="98"/>
        <v>0</v>
      </c>
      <c r="M217" s="132">
        <f t="shared" si="99"/>
        <v>0</v>
      </c>
      <c r="N217" s="125">
        <f t="shared" si="85"/>
        <v>0</v>
      </c>
      <c r="O217" s="125">
        <f t="shared" si="86"/>
        <v>0</v>
      </c>
      <c r="P217" s="153">
        <f>VLOOKUP($B217,Loans!$B$12:$AN$227,28,FALSE)*0</f>
        <v>0</v>
      </c>
      <c r="Q217" s="11">
        <f t="shared" ref="Q217:Q230" si="101">P217*E217*0.75</f>
        <v>0</v>
      </c>
      <c r="R217" s="134">
        <f>IF($K$5="M",SUM(P$17:P216)-SUM(R$17:R216),IF($K$5="B",IF(ISODD($A217),SUM(P$17:P216)-SUM(R$17:R216),0),IF(OR(A217=1,A217=4,A217=7,A217=10),SUM(P$17:P216)-SUM(R$17:R216),0)))</f>
        <v>0</v>
      </c>
      <c r="S217" s="135">
        <f t="shared" si="100"/>
        <v>0</v>
      </c>
      <c r="T217" s="11">
        <f t="shared" si="81"/>
        <v>0</v>
      </c>
      <c r="U217" s="11">
        <f t="shared" si="87"/>
        <v>0</v>
      </c>
      <c r="V217" s="11">
        <f t="shared" si="88"/>
        <v>0</v>
      </c>
      <c r="W217" s="127">
        <f t="shared" si="89"/>
        <v>0</v>
      </c>
      <c r="X217" s="128">
        <f t="shared" si="90"/>
        <v>0</v>
      </c>
      <c r="Y217" s="129">
        <f t="shared" si="96"/>
        <v>0</v>
      </c>
      <c r="Z217" s="130">
        <f t="shared" si="91"/>
        <v>0</v>
      </c>
      <c r="AA217" s="130">
        <f t="shared" si="92"/>
        <v>0</v>
      </c>
      <c r="AB217" s="130">
        <f t="shared" si="97"/>
        <v>0</v>
      </c>
      <c r="AC217" s="130">
        <f t="shared" si="93"/>
        <v>0</v>
      </c>
      <c r="AD217" s="11">
        <f t="shared" si="94"/>
        <v>0</v>
      </c>
      <c r="AE217" s="126">
        <f t="shared" si="74"/>
        <v>0</v>
      </c>
      <c r="AF217" s="66">
        <v>0</v>
      </c>
      <c r="AG217" s="66"/>
    </row>
    <row r="218" spans="1:33" hidden="1" outlineLevel="1" x14ac:dyDescent="0.2">
      <c r="A218">
        <f t="shared" si="79"/>
        <v>12</v>
      </c>
      <c r="B218" s="108">
        <f t="shared" si="80"/>
        <v>46022</v>
      </c>
      <c r="C218" s="124">
        <v>45992</v>
      </c>
      <c r="D218" s="126">
        <f>VLOOKUP($B218,Loans!$B$12:$AN$227,34,FALSE)</f>
        <v>0</v>
      </c>
      <c r="E218" s="132">
        <f>IF($A218&lt;6,VLOOKUP(YEAR(C218),SRECPrice!$B$5:$C$29,2,FALSE),VLOOKUP(YEAR(C218)+1,SRECPrice!$B$5:$C$29,2,FALSE))</f>
        <v>155</v>
      </c>
      <c r="F218" s="132">
        <v>475</v>
      </c>
      <c r="G218" s="11">
        <f t="shared" si="82"/>
        <v>0</v>
      </c>
      <c r="H218" s="11">
        <f t="shared" si="83"/>
        <v>0</v>
      </c>
      <c r="I218" s="11">
        <f t="shared" si="84"/>
        <v>0</v>
      </c>
      <c r="J218" s="133">
        <f>IF($K$5="M",SUM(D$17:D217)-SUM(J$17:J217),IF($K$5="B",IF(ISODD($A218),SUM(D$17:D217)-SUM(J$17:J217),0),IF(OR(A218=1,A218=4,A218=7,A218=10),SUM(D$17:D217)-SUM(J$17:J217),0)))</f>
        <v>0</v>
      </c>
      <c r="K218" s="132">
        <f t="shared" si="95"/>
        <v>0</v>
      </c>
      <c r="L218" s="132">
        <f t="shared" si="98"/>
        <v>0</v>
      </c>
      <c r="M218" s="132">
        <f t="shared" si="99"/>
        <v>0</v>
      </c>
      <c r="N218" s="125">
        <f t="shared" si="85"/>
        <v>0</v>
      </c>
      <c r="O218" s="125">
        <f t="shared" si="86"/>
        <v>0</v>
      </c>
      <c r="P218" s="153">
        <f>VLOOKUP($B218,Loans!$B$12:$AN$227,28,FALSE)*0</f>
        <v>0</v>
      </c>
      <c r="Q218" s="11">
        <f t="shared" si="101"/>
        <v>0</v>
      </c>
      <c r="R218" s="134">
        <f>IF($K$5="M",SUM(P$17:P217)-SUM(R$17:R217),IF($K$5="B",IF(ISODD($A218),SUM(P$17:P217)-SUM(R$17:R217),0),IF(OR(A218=1,A218=4,A218=7,A218=10),SUM(P$17:P217)-SUM(R$17:R217),0)))</f>
        <v>0</v>
      </c>
      <c r="S218" s="135">
        <f t="shared" si="100"/>
        <v>0</v>
      </c>
      <c r="T218" s="11">
        <f t="shared" si="81"/>
        <v>0</v>
      </c>
      <c r="U218" s="11">
        <f t="shared" si="87"/>
        <v>0</v>
      </c>
      <c r="V218" s="11">
        <f t="shared" si="88"/>
        <v>0</v>
      </c>
      <c r="W218" s="127">
        <f t="shared" si="89"/>
        <v>0</v>
      </c>
      <c r="X218" s="128">
        <f t="shared" si="90"/>
        <v>0</v>
      </c>
      <c r="Y218" s="129">
        <f t="shared" si="96"/>
        <v>0</v>
      </c>
      <c r="Z218" s="130">
        <f t="shared" si="91"/>
        <v>0</v>
      </c>
      <c r="AA218" s="130">
        <f t="shared" si="92"/>
        <v>0</v>
      </c>
      <c r="AB218" s="130">
        <f t="shared" si="97"/>
        <v>0</v>
      </c>
      <c r="AC218" s="130">
        <f t="shared" si="93"/>
        <v>0</v>
      </c>
      <c r="AD218" s="11">
        <f t="shared" si="94"/>
        <v>0</v>
      </c>
      <c r="AE218" s="126">
        <f t="shared" si="74"/>
        <v>0</v>
      </c>
      <c r="AF218" s="66">
        <v>0</v>
      </c>
      <c r="AG218" s="66"/>
    </row>
    <row r="219" spans="1:33" hidden="1" outlineLevel="1" x14ac:dyDescent="0.2">
      <c r="A219">
        <f t="shared" si="79"/>
        <v>1</v>
      </c>
      <c r="B219" s="108">
        <f t="shared" si="80"/>
        <v>46053</v>
      </c>
      <c r="C219" s="124">
        <v>46023</v>
      </c>
      <c r="D219" s="126">
        <f>VLOOKUP($B219,Loans!$B$12:$AN$227,34,FALSE)</f>
        <v>0</v>
      </c>
      <c r="E219" s="132">
        <f>IF($A219&lt;6,VLOOKUP(YEAR(C219),SRECPrice!$B$5:$C$29,2,FALSE),VLOOKUP(YEAR(C219)+1,SRECPrice!$B$5:$C$29,2,FALSE))</f>
        <v>155</v>
      </c>
      <c r="F219" s="132">
        <v>475</v>
      </c>
      <c r="G219" s="11">
        <f t="shared" si="82"/>
        <v>0</v>
      </c>
      <c r="H219" s="11">
        <f t="shared" si="83"/>
        <v>0</v>
      </c>
      <c r="I219" s="11">
        <f t="shared" si="84"/>
        <v>0</v>
      </c>
      <c r="J219" s="133">
        <f>IF($K$5="M",SUM(D$17:D218)-SUM(J$17:J218),IF($K$5="B",IF(ISODD($A219),SUM(D$17:D218)-SUM(J$17:J218),0),IF(OR(A219=1,A219=4,A219=7,A219=10),SUM(D$17:D218)-SUM(J$17:J218),0)))</f>
        <v>0</v>
      </c>
      <c r="K219" s="132">
        <f t="shared" si="95"/>
        <v>0</v>
      </c>
      <c r="L219" s="132">
        <f t="shared" si="98"/>
        <v>0</v>
      </c>
      <c r="M219" s="132">
        <f t="shared" si="99"/>
        <v>0</v>
      </c>
      <c r="N219" s="125">
        <f t="shared" si="85"/>
        <v>0</v>
      </c>
      <c r="O219" s="125">
        <f t="shared" si="86"/>
        <v>0</v>
      </c>
      <c r="P219" s="153">
        <f>VLOOKUP($B219,Loans!$B$12:$AN$227,28,FALSE)*0</f>
        <v>0</v>
      </c>
      <c r="Q219" s="11">
        <f t="shared" si="101"/>
        <v>0</v>
      </c>
      <c r="R219" s="134">
        <f>IF($K$5="M",SUM(P$17:P218)-SUM(R$17:R218),IF($K$5="B",IF(ISODD($A219),SUM(P$17:P218)-SUM(R$17:R218),0),IF(OR(A219=1,A219=4,A219=7,A219=10),SUM(P$17:P218)-SUM(R$17:R218),0)))</f>
        <v>0</v>
      </c>
      <c r="S219" s="135">
        <f t="shared" si="100"/>
        <v>0</v>
      </c>
      <c r="T219" s="11">
        <f t="shared" si="81"/>
        <v>0</v>
      </c>
      <c r="U219" s="11">
        <f t="shared" si="87"/>
        <v>0</v>
      </c>
      <c r="V219" s="11">
        <f t="shared" si="88"/>
        <v>0</v>
      </c>
      <c r="W219" s="127">
        <f t="shared" si="89"/>
        <v>0</v>
      </c>
      <c r="X219" s="128">
        <f t="shared" si="90"/>
        <v>0</v>
      </c>
      <c r="Y219" s="129">
        <f t="shared" si="96"/>
        <v>0</v>
      </c>
      <c r="Z219" s="130">
        <f t="shared" si="91"/>
        <v>0</v>
      </c>
      <c r="AA219" s="130">
        <f t="shared" si="92"/>
        <v>0</v>
      </c>
      <c r="AB219" s="130">
        <f t="shared" si="97"/>
        <v>0</v>
      </c>
      <c r="AC219" s="130">
        <f t="shared" si="93"/>
        <v>0</v>
      </c>
      <c r="AD219" s="11">
        <f t="shared" si="94"/>
        <v>0</v>
      </c>
      <c r="AE219" s="126">
        <f t="shared" si="74"/>
        <v>0</v>
      </c>
      <c r="AF219" s="66">
        <v>0</v>
      </c>
      <c r="AG219" s="66"/>
    </row>
    <row r="220" spans="1:33" hidden="1" outlineLevel="1" x14ac:dyDescent="0.2">
      <c r="A220">
        <f t="shared" si="79"/>
        <v>2</v>
      </c>
      <c r="B220" s="108">
        <f t="shared" si="80"/>
        <v>46081</v>
      </c>
      <c r="C220" s="124">
        <v>46054</v>
      </c>
      <c r="D220" s="126">
        <f>VLOOKUP($B220,Loans!$B$12:$AN$227,34,FALSE)</f>
        <v>0</v>
      </c>
      <c r="E220" s="132">
        <f>IF($A220&lt;6,VLOOKUP(YEAR(C220),SRECPrice!$B$5:$C$29,2,FALSE),VLOOKUP(YEAR(C220)+1,SRECPrice!$B$5:$C$29,2,FALSE))</f>
        <v>155</v>
      </c>
      <c r="F220" s="132">
        <v>475</v>
      </c>
      <c r="G220" s="11">
        <f t="shared" si="82"/>
        <v>0</v>
      </c>
      <c r="H220" s="11">
        <f t="shared" si="83"/>
        <v>0</v>
      </c>
      <c r="I220" s="11">
        <f t="shared" si="84"/>
        <v>0</v>
      </c>
      <c r="J220" s="133">
        <f>IF($K$5="M",SUM(D$17:D219)-SUM(J$17:J219),IF($K$5="B",IF(ISODD($A220),SUM(D$17:D219)-SUM(J$17:J219),0),IF(OR(A220=1,A220=4,A220=7,A220=10),SUM(D$17:D219)-SUM(J$17:J219),0)))</f>
        <v>0</v>
      </c>
      <c r="K220" s="132">
        <f t="shared" si="95"/>
        <v>0</v>
      </c>
      <c r="L220" s="132">
        <f t="shared" si="98"/>
        <v>0</v>
      </c>
      <c r="M220" s="132">
        <f t="shared" si="99"/>
        <v>0</v>
      </c>
      <c r="N220" s="125">
        <f t="shared" si="85"/>
        <v>0</v>
      </c>
      <c r="O220" s="125">
        <f t="shared" si="86"/>
        <v>0</v>
      </c>
      <c r="P220" s="153">
        <f>VLOOKUP($B220,Loans!$B$12:$AN$227,28,FALSE)*0</f>
        <v>0</v>
      </c>
      <c r="Q220" s="11">
        <f t="shared" si="101"/>
        <v>0</v>
      </c>
      <c r="R220" s="134">
        <f>IF($K$5="M",SUM(P$17:P219)-SUM(R$17:R219),IF($K$5="B",IF(ISODD($A220),SUM(P$17:P219)-SUM(R$17:R219),0),IF(OR(A220=1,A220=4,A220=7,A220=10),SUM(P$17:P219)-SUM(R$17:R219),0)))</f>
        <v>0</v>
      </c>
      <c r="S220" s="135">
        <f t="shared" si="100"/>
        <v>0</v>
      </c>
      <c r="T220" s="11">
        <f t="shared" si="81"/>
        <v>0</v>
      </c>
      <c r="U220" s="11">
        <f t="shared" si="87"/>
        <v>0</v>
      </c>
      <c r="V220" s="11">
        <f t="shared" si="88"/>
        <v>0</v>
      </c>
      <c r="W220" s="127">
        <f t="shared" si="89"/>
        <v>0</v>
      </c>
      <c r="X220" s="128">
        <f t="shared" si="90"/>
        <v>0</v>
      </c>
      <c r="Y220" s="129">
        <f t="shared" si="96"/>
        <v>0</v>
      </c>
      <c r="Z220" s="130">
        <f t="shared" si="91"/>
        <v>0</v>
      </c>
      <c r="AA220" s="130">
        <f t="shared" si="92"/>
        <v>0</v>
      </c>
      <c r="AB220" s="130">
        <f t="shared" si="97"/>
        <v>0</v>
      </c>
      <c r="AC220" s="130">
        <f t="shared" si="93"/>
        <v>0</v>
      </c>
      <c r="AD220" s="11">
        <f t="shared" si="94"/>
        <v>0</v>
      </c>
      <c r="AE220" s="126">
        <f t="shared" si="74"/>
        <v>0</v>
      </c>
      <c r="AF220" s="66">
        <v>0</v>
      </c>
      <c r="AG220" s="66"/>
    </row>
    <row r="221" spans="1:33" hidden="1" outlineLevel="1" x14ac:dyDescent="0.2">
      <c r="A221">
        <f t="shared" si="79"/>
        <v>3</v>
      </c>
      <c r="B221" s="108">
        <f t="shared" si="80"/>
        <v>46112</v>
      </c>
      <c r="C221" s="124">
        <v>46082</v>
      </c>
      <c r="D221" s="126">
        <f>VLOOKUP($B221,Loans!$B$12:$AN$227,34,FALSE)</f>
        <v>0</v>
      </c>
      <c r="E221" s="132">
        <f>IF($A221&lt;6,VLOOKUP(YEAR(C221),SRECPrice!$B$5:$C$29,2,FALSE),VLOOKUP(YEAR(C221)+1,SRECPrice!$B$5:$C$29,2,FALSE))</f>
        <v>155</v>
      </c>
      <c r="F221" s="132">
        <v>475</v>
      </c>
      <c r="G221" s="11">
        <f t="shared" si="82"/>
        <v>0</v>
      </c>
      <c r="H221" s="11">
        <f t="shared" si="83"/>
        <v>0</v>
      </c>
      <c r="I221" s="11">
        <f t="shared" si="84"/>
        <v>0</v>
      </c>
      <c r="J221" s="133">
        <f>IF($K$5="M",SUM(D$17:D220)-SUM(J$17:J220),IF($K$5="B",IF(ISODD($A221),SUM(D$17:D220)-SUM(J$17:J220),0),IF(OR(A221=1,A221=4,A221=7,A221=10),SUM(D$17:D220)-SUM(J$17:J220),0)))</f>
        <v>0</v>
      </c>
      <c r="K221" s="132">
        <f t="shared" si="95"/>
        <v>0</v>
      </c>
      <c r="L221" s="132">
        <f t="shared" si="98"/>
        <v>0</v>
      </c>
      <c r="M221" s="132">
        <f t="shared" si="99"/>
        <v>0</v>
      </c>
      <c r="N221" s="125">
        <f t="shared" si="85"/>
        <v>0</v>
      </c>
      <c r="O221" s="125">
        <f t="shared" si="86"/>
        <v>0</v>
      </c>
      <c r="P221" s="153">
        <f>VLOOKUP($B221,Loans!$B$12:$AN$227,28,FALSE)*0</f>
        <v>0</v>
      </c>
      <c r="Q221" s="11">
        <f t="shared" si="101"/>
        <v>0</v>
      </c>
      <c r="R221" s="134">
        <f>IF($K$5="M",SUM(P$17:P220)-SUM(R$17:R220),IF($K$5="B",IF(ISODD($A221),SUM(P$17:P220)-SUM(R$17:R220),0),IF(OR(A221=1,A221=4,A221=7,A221=10),SUM(P$17:P220)-SUM(R$17:R220),0)))</f>
        <v>0</v>
      </c>
      <c r="S221" s="135">
        <f t="shared" si="100"/>
        <v>0</v>
      </c>
      <c r="T221" s="11">
        <f t="shared" si="81"/>
        <v>0</v>
      </c>
      <c r="U221" s="11">
        <f t="shared" si="87"/>
        <v>0</v>
      </c>
      <c r="V221" s="11">
        <f t="shared" si="88"/>
        <v>0</v>
      </c>
      <c r="W221" s="127">
        <f t="shared" si="89"/>
        <v>0</v>
      </c>
      <c r="X221" s="128">
        <f t="shared" si="90"/>
        <v>0</v>
      </c>
      <c r="Y221" s="129">
        <f t="shared" si="96"/>
        <v>0</v>
      </c>
      <c r="Z221" s="130">
        <f t="shared" si="91"/>
        <v>0</v>
      </c>
      <c r="AA221" s="130">
        <f t="shared" si="92"/>
        <v>0</v>
      </c>
      <c r="AB221" s="130">
        <f t="shared" si="97"/>
        <v>0</v>
      </c>
      <c r="AC221" s="130">
        <f t="shared" si="93"/>
        <v>0</v>
      </c>
      <c r="AD221" s="11">
        <f t="shared" si="94"/>
        <v>0</v>
      </c>
      <c r="AE221" s="126">
        <f t="shared" si="74"/>
        <v>0</v>
      </c>
      <c r="AF221" s="66">
        <v>0</v>
      </c>
      <c r="AG221" s="66"/>
    </row>
    <row r="222" spans="1:33" hidden="1" outlineLevel="1" x14ac:dyDescent="0.2">
      <c r="A222">
        <f t="shared" si="79"/>
        <v>4</v>
      </c>
      <c r="B222" s="108">
        <f t="shared" si="80"/>
        <v>46142</v>
      </c>
      <c r="C222" s="124">
        <v>46113</v>
      </c>
      <c r="D222" s="126">
        <f>VLOOKUP($B222,Loans!$B$12:$AN$227,34,FALSE)</f>
        <v>0</v>
      </c>
      <c r="E222" s="132">
        <f>IF($A222&lt;6,VLOOKUP(YEAR(C222),SRECPrice!$B$5:$C$29,2,FALSE),VLOOKUP(YEAR(C222)+1,SRECPrice!$B$5:$C$29,2,FALSE))</f>
        <v>155</v>
      </c>
      <c r="F222" s="132">
        <v>475</v>
      </c>
      <c r="G222" s="11">
        <f t="shared" si="82"/>
        <v>0</v>
      </c>
      <c r="H222" s="11">
        <f t="shared" si="83"/>
        <v>0</v>
      </c>
      <c r="I222" s="11">
        <f t="shared" si="84"/>
        <v>0</v>
      </c>
      <c r="J222" s="133">
        <f>IF($K$5="M",SUM(D$17:D221)-SUM(J$17:J221),IF($K$5="B",IF(ISODD($A222),SUM(D$17:D221)-SUM(J$17:J221),0),IF(OR(A222=1,A222=4,A222=7,A222=10),SUM(D$17:D221)-SUM(J$17:J221),0)))</f>
        <v>0</v>
      </c>
      <c r="K222" s="132">
        <f t="shared" si="95"/>
        <v>0</v>
      </c>
      <c r="L222" s="132">
        <f t="shared" si="98"/>
        <v>0</v>
      </c>
      <c r="M222" s="132">
        <f t="shared" si="99"/>
        <v>0</v>
      </c>
      <c r="N222" s="125">
        <f t="shared" si="85"/>
        <v>0</v>
      </c>
      <c r="O222" s="125">
        <f t="shared" si="86"/>
        <v>0</v>
      </c>
      <c r="P222" s="153">
        <f>VLOOKUP($B222,Loans!$B$12:$AN$227,28,FALSE)*0</f>
        <v>0</v>
      </c>
      <c r="Q222" s="11">
        <f t="shared" si="101"/>
        <v>0</v>
      </c>
      <c r="R222" s="134">
        <f>IF($K$5="M",SUM(P$17:P221)-SUM(R$17:R221),IF($K$5="B",IF(ISODD($A222),SUM(P$17:P221)-SUM(R$17:R221),0),IF(OR(A222=1,A222=4,A222=7,A222=10),SUM(P$17:P221)-SUM(R$17:R221),0)))</f>
        <v>0</v>
      </c>
      <c r="S222" s="135">
        <f t="shared" si="100"/>
        <v>0</v>
      </c>
      <c r="T222" s="11">
        <f t="shared" si="81"/>
        <v>0</v>
      </c>
      <c r="U222" s="11">
        <f t="shared" si="87"/>
        <v>0</v>
      </c>
      <c r="V222" s="11">
        <f t="shared" si="88"/>
        <v>0</v>
      </c>
      <c r="W222" s="127">
        <f t="shared" si="89"/>
        <v>0</v>
      </c>
      <c r="X222" s="128">
        <f t="shared" si="90"/>
        <v>0</v>
      </c>
      <c r="Y222" s="129">
        <f t="shared" si="96"/>
        <v>0</v>
      </c>
      <c r="Z222" s="130">
        <f t="shared" si="91"/>
        <v>0</v>
      </c>
      <c r="AA222" s="130">
        <f t="shared" si="92"/>
        <v>0</v>
      </c>
      <c r="AB222" s="130">
        <f t="shared" si="97"/>
        <v>0</v>
      </c>
      <c r="AC222" s="130">
        <f t="shared" si="93"/>
        <v>0</v>
      </c>
      <c r="AD222" s="11">
        <f t="shared" si="94"/>
        <v>0</v>
      </c>
      <c r="AE222" s="126">
        <f t="shared" si="74"/>
        <v>0</v>
      </c>
      <c r="AF222" s="66">
        <v>0</v>
      </c>
      <c r="AG222" s="66"/>
    </row>
    <row r="223" spans="1:33" hidden="1" outlineLevel="1" x14ac:dyDescent="0.2">
      <c r="A223">
        <f t="shared" si="79"/>
        <v>5</v>
      </c>
      <c r="B223" s="108">
        <f t="shared" si="80"/>
        <v>46173</v>
      </c>
      <c r="C223" s="124">
        <v>46143</v>
      </c>
      <c r="D223" s="126">
        <f>VLOOKUP($B223,Loans!$B$12:$AN$227,34,FALSE)</f>
        <v>0</v>
      </c>
      <c r="E223" s="132">
        <f>IF($A223&lt;6,VLOOKUP(YEAR(C223),SRECPrice!$B$5:$C$29,2,FALSE),VLOOKUP(YEAR(C223)+1,SRECPrice!$B$5:$C$29,2,FALSE))</f>
        <v>155</v>
      </c>
      <c r="F223" s="132">
        <v>475</v>
      </c>
      <c r="G223" s="11">
        <f t="shared" si="82"/>
        <v>0</v>
      </c>
      <c r="H223" s="11">
        <f t="shared" si="83"/>
        <v>0</v>
      </c>
      <c r="I223" s="11">
        <f t="shared" si="84"/>
        <v>0</v>
      </c>
      <c r="J223" s="133">
        <f>IF($K$5="M",SUM(D$17:D222)-SUM(J$17:J222),IF($K$5="B",IF(ISODD($A223),SUM(D$17:D222)-SUM(J$17:J222),0),IF(OR(A223=1,A223=4,A223=7,A223=10),SUM(D$17:D222)-SUM(J$17:J222),0)))</f>
        <v>0</v>
      </c>
      <c r="K223" s="132">
        <f t="shared" si="95"/>
        <v>0</v>
      </c>
      <c r="L223" s="132">
        <f t="shared" si="98"/>
        <v>0</v>
      </c>
      <c r="M223" s="132">
        <f t="shared" si="99"/>
        <v>0</v>
      </c>
      <c r="N223" s="125">
        <f t="shared" si="85"/>
        <v>0</v>
      </c>
      <c r="O223" s="125">
        <f t="shared" si="86"/>
        <v>0</v>
      </c>
      <c r="P223" s="153">
        <f>VLOOKUP($B223,Loans!$B$12:$AN$227,28,FALSE)*0</f>
        <v>0</v>
      </c>
      <c r="Q223" s="11">
        <f t="shared" si="101"/>
        <v>0</v>
      </c>
      <c r="R223" s="134">
        <f>IF($K$5="M",SUM(P$17:P222)-SUM(R$17:R222),IF($K$5="B",IF(ISODD($A223),SUM(P$17:P222)-SUM(R$17:R222),0),IF(OR(A223=1,A223=4,A223=7,A223=10),SUM(P$17:P222)-SUM(R$17:R222),0)))</f>
        <v>0</v>
      </c>
      <c r="S223" s="135">
        <f t="shared" si="100"/>
        <v>0</v>
      </c>
      <c r="T223" s="11">
        <f t="shared" si="81"/>
        <v>0</v>
      </c>
      <c r="U223" s="11">
        <f t="shared" si="87"/>
        <v>0</v>
      </c>
      <c r="V223" s="11">
        <f t="shared" si="88"/>
        <v>0</v>
      </c>
      <c r="W223" s="127">
        <f t="shared" si="89"/>
        <v>0</v>
      </c>
      <c r="X223" s="128">
        <f t="shared" si="90"/>
        <v>0</v>
      </c>
      <c r="Y223" s="129">
        <f t="shared" si="96"/>
        <v>0</v>
      </c>
      <c r="Z223" s="130">
        <f t="shared" si="91"/>
        <v>0</v>
      </c>
      <c r="AA223" s="130">
        <f t="shared" si="92"/>
        <v>0</v>
      </c>
      <c r="AB223" s="130">
        <f t="shared" si="97"/>
        <v>0</v>
      </c>
      <c r="AC223" s="130">
        <f t="shared" si="93"/>
        <v>0</v>
      </c>
      <c r="AD223" s="11">
        <f t="shared" si="94"/>
        <v>0</v>
      </c>
      <c r="AE223" s="126">
        <f t="shared" si="74"/>
        <v>0</v>
      </c>
      <c r="AF223" s="66">
        <v>0</v>
      </c>
      <c r="AG223" s="66"/>
    </row>
    <row r="224" spans="1:33" hidden="1" outlineLevel="1" x14ac:dyDescent="0.2">
      <c r="A224">
        <f t="shared" si="79"/>
        <v>6</v>
      </c>
      <c r="B224" s="108">
        <f t="shared" si="80"/>
        <v>46203</v>
      </c>
      <c r="C224" s="124">
        <v>46174</v>
      </c>
      <c r="D224" s="126">
        <f>VLOOKUP($B224,Loans!$B$12:$AN$227,34,FALSE)</f>
        <v>0</v>
      </c>
      <c r="E224" s="132">
        <f>IF($A224&lt;6,VLOOKUP(YEAR(C224),SRECPrice!$B$5:$C$29,2,FALSE),VLOOKUP(YEAR(C224)+1,SRECPrice!$B$5:$C$29,2,FALSE))</f>
        <v>155</v>
      </c>
      <c r="F224" s="132">
        <v>475</v>
      </c>
      <c r="G224" s="11">
        <f t="shared" si="82"/>
        <v>0</v>
      </c>
      <c r="H224" s="11">
        <f t="shared" si="83"/>
        <v>0</v>
      </c>
      <c r="I224" s="11">
        <f t="shared" si="84"/>
        <v>0</v>
      </c>
      <c r="J224" s="133">
        <f>IF($K$5="M",SUM(D$17:D223)-SUM(J$17:J223),IF($K$5="B",IF(ISODD($A224),SUM(D$17:D223)-SUM(J$17:J223),0),IF(OR(A224=1,A224=4,A224=7,A224=10),SUM(D$17:D223)-SUM(J$17:J223),0)))</f>
        <v>0</v>
      </c>
      <c r="K224" s="132">
        <f t="shared" si="95"/>
        <v>0</v>
      </c>
      <c r="L224" s="132">
        <f t="shared" si="98"/>
        <v>0</v>
      </c>
      <c r="M224" s="132">
        <f t="shared" si="99"/>
        <v>0</v>
      </c>
      <c r="N224" s="125">
        <f t="shared" si="85"/>
        <v>0</v>
      </c>
      <c r="O224" s="125">
        <f t="shared" si="86"/>
        <v>0</v>
      </c>
      <c r="P224" s="153">
        <f>VLOOKUP($B224,Loans!$B$12:$AN$227,28,FALSE)*0</f>
        <v>0</v>
      </c>
      <c r="Q224" s="11">
        <f t="shared" si="101"/>
        <v>0</v>
      </c>
      <c r="R224" s="134">
        <f>IF($K$5="M",SUM(P$17:P223)-SUM(R$17:R223),IF($K$5="B",IF(ISODD($A224),SUM(P$17:P223)-SUM(R$17:R223),0),IF(OR(A224=1,A224=4,A224=7,A224=10),SUM(P$17:P223)-SUM(R$17:R223),0)))</f>
        <v>0</v>
      </c>
      <c r="S224" s="135">
        <f t="shared" si="100"/>
        <v>0</v>
      </c>
      <c r="T224" s="11">
        <f t="shared" si="81"/>
        <v>0</v>
      </c>
      <c r="U224" s="11">
        <f t="shared" si="87"/>
        <v>0</v>
      </c>
      <c r="V224" s="11">
        <f t="shared" si="88"/>
        <v>0</v>
      </c>
      <c r="W224" s="127">
        <f t="shared" si="89"/>
        <v>0</v>
      </c>
      <c r="X224" s="128">
        <f t="shared" si="90"/>
        <v>0</v>
      </c>
      <c r="Y224" s="129">
        <f t="shared" si="96"/>
        <v>0</v>
      </c>
      <c r="Z224" s="130">
        <f t="shared" si="91"/>
        <v>0</v>
      </c>
      <c r="AA224" s="130">
        <f t="shared" si="92"/>
        <v>0</v>
      </c>
      <c r="AB224" s="130">
        <f t="shared" si="97"/>
        <v>0</v>
      </c>
      <c r="AC224" s="130">
        <f t="shared" si="93"/>
        <v>0</v>
      </c>
      <c r="AD224" s="11">
        <f t="shared" si="94"/>
        <v>0</v>
      </c>
      <c r="AE224" s="126">
        <f t="shared" si="74"/>
        <v>0</v>
      </c>
      <c r="AF224" s="66">
        <v>0</v>
      </c>
      <c r="AG224" s="66"/>
    </row>
    <row r="225" spans="1:33" hidden="1" outlineLevel="1" x14ac:dyDescent="0.2">
      <c r="A225">
        <f t="shared" si="79"/>
        <v>7</v>
      </c>
      <c r="B225" s="108">
        <f t="shared" si="80"/>
        <v>46234</v>
      </c>
      <c r="C225" s="124">
        <v>46204</v>
      </c>
      <c r="D225" s="126">
        <f>VLOOKUP($B225,Loans!$B$12:$AN$227,34,FALSE)</f>
        <v>0</v>
      </c>
      <c r="E225" s="132">
        <f>IF($A225&lt;6,VLOOKUP(YEAR(C225),SRECPrice!$B$5:$C$29,2,FALSE),VLOOKUP(YEAR(C225)+1,SRECPrice!$B$5:$C$29,2,FALSE))</f>
        <v>155</v>
      </c>
      <c r="F225" s="132">
        <v>475</v>
      </c>
      <c r="G225" s="11">
        <f t="shared" si="82"/>
        <v>0</v>
      </c>
      <c r="H225" s="11">
        <f t="shared" si="83"/>
        <v>0</v>
      </c>
      <c r="I225" s="11">
        <f t="shared" si="84"/>
        <v>0</v>
      </c>
      <c r="J225" s="133">
        <f>IF($K$5="M",SUM(D$17:D224)-SUM(J$17:J224),IF($K$5="B",IF(ISODD($A225),SUM(D$17:D224)-SUM(J$17:J224),0),IF(OR(A225=1,A225=4,A225=7,A225=10),SUM(D$17:D224)-SUM(J$17:J224),0)))</f>
        <v>0</v>
      </c>
      <c r="K225" s="132">
        <f t="shared" si="95"/>
        <v>0</v>
      </c>
      <c r="L225" s="132">
        <f t="shared" si="98"/>
        <v>0</v>
      </c>
      <c r="M225" s="132">
        <f t="shared" si="99"/>
        <v>0</v>
      </c>
      <c r="N225" s="125">
        <f t="shared" si="85"/>
        <v>0</v>
      </c>
      <c r="O225" s="125">
        <f t="shared" si="86"/>
        <v>0</v>
      </c>
      <c r="P225" s="153">
        <f>VLOOKUP($B225,Loans!$B$12:$AN$227,28,FALSE)*0</f>
        <v>0</v>
      </c>
      <c r="Q225" s="11">
        <f t="shared" si="101"/>
        <v>0</v>
      </c>
      <c r="R225" s="134">
        <f>IF($K$5="M",SUM(P$17:P224)-SUM(R$17:R224),IF($K$5="B",IF(ISODD($A225),SUM(P$17:P224)-SUM(R$17:R224),0),IF(OR(A225=1,A225=4,A225=7,A225=10),SUM(P$17:P224)-SUM(R$17:R224),0)))</f>
        <v>0</v>
      </c>
      <c r="S225" s="135">
        <f t="shared" si="100"/>
        <v>0</v>
      </c>
      <c r="T225" s="11">
        <f t="shared" si="81"/>
        <v>0</v>
      </c>
      <c r="U225" s="11">
        <f t="shared" si="87"/>
        <v>0</v>
      </c>
      <c r="V225" s="11">
        <f t="shared" si="88"/>
        <v>0</v>
      </c>
      <c r="W225" s="127">
        <f t="shared" si="89"/>
        <v>0</v>
      </c>
      <c r="X225" s="128">
        <f t="shared" si="90"/>
        <v>0</v>
      </c>
      <c r="Y225" s="129">
        <f t="shared" si="96"/>
        <v>0</v>
      </c>
      <c r="Z225" s="130">
        <f t="shared" si="91"/>
        <v>0</v>
      </c>
      <c r="AA225" s="130">
        <f t="shared" si="92"/>
        <v>0</v>
      </c>
      <c r="AB225" s="130">
        <f t="shared" si="97"/>
        <v>0</v>
      </c>
      <c r="AC225" s="130">
        <f t="shared" si="93"/>
        <v>0</v>
      </c>
      <c r="AD225" s="11">
        <f t="shared" si="94"/>
        <v>0</v>
      </c>
      <c r="AE225" s="126">
        <f t="shared" si="74"/>
        <v>0</v>
      </c>
      <c r="AF225" s="66">
        <v>0</v>
      </c>
      <c r="AG225" s="66"/>
    </row>
    <row r="226" spans="1:33" hidden="1" outlineLevel="1" x14ac:dyDescent="0.2">
      <c r="A226">
        <f t="shared" si="79"/>
        <v>8</v>
      </c>
      <c r="B226" s="108">
        <f t="shared" si="80"/>
        <v>46265</v>
      </c>
      <c r="C226" s="124">
        <v>46235</v>
      </c>
      <c r="D226" s="126">
        <f>VLOOKUP($B226,Loans!$B$12:$AN$227,34,FALSE)</f>
        <v>0</v>
      </c>
      <c r="E226" s="132">
        <f>IF($A226&lt;6,VLOOKUP(YEAR(C226),SRECPrice!$B$5:$C$29,2,FALSE),VLOOKUP(YEAR(C226)+1,SRECPrice!$B$5:$C$29,2,FALSE))</f>
        <v>155</v>
      </c>
      <c r="F226" s="132">
        <v>475</v>
      </c>
      <c r="G226" s="11">
        <f t="shared" si="82"/>
        <v>0</v>
      </c>
      <c r="H226" s="11">
        <f t="shared" si="83"/>
        <v>0</v>
      </c>
      <c r="I226" s="11">
        <f t="shared" si="84"/>
        <v>0</v>
      </c>
      <c r="J226" s="133">
        <f>IF($K$5="M",SUM(D$17:D225)-SUM(J$17:J225),IF($K$5="B",IF(ISODD($A226),SUM(D$17:D225)-SUM(J$17:J225),0),IF(OR(A226=1,A226=4,A226=7,A226=10),SUM(D$17:D225)-SUM(J$17:J225),0)))</f>
        <v>0</v>
      </c>
      <c r="K226" s="132">
        <f t="shared" si="95"/>
        <v>0</v>
      </c>
      <c r="L226" s="132">
        <f t="shared" si="98"/>
        <v>0</v>
      </c>
      <c r="M226" s="132">
        <f t="shared" si="99"/>
        <v>0</v>
      </c>
      <c r="N226" s="125">
        <f t="shared" si="85"/>
        <v>0</v>
      </c>
      <c r="O226" s="125">
        <f t="shared" si="86"/>
        <v>0</v>
      </c>
      <c r="P226" s="153">
        <f>VLOOKUP($B226,Loans!$B$12:$AN$227,28,FALSE)*0</f>
        <v>0</v>
      </c>
      <c r="Q226" s="11">
        <f t="shared" si="101"/>
        <v>0</v>
      </c>
      <c r="R226" s="134">
        <f>IF($K$5="M",SUM(P$17:P225)-SUM(R$17:R225),IF($K$5="B",IF(ISODD($A226),SUM(P$17:P225)-SUM(R$17:R225),0),IF(OR(A226=1,A226=4,A226=7,A226=10),SUM(P$17:P225)-SUM(R$17:R225),0)))</f>
        <v>0</v>
      </c>
      <c r="S226" s="135">
        <f t="shared" si="100"/>
        <v>0</v>
      </c>
      <c r="T226" s="11">
        <f t="shared" si="81"/>
        <v>0</v>
      </c>
      <c r="U226" s="11">
        <f t="shared" si="87"/>
        <v>0</v>
      </c>
      <c r="V226" s="11">
        <f t="shared" si="88"/>
        <v>0</v>
      </c>
      <c r="W226" s="127">
        <f t="shared" si="89"/>
        <v>0</v>
      </c>
      <c r="X226" s="128">
        <f t="shared" si="90"/>
        <v>0</v>
      </c>
      <c r="Y226" s="129">
        <f t="shared" si="96"/>
        <v>0</v>
      </c>
      <c r="Z226" s="130">
        <f t="shared" si="91"/>
        <v>0</v>
      </c>
      <c r="AA226" s="130">
        <f t="shared" si="92"/>
        <v>0</v>
      </c>
      <c r="AB226" s="130">
        <f t="shared" si="97"/>
        <v>0</v>
      </c>
      <c r="AC226" s="130">
        <f t="shared" si="93"/>
        <v>0</v>
      </c>
      <c r="AD226" s="11">
        <f t="shared" si="94"/>
        <v>0</v>
      </c>
      <c r="AE226" s="126">
        <f t="shared" si="74"/>
        <v>0</v>
      </c>
      <c r="AF226" s="66">
        <v>0</v>
      </c>
      <c r="AG226" s="66"/>
    </row>
    <row r="227" spans="1:33" hidden="1" outlineLevel="1" x14ac:dyDescent="0.2">
      <c r="A227">
        <f t="shared" si="79"/>
        <v>9</v>
      </c>
      <c r="B227" s="108">
        <f t="shared" si="80"/>
        <v>46295</v>
      </c>
      <c r="C227" s="124">
        <v>46266</v>
      </c>
      <c r="D227" s="126">
        <f>VLOOKUP($B227,Loans!$B$12:$AN$227,34,FALSE)</f>
        <v>0</v>
      </c>
      <c r="E227" s="132">
        <f>IF($A227&lt;6,VLOOKUP(YEAR(C227),SRECPrice!$B$5:$C$29,2,FALSE),VLOOKUP(YEAR(C227)+1,SRECPrice!$B$5:$C$29,2,FALSE))</f>
        <v>155</v>
      </c>
      <c r="F227" s="132">
        <v>475</v>
      </c>
      <c r="G227" s="11">
        <f t="shared" si="82"/>
        <v>0</v>
      </c>
      <c r="H227" s="11">
        <f t="shared" si="83"/>
        <v>0</v>
      </c>
      <c r="I227" s="11">
        <f t="shared" si="84"/>
        <v>0</v>
      </c>
      <c r="J227" s="133">
        <f>IF($K$5="M",SUM(D$17:D226)-SUM(J$17:J226),IF($K$5="B",IF(ISODD($A227),SUM(D$17:D226)-SUM(J$17:J226),0),IF(OR(A227=1,A227=4,A227=7,A227=10),SUM(D$17:D226)-SUM(J$17:J226),0)))</f>
        <v>0</v>
      </c>
      <c r="K227" s="132">
        <f t="shared" si="95"/>
        <v>0</v>
      </c>
      <c r="L227" s="132">
        <f t="shared" si="98"/>
        <v>0</v>
      </c>
      <c r="M227" s="132">
        <f t="shared" si="99"/>
        <v>0</v>
      </c>
      <c r="N227" s="125">
        <f t="shared" si="85"/>
        <v>0</v>
      </c>
      <c r="O227" s="125">
        <f t="shared" si="86"/>
        <v>0</v>
      </c>
      <c r="P227" s="153">
        <f>VLOOKUP($B227,Loans!$B$12:$AN$227,28,FALSE)*0</f>
        <v>0</v>
      </c>
      <c r="Q227" s="11">
        <f t="shared" si="101"/>
        <v>0</v>
      </c>
      <c r="R227" s="134">
        <f>IF($K$5="M",SUM(P$17:P226)-SUM(R$17:R226),IF($K$5="B",IF(ISODD($A227),SUM(P$17:P226)-SUM(R$17:R226),0),IF(OR(A227=1,A227=4,A227=7,A227=10),SUM(P$17:P226)-SUM(R$17:R226),0)))</f>
        <v>0</v>
      </c>
      <c r="S227" s="135">
        <f t="shared" si="100"/>
        <v>0</v>
      </c>
      <c r="T227" s="11">
        <f t="shared" si="81"/>
        <v>0</v>
      </c>
      <c r="U227" s="11">
        <f t="shared" si="87"/>
        <v>0</v>
      </c>
      <c r="V227" s="11">
        <f t="shared" si="88"/>
        <v>0</v>
      </c>
      <c r="W227" s="127">
        <f t="shared" si="89"/>
        <v>0</v>
      </c>
      <c r="X227" s="128">
        <f t="shared" si="90"/>
        <v>0</v>
      </c>
      <c r="Y227" s="129">
        <f t="shared" si="96"/>
        <v>0</v>
      </c>
      <c r="Z227" s="130">
        <f t="shared" si="91"/>
        <v>0</v>
      </c>
      <c r="AA227" s="130">
        <f t="shared" si="92"/>
        <v>0</v>
      </c>
      <c r="AB227" s="130">
        <f t="shared" si="97"/>
        <v>0</v>
      </c>
      <c r="AC227" s="130">
        <f t="shared" si="93"/>
        <v>0</v>
      </c>
      <c r="AD227" s="11">
        <f t="shared" si="94"/>
        <v>0</v>
      </c>
      <c r="AE227" s="126">
        <f t="shared" si="74"/>
        <v>0</v>
      </c>
      <c r="AF227" s="66">
        <v>0</v>
      </c>
      <c r="AG227" s="66"/>
    </row>
    <row r="228" spans="1:33" hidden="1" outlineLevel="1" x14ac:dyDescent="0.2">
      <c r="A228">
        <f t="shared" si="79"/>
        <v>10</v>
      </c>
      <c r="B228" s="108">
        <f t="shared" si="80"/>
        <v>46326</v>
      </c>
      <c r="C228" s="124">
        <v>46296</v>
      </c>
      <c r="D228" s="126">
        <f>VLOOKUP($B228,Loans!$B$12:$AN$227,34,FALSE)</f>
        <v>0</v>
      </c>
      <c r="E228" s="132">
        <f>IF($A228&lt;6,VLOOKUP(YEAR(C228),SRECPrice!$B$5:$C$29,2,FALSE),VLOOKUP(YEAR(C228)+1,SRECPrice!$B$5:$C$29,2,FALSE))</f>
        <v>155</v>
      </c>
      <c r="F228" s="132">
        <v>475</v>
      </c>
      <c r="G228" s="11">
        <f t="shared" si="82"/>
        <v>0</v>
      </c>
      <c r="H228" s="11">
        <f t="shared" si="83"/>
        <v>0</v>
      </c>
      <c r="I228" s="11">
        <f t="shared" si="84"/>
        <v>0</v>
      </c>
      <c r="J228" s="133">
        <f>IF($K$5="M",SUM(D$17:D227)-SUM(J$17:J227),IF($K$5="B",IF(ISODD($A228),SUM(D$17:D227)-SUM(J$17:J227),0),IF(OR(A228=1,A228=4,A228=7,A228=10),SUM(D$17:D227)-SUM(J$17:J227),0)))</f>
        <v>0</v>
      </c>
      <c r="K228" s="132">
        <f t="shared" si="95"/>
        <v>0</v>
      </c>
      <c r="L228" s="132">
        <f t="shared" si="98"/>
        <v>0</v>
      </c>
      <c r="M228" s="132">
        <f t="shared" si="99"/>
        <v>0</v>
      </c>
      <c r="N228" s="125">
        <f t="shared" si="85"/>
        <v>0</v>
      </c>
      <c r="O228" s="125">
        <f t="shared" si="86"/>
        <v>0</v>
      </c>
      <c r="P228" s="153">
        <f>VLOOKUP($B228,Loans!$B$12:$AN$227,28,FALSE)*0</f>
        <v>0</v>
      </c>
      <c r="Q228" s="11">
        <f t="shared" si="101"/>
        <v>0</v>
      </c>
      <c r="R228" s="134">
        <f>IF($K$5="M",SUM(P$17:P227)-SUM(R$17:R227),IF($K$5="B",IF(ISODD($A228),SUM(P$17:P227)-SUM(R$17:R227),0),IF(OR(A228=1,A228=4,A228=7,A228=10),SUM(P$17:P227)-SUM(R$17:R227),0)))</f>
        <v>0</v>
      </c>
      <c r="S228" s="135">
        <f t="shared" si="100"/>
        <v>0</v>
      </c>
      <c r="T228" s="11">
        <f t="shared" si="81"/>
        <v>0</v>
      </c>
      <c r="U228" s="11">
        <f t="shared" si="87"/>
        <v>0</v>
      </c>
      <c r="V228" s="11">
        <f t="shared" si="88"/>
        <v>0</v>
      </c>
      <c r="W228" s="127">
        <f t="shared" si="89"/>
        <v>0</v>
      </c>
      <c r="X228" s="128">
        <f t="shared" si="90"/>
        <v>0</v>
      </c>
      <c r="Y228" s="129">
        <f t="shared" si="96"/>
        <v>0</v>
      </c>
      <c r="Z228" s="130">
        <f t="shared" si="91"/>
        <v>0</v>
      </c>
      <c r="AA228" s="130">
        <f t="shared" si="92"/>
        <v>0</v>
      </c>
      <c r="AB228" s="130">
        <f t="shared" si="97"/>
        <v>0</v>
      </c>
      <c r="AC228" s="130">
        <f t="shared" si="93"/>
        <v>0</v>
      </c>
      <c r="AD228" s="11">
        <f t="shared" si="94"/>
        <v>0</v>
      </c>
      <c r="AE228" s="126">
        <f t="shared" si="74"/>
        <v>0</v>
      </c>
      <c r="AF228" s="66">
        <v>0</v>
      </c>
      <c r="AG228" s="66"/>
    </row>
    <row r="229" spans="1:33" hidden="1" outlineLevel="1" x14ac:dyDescent="0.2">
      <c r="A229">
        <f t="shared" si="79"/>
        <v>11</v>
      </c>
      <c r="B229" s="108">
        <f t="shared" si="80"/>
        <v>46356</v>
      </c>
      <c r="C229" s="124">
        <v>46327</v>
      </c>
      <c r="D229" s="126">
        <f>VLOOKUP($B229,Loans!$B$12:$AN$227,34,FALSE)</f>
        <v>0</v>
      </c>
      <c r="E229" s="132">
        <f>IF($A229&lt;6,VLOOKUP(YEAR(C229),SRECPrice!$B$5:$C$29,2,FALSE),VLOOKUP(YEAR(C229)+1,SRECPrice!$B$5:$C$29,2,FALSE))</f>
        <v>155</v>
      </c>
      <c r="F229" s="132">
        <v>475</v>
      </c>
      <c r="G229" s="11">
        <f t="shared" si="82"/>
        <v>0</v>
      </c>
      <c r="H229" s="11">
        <f t="shared" si="83"/>
        <v>0</v>
      </c>
      <c r="I229" s="11">
        <f t="shared" si="84"/>
        <v>0</v>
      </c>
      <c r="J229" s="133">
        <f>IF($K$5="M",SUM(D$17:D228)-SUM(J$17:J228),IF($K$5="B",IF(ISODD($A229),SUM(D$17:D228)-SUM(J$17:J228),0),IF(OR(A229=1,A229=4,A229=7,A229=10),SUM(D$17:D228)-SUM(J$17:J228),0)))</f>
        <v>0</v>
      </c>
      <c r="K229" s="132">
        <f t="shared" si="95"/>
        <v>0</v>
      </c>
      <c r="L229" s="132">
        <f t="shared" si="98"/>
        <v>0</v>
      </c>
      <c r="M229" s="132">
        <f t="shared" si="99"/>
        <v>0</v>
      </c>
      <c r="N229" s="125">
        <f t="shared" si="85"/>
        <v>0</v>
      </c>
      <c r="O229" s="125">
        <f t="shared" si="86"/>
        <v>0</v>
      </c>
      <c r="P229" s="153">
        <f>VLOOKUP($B229,Loans!$B$12:$AN$227,28,FALSE)*0</f>
        <v>0</v>
      </c>
      <c r="Q229" s="11">
        <f t="shared" si="101"/>
        <v>0</v>
      </c>
      <c r="R229" s="134">
        <f>IF($K$5="M",SUM(P$17:P228)-SUM(R$17:R228),IF($K$5="B",IF(ISODD($A229),SUM(P$17:P228)-SUM(R$17:R228),0),IF(OR(A229=1,A229=4,A229=7,A229=10),SUM(P$17:P228)-SUM(R$17:R228),0)))</f>
        <v>0</v>
      </c>
      <c r="S229" s="135">
        <f t="shared" si="100"/>
        <v>0</v>
      </c>
      <c r="T229" s="11">
        <f t="shared" si="81"/>
        <v>0</v>
      </c>
      <c r="U229" s="11">
        <f t="shared" si="87"/>
        <v>0</v>
      </c>
      <c r="V229" s="11">
        <f t="shared" si="88"/>
        <v>0</v>
      </c>
      <c r="W229" s="127">
        <f t="shared" si="89"/>
        <v>0</v>
      </c>
      <c r="X229" s="128">
        <f t="shared" si="90"/>
        <v>0</v>
      </c>
      <c r="Y229" s="129">
        <f t="shared" si="96"/>
        <v>0</v>
      </c>
      <c r="Z229" s="130">
        <f t="shared" si="91"/>
        <v>0</v>
      </c>
      <c r="AA229" s="130">
        <f t="shared" si="92"/>
        <v>0</v>
      </c>
      <c r="AB229" s="130">
        <f t="shared" si="97"/>
        <v>0</v>
      </c>
      <c r="AC229" s="130">
        <f t="shared" si="93"/>
        <v>0</v>
      </c>
      <c r="AD229" s="11">
        <f t="shared" si="94"/>
        <v>0</v>
      </c>
      <c r="AE229" s="126">
        <f t="shared" si="74"/>
        <v>0</v>
      </c>
      <c r="AF229" s="66">
        <v>0</v>
      </c>
      <c r="AG229" s="66"/>
    </row>
    <row r="230" spans="1:33" hidden="1" outlineLevel="1" x14ac:dyDescent="0.2">
      <c r="A230">
        <f t="shared" si="79"/>
        <v>12</v>
      </c>
      <c r="B230" s="108">
        <f t="shared" si="80"/>
        <v>46387</v>
      </c>
      <c r="C230" s="124">
        <v>46357</v>
      </c>
      <c r="D230" s="126">
        <f>VLOOKUP($B230,Loans!$B$12:$AN$227,34,FALSE)</f>
        <v>0</v>
      </c>
      <c r="E230" s="132">
        <f>IF($A230&lt;6,VLOOKUP(YEAR(C230),SRECPrice!$B$5:$C$29,2,FALSE),VLOOKUP(YEAR(C230)+1,SRECPrice!$B$5:$C$29,2,FALSE))</f>
        <v>155</v>
      </c>
      <c r="F230" s="132">
        <v>475</v>
      </c>
      <c r="G230" s="11">
        <f t="shared" si="82"/>
        <v>0</v>
      </c>
      <c r="H230" s="11">
        <f t="shared" si="83"/>
        <v>0</v>
      </c>
      <c r="I230" s="11">
        <f t="shared" si="84"/>
        <v>0</v>
      </c>
      <c r="J230" s="133">
        <f>IF($K$5="M",SUM(D$17:D229)-SUM(J$17:J229),IF($K$5="B",IF(ISODD($A230),SUM(D$17:D229)-SUM(J$17:J229),0),IF(OR(A230=1,A230=4,A230=7,A230=10),SUM(D$17:D229)-SUM(J$17:J229),0)))</f>
        <v>0</v>
      </c>
      <c r="K230" s="132">
        <f t="shared" si="95"/>
        <v>0</v>
      </c>
      <c r="L230" s="132">
        <f t="shared" si="98"/>
        <v>0</v>
      </c>
      <c r="M230" s="132">
        <f t="shared" si="99"/>
        <v>0</v>
      </c>
      <c r="N230" s="125">
        <f t="shared" si="85"/>
        <v>0</v>
      </c>
      <c r="O230" s="125">
        <f t="shared" si="86"/>
        <v>0</v>
      </c>
      <c r="P230" s="153">
        <f>VLOOKUP($B230,Loans!$B$12:$AN$227,28,FALSE)*0</f>
        <v>0</v>
      </c>
      <c r="Q230" s="11">
        <f t="shared" si="101"/>
        <v>0</v>
      </c>
      <c r="R230" s="134">
        <f>IF($K$5="M",SUM(P$17:P229)-SUM(R$17:R229),IF($K$5="B",IF(ISODD($A230),SUM(P$17:P229)-SUM(R$17:R229),0),IF(OR(A230=1,A230=4,A230=7,A230=10),SUM(P$17:P229)-SUM(R$17:R229),0)))</f>
        <v>0</v>
      </c>
      <c r="S230" s="135">
        <f t="shared" si="100"/>
        <v>0</v>
      </c>
      <c r="T230" s="11">
        <f t="shared" si="81"/>
        <v>0</v>
      </c>
      <c r="U230" s="11">
        <f t="shared" si="87"/>
        <v>0</v>
      </c>
      <c r="V230" s="11">
        <f t="shared" si="88"/>
        <v>0</v>
      </c>
      <c r="W230" s="127">
        <f t="shared" si="89"/>
        <v>0</v>
      </c>
      <c r="X230" s="128">
        <f t="shared" si="90"/>
        <v>0</v>
      </c>
      <c r="Y230" s="129">
        <f t="shared" si="96"/>
        <v>0</v>
      </c>
      <c r="Z230" s="130">
        <f t="shared" si="91"/>
        <v>0</v>
      </c>
      <c r="AA230" s="130">
        <f t="shared" si="92"/>
        <v>0</v>
      </c>
      <c r="AB230" s="130">
        <f t="shared" si="97"/>
        <v>0</v>
      </c>
      <c r="AC230" s="130">
        <f t="shared" si="93"/>
        <v>0</v>
      </c>
      <c r="AD230" s="11">
        <f t="shared" si="94"/>
        <v>0</v>
      </c>
      <c r="AE230" s="126">
        <f t="shared" si="74"/>
        <v>0</v>
      </c>
      <c r="AF230" s="66">
        <v>0</v>
      </c>
      <c r="AG230" s="66"/>
    </row>
    <row r="231" spans="1:33" hidden="1" outlineLevel="1" x14ac:dyDescent="0.2">
      <c r="A231">
        <f t="shared" si="79"/>
        <v>1</v>
      </c>
      <c r="B231" s="108">
        <f t="shared" si="80"/>
        <v>46418</v>
      </c>
      <c r="C231" s="124">
        <v>46388</v>
      </c>
      <c r="D231" s="126">
        <f>VLOOKUP($B231,Loans!$B$12:$AN$227,34,FALSE)</f>
        <v>0</v>
      </c>
      <c r="E231" s="132">
        <f>IF($A231&lt;6,VLOOKUP(YEAR(C231),SRECPrice!$B$5:$C$29,2,FALSE),VLOOKUP(YEAR(C231)+1,SRECPrice!$B$5:$C$29,2,FALSE))</f>
        <v>155</v>
      </c>
      <c r="F231" s="132">
        <v>476</v>
      </c>
      <c r="G231" s="11">
        <f t="shared" ref="G231:G237" si="102">D231*E231</f>
        <v>0</v>
      </c>
      <c r="H231" s="11">
        <f t="shared" ref="H231:H237" si="103">IF(F231&gt;E231,F231*D231,E231*D231)</f>
        <v>0</v>
      </c>
      <c r="I231" s="11">
        <f t="shared" ref="I231:I237" si="104">G231-H231</f>
        <v>0</v>
      </c>
      <c r="J231" s="133">
        <f>IF($K$5="M",SUM(D$17:D230)-SUM(J$17:J230),IF($K$5="B",IF(ISODD($A231),SUM(D$17:D230)-SUM(J$17:J230),0),IF(OR(A231=1,A231=4,A231=7,A231=10),SUM(D$17:D230)-SUM(J$17:J230),0)))</f>
        <v>0</v>
      </c>
      <c r="K231" s="132">
        <f t="shared" si="95"/>
        <v>0</v>
      </c>
      <c r="L231" s="132">
        <f t="shared" ref="L231:L237" si="105">J231*K231</f>
        <v>0</v>
      </c>
      <c r="M231" s="132">
        <f t="shared" ref="M231:M237" si="106">IF(J231=0,0,O230)</f>
        <v>0</v>
      </c>
      <c r="N231" s="125">
        <f t="shared" ref="N231:N237" si="107">L231-M231</f>
        <v>0</v>
      </c>
      <c r="O231" s="125">
        <f t="shared" ref="O231:O237" si="108">O230+G231-M231</f>
        <v>0</v>
      </c>
      <c r="P231" s="153">
        <f>VLOOKUP($B231,Loans!$B$12:$AN$227,28,FALSE)*0</f>
        <v>0</v>
      </c>
      <c r="Q231" s="11">
        <f t="shared" ref="Q231:Q237" si="109">P231*E231*0.75</f>
        <v>0</v>
      </c>
      <c r="R231" s="134">
        <f>IF($K$5="M",SUM(P$17:P230)-SUM(R$17:R230),IF($K$5="B",IF(ISODD($A231),SUM(P$17:P230)-SUM(R$17:R230),0),IF(OR(A231=1,A231=4,A231=7,A231=10),SUM(P$17:P230)-SUM(R$17:R230),0)))</f>
        <v>0</v>
      </c>
      <c r="S231" s="135">
        <f t="shared" ref="S231:S237" si="110">IF(R231&gt;0,V230,0)</f>
        <v>0</v>
      </c>
      <c r="T231" s="11">
        <f t="shared" si="81"/>
        <v>0</v>
      </c>
      <c r="U231" s="11">
        <f t="shared" ref="U231:U237" si="111">T231-S231</f>
        <v>0</v>
      </c>
      <c r="V231" s="11">
        <f t="shared" ref="V231:V237" si="112">V230+Q231-S231</f>
        <v>0</v>
      </c>
      <c r="W231" s="127">
        <f t="shared" ref="W231:W237" si="113">D231+P231</f>
        <v>0</v>
      </c>
      <c r="X231" s="128">
        <f t="shared" ref="X231:X237" si="114">J231+R231</f>
        <v>0</v>
      </c>
      <c r="Y231" s="129">
        <f t="shared" ref="Y231:Y237" si="115">Y230+W231-X231</f>
        <v>0</v>
      </c>
      <c r="Z231" s="130">
        <f t="shared" ref="Z231:Z237" si="116">G231+Q231</f>
        <v>0</v>
      </c>
      <c r="AA231" s="130">
        <f t="shared" ref="AA231:AA237" si="117">M231+S231</f>
        <v>0</v>
      </c>
      <c r="AB231" s="130">
        <f t="shared" ref="AB231:AB237" si="118">L231+T231</f>
        <v>0</v>
      </c>
      <c r="AC231" s="130">
        <f t="shared" ref="AC231:AC237" si="119">AB231-AA231</f>
        <v>0</v>
      </c>
      <c r="AD231" s="11">
        <f t="shared" ref="AD231:AD237" si="120">AD230+Z231-AA231</f>
        <v>0</v>
      </c>
      <c r="AE231" s="126">
        <f t="shared" si="74"/>
        <v>0</v>
      </c>
      <c r="AF231" s="66">
        <v>0</v>
      </c>
      <c r="AG231" s="66"/>
    </row>
    <row r="232" spans="1:33" hidden="1" outlineLevel="1" x14ac:dyDescent="0.2">
      <c r="A232">
        <f t="shared" si="79"/>
        <v>2</v>
      </c>
      <c r="B232" s="108">
        <f t="shared" si="80"/>
        <v>46446</v>
      </c>
      <c r="C232" s="124">
        <v>46419</v>
      </c>
      <c r="D232" s="126">
        <f>VLOOKUP($B232,Loans!$B$12:$AN$227,34,FALSE)</f>
        <v>0</v>
      </c>
      <c r="E232" s="132">
        <f>IF($A232&lt;6,VLOOKUP(YEAR(C232),SRECPrice!$B$5:$C$29,2,FALSE),VLOOKUP(YEAR(C232)+1,SRECPrice!$B$5:$C$29,2,FALSE))</f>
        <v>155</v>
      </c>
      <c r="F232" s="132">
        <v>477</v>
      </c>
      <c r="G232" s="11">
        <f t="shared" si="102"/>
        <v>0</v>
      </c>
      <c r="H232" s="11">
        <f t="shared" si="103"/>
        <v>0</v>
      </c>
      <c r="I232" s="11">
        <f t="shared" si="104"/>
        <v>0</v>
      </c>
      <c r="J232" s="133">
        <f>IF($K$5="M",SUM(D$17:D231)-SUM(J$17:J231),IF($K$5="B",IF(ISODD($A232),SUM(D$17:D231)-SUM(J$17:J231),0),IF(OR(A232=1,A232=4,A232=7,A232=10),SUM(D$17:D231)-SUM(J$17:J231),0)))</f>
        <v>0</v>
      </c>
      <c r="K232" s="132">
        <f t="shared" si="95"/>
        <v>0</v>
      </c>
      <c r="L232" s="132">
        <f t="shared" si="105"/>
        <v>0</v>
      </c>
      <c r="M232" s="132">
        <f t="shared" si="106"/>
        <v>0</v>
      </c>
      <c r="N232" s="125">
        <f t="shared" si="107"/>
        <v>0</v>
      </c>
      <c r="O232" s="125">
        <f t="shared" si="108"/>
        <v>0</v>
      </c>
      <c r="P232" s="153">
        <f>VLOOKUP($B232,Loans!$B$12:$AN$227,28,FALSE)*0</f>
        <v>0</v>
      </c>
      <c r="Q232" s="11">
        <f t="shared" si="109"/>
        <v>0</v>
      </c>
      <c r="R232" s="134">
        <f>IF($K$5="M",SUM(P$17:P231)-SUM(R$17:R231),IF($K$5="B",IF(ISODD($A232),SUM(P$17:P231)-SUM(R$17:R231),0),IF(OR(A232=1,A232=4,A232=7,A232=10),SUM(P$17:P231)-SUM(R$17:R231),0)))</f>
        <v>0</v>
      </c>
      <c r="S232" s="135">
        <f t="shared" si="110"/>
        <v>0</v>
      </c>
      <c r="T232" s="11">
        <f t="shared" si="81"/>
        <v>0</v>
      </c>
      <c r="U232" s="11">
        <f t="shared" si="111"/>
        <v>0</v>
      </c>
      <c r="V232" s="11">
        <f t="shared" si="112"/>
        <v>0</v>
      </c>
      <c r="W232" s="127">
        <f t="shared" si="113"/>
        <v>0</v>
      </c>
      <c r="X232" s="128">
        <f t="shared" si="114"/>
        <v>0</v>
      </c>
      <c r="Y232" s="129">
        <f t="shared" si="115"/>
        <v>0</v>
      </c>
      <c r="Z232" s="130">
        <f t="shared" si="116"/>
        <v>0</v>
      </c>
      <c r="AA232" s="130">
        <f t="shared" si="117"/>
        <v>0</v>
      </c>
      <c r="AB232" s="130">
        <f t="shared" si="118"/>
        <v>0</v>
      </c>
      <c r="AC232" s="130">
        <f t="shared" si="119"/>
        <v>0</v>
      </c>
      <c r="AD232" s="11">
        <f t="shared" si="120"/>
        <v>0</v>
      </c>
      <c r="AE232" s="126">
        <f t="shared" si="74"/>
        <v>0</v>
      </c>
      <c r="AF232" s="66">
        <v>0</v>
      </c>
      <c r="AG232" s="66"/>
    </row>
    <row r="233" spans="1:33" hidden="1" outlineLevel="1" x14ac:dyDescent="0.2">
      <c r="A233">
        <f t="shared" si="79"/>
        <v>3</v>
      </c>
      <c r="B233" s="108">
        <f t="shared" si="80"/>
        <v>46477</v>
      </c>
      <c r="C233" s="124">
        <v>46447</v>
      </c>
      <c r="D233" s="126">
        <f>VLOOKUP($B233,Loans!$B$12:$AN$227,34,FALSE)</f>
        <v>0</v>
      </c>
      <c r="E233" s="132">
        <f>IF($A233&lt;6,VLOOKUP(YEAR(C233),SRECPrice!$B$5:$C$29,2,FALSE),VLOOKUP(YEAR(C233)+1,SRECPrice!$B$5:$C$29,2,FALSE))</f>
        <v>155</v>
      </c>
      <c r="F233" s="132">
        <v>478</v>
      </c>
      <c r="G233" s="11">
        <f t="shared" si="102"/>
        <v>0</v>
      </c>
      <c r="H233" s="11">
        <f t="shared" si="103"/>
        <v>0</v>
      </c>
      <c r="I233" s="11">
        <f t="shared" si="104"/>
        <v>0</v>
      </c>
      <c r="J233" s="133">
        <f>IF($K$5="M",SUM(D$17:D232)-SUM(J$17:J232),IF($K$5="B",IF(ISODD($A233),SUM(D$17:D232)-SUM(J$17:J232),0),IF(OR(A233=1,A233=4,A233=7,A233=10),SUM(D$17:D232)-SUM(J$17:J232),0)))</f>
        <v>0</v>
      </c>
      <c r="K233" s="132">
        <f t="shared" si="95"/>
        <v>0</v>
      </c>
      <c r="L233" s="132">
        <f t="shared" si="105"/>
        <v>0</v>
      </c>
      <c r="M233" s="132">
        <f t="shared" si="106"/>
        <v>0</v>
      </c>
      <c r="N233" s="125">
        <f t="shared" si="107"/>
        <v>0</v>
      </c>
      <c r="O233" s="125">
        <f t="shared" si="108"/>
        <v>0</v>
      </c>
      <c r="P233" s="153">
        <f>VLOOKUP($B233,Loans!$B$12:$AN$227,28,FALSE)*0</f>
        <v>0</v>
      </c>
      <c r="Q233" s="11">
        <f t="shared" si="109"/>
        <v>0</v>
      </c>
      <c r="R233" s="134">
        <f>IF($K$5="M",SUM(P$17:P232)-SUM(R$17:R232),IF($K$5="B",IF(ISODD($A233),SUM(P$17:P232)-SUM(R$17:R232),0),IF(OR(A233=1,A233=4,A233=7,A233=10),SUM(P$17:P232)-SUM(R$17:R232),0)))</f>
        <v>0</v>
      </c>
      <c r="S233" s="135">
        <f t="shared" si="110"/>
        <v>0</v>
      </c>
      <c r="T233" s="11">
        <f t="shared" si="81"/>
        <v>0</v>
      </c>
      <c r="U233" s="11">
        <f t="shared" si="111"/>
        <v>0</v>
      </c>
      <c r="V233" s="11">
        <f t="shared" si="112"/>
        <v>0</v>
      </c>
      <c r="W233" s="127">
        <f t="shared" si="113"/>
        <v>0</v>
      </c>
      <c r="X233" s="128">
        <f t="shared" si="114"/>
        <v>0</v>
      </c>
      <c r="Y233" s="129">
        <f t="shared" si="115"/>
        <v>0</v>
      </c>
      <c r="Z233" s="130">
        <f t="shared" si="116"/>
        <v>0</v>
      </c>
      <c r="AA233" s="130">
        <f t="shared" si="117"/>
        <v>0</v>
      </c>
      <c r="AB233" s="130">
        <f t="shared" si="118"/>
        <v>0</v>
      </c>
      <c r="AC233" s="130">
        <f t="shared" si="119"/>
        <v>0</v>
      </c>
      <c r="AD233" s="11">
        <f t="shared" si="120"/>
        <v>0</v>
      </c>
      <c r="AE233" s="126">
        <f t="shared" si="74"/>
        <v>0</v>
      </c>
      <c r="AF233" s="66">
        <v>0</v>
      </c>
      <c r="AG233" s="66"/>
    </row>
    <row r="234" spans="1:33" hidden="1" outlineLevel="1" x14ac:dyDescent="0.2">
      <c r="A234">
        <f t="shared" si="79"/>
        <v>4</v>
      </c>
      <c r="B234" s="108">
        <f t="shared" si="80"/>
        <v>46507</v>
      </c>
      <c r="C234" s="124">
        <v>46478</v>
      </c>
      <c r="D234" s="126">
        <f>VLOOKUP($B234,Loans!$B$12:$AN$227,34,FALSE)</f>
        <v>0</v>
      </c>
      <c r="E234" s="132">
        <f>IF($A234&lt;6,VLOOKUP(YEAR(C234),SRECPrice!$B$5:$C$29,2,FALSE),VLOOKUP(YEAR(C234)+1,SRECPrice!$B$5:$C$29,2,FALSE))</f>
        <v>155</v>
      </c>
      <c r="F234" s="132">
        <v>479</v>
      </c>
      <c r="G234" s="11">
        <f t="shared" si="102"/>
        <v>0</v>
      </c>
      <c r="H234" s="11">
        <f t="shared" si="103"/>
        <v>0</v>
      </c>
      <c r="I234" s="11">
        <f t="shared" si="104"/>
        <v>0</v>
      </c>
      <c r="J234" s="133">
        <f>IF($K$5="M",SUM(D$17:D233)-SUM(J$17:J233),IF($K$5="B",IF(ISODD($A234),SUM(D$17:D233)-SUM(J$17:J233),0),IF(OR(A234=1,A234=4,A234=7,A234=10),SUM(D$17:D233)-SUM(J$17:J233),0)))</f>
        <v>0</v>
      </c>
      <c r="K234" s="132">
        <f t="shared" si="95"/>
        <v>0</v>
      </c>
      <c r="L234" s="132">
        <f t="shared" si="105"/>
        <v>0</v>
      </c>
      <c r="M234" s="132">
        <f t="shared" si="106"/>
        <v>0</v>
      </c>
      <c r="N234" s="125">
        <f t="shared" si="107"/>
        <v>0</v>
      </c>
      <c r="O234" s="125">
        <f t="shared" si="108"/>
        <v>0</v>
      </c>
      <c r="P234" s="153">
        <f>VLOOKUP($B234,Loans!$B$12:$AN$227,28,FALSE)*0</f>
        <v>0</v>
      </c>
      <c r="Q234" s="11">
        <f t="shared" si="109"/>
        <v>0</v>
      </c>
      <c r="R234" s="134">
        <f>IF($K$5="M",SUM(P$17:P233)-SUM(R$17:R233),IF($K$5="B",IF(ISODD($A234),SUM(P$17:P233)-SUM(R$17:R233),0),IF(OR(A234=1,A234=4,A234=7,A234=10),SUM(P$17:P233)-SUM(R$17:R233),0)))</f>
        <v>0</v>
      </c>
      <c r="S234" s="135">
        <f t="shared" si="110"/>
        <v>0</v>
      </c>
      <c r="T234" s="11">
        <f t="shared" si="81"/>
        <v>0</v>
      </c>
      <c r="U234" s="11">
        <f t="shared" si="111"/>
        <v>0</v>
      </c>
      <c r="V234" s="11">
        <f t="shared" si="112"/>
        <v>0</v>
      </c>
      <c r="W234" s="127">
        <f t="shared" si="113"/>
        <v>0</v>
      </c>
      <c r="X234" s="128">
        <f t="shared" si="114"/>
        <v>0</v>
      </c>
      <c r="Y234" s="129">
        <f t="shared" si="115"/>
        <v>0</v>
      </c>
      <c r="Z234" s="130">
        <f t="shared" si="116"/>
        <v>0</v>
      </c>
      <c r="AA234" s="130">
        <f t="shared" si="117"/>
        <v>0</v>
      </c>
      <c r="AB234" s="130">
        <f t="shared" si="118"/>
        <v>0</v>
      </c>
      <c r="AC234" s="130">
        <f t="shared" si="119"/>
        <v>0</v>
      </c>
      <c r="AD234" s="11">
        <f t="shared" si="120"/>
        <v>0</v>
      </c>
      <c r="AE234" s="126">
        <f t="shared" si="74"/>
        <v>0</v>
      </c>
      <c r="AF234" s="66">
        <v>0</v>
      </c>
      <c r="AG234" s="66"/>
    </row>
    <row r="235" spans="1:33" hidden="1" outlineLevel="1" x14ac:dyDescent="0.2">
      <c r="A235">
        <f t="shared" si="79"/>
        <v>5</v>
      </c>
      <c r="B235" s="108">
        <f t="shared" si="80"/>
        <v>46538</v>
      </c>
      <c r="C235" s="124">
        <v>46508</v>
      </c>
      <c r="D235" s="126">
        <f>VLOOKUP($B235,Loans!$B$12:$AN$227,34,FALSE)</f>
        <v>0</v>
      </c>
      <c r="E235" s="132">
        <f>IF($A235&lt;6,VLOOKUP(YEAR(C235),SRECPrice!$B$5:$C$29,2,FALSE),VLOOKUP(YEAR(C235)+1,SRECPrice!$B$5:$C$29,2,FALSE))</f>
        <v>155</v>
      </c>
      <c r="F235" s="132">
        <v>480</v>
      </c>
      <c r="G235" s="11">
        <f t="shared" si="102"/>
        <v>0</v>
      </c>
      <c r="H235" s="11">
        <f t="shared" si="103"/>
        <v>0</v>
      </c>
      <c r="I235" s="11">
        <f t="shared" si="104"/>
        <v>0</v>
      </c>
      <c r="J235" s="133">
        <f>IF($K$5="M",SUM(D$17:D234)-SUM(J$17:J234),IF($K$5="B",IF(ISODD($A235),SUM(D$17:D234)-SUM(J$17:J234),0),IF(OR(A235=1,A235=4,A235=7,A235=10),SUM(D$17:D234)-SUM(J$17:J234),0)))</f>
        <v>0</v>
      </c>
      <c r="K235" s="132">
        <f t="shared" si="95"/>
        <v>0</v>
      </c>
      <c r="L235" s="132">
        <f t="shared" si="105"/>
        <v>0</v>
      </c>
      <c r="M235" s="132">
        <f t="shared" si="106"/>
        <v>0</v>
      </c>
      <c r="N235" s="125">
        <f t="shared" si="107"/>
        <v>0</v>
      </c>
      <c r="O235" s="125">
        <f t="shared" si="108"/>
        <v>0</v>
      </c>
      <c r="P235" s="153">
        <f>VLOOKUP($B235,Loans!$B$12:$AN$227,28,FALSE)*0</f>
        <v>0</v>
      </c>
      <c r="Q235" s="11">
        <f t="shared" si="109"/>
        <v>0</v>
      </c>
      <c r="R235" s="134">
        <f>IF($K$5="M",SUM(P$17:P234)-SUM(R$17:R234),IF($K$5="B",IF(ISODD($A235),SUM(P$17:P234)-SUM(R$17:R234),0),IF(OR(A235=1,A235=4,A235=7,A235=10),SUM(P$17:P234)-SUM(R$17:R234),0)))</f>
        <v>0</v>
      </c>
      <c r="S235" s="135">
        <f t="shared" si="110"/>
        <v>0</v>
      </c>
      <c r="T235" s="11">
        <f t="shared" si="81"/>
        <v>0</v>
      </c>
      <c r="U235" s="11">
        <f t="shared" si="111"/>
        <v>0</v>
      </c>
      <c r="V235" s="11">
        <f t="shared" si="112"/>
        <v>0</v>
      </c>
      <c r="W235" s="127">
        <f t="shared" si="113"/>
        <v>0</v>
      </c>
      <c r="X235" s="128">
        <f t="shared" si="114"/>
        <v>0</v>
      </c>
      <c r="Y235" s="129">
        <f t="shared" si="115"/>
        <v>0</v>
      </c>
      <c r="Z235" s="130">
        <f t="shared" si="116"/>
        <v>0</v>
      </c>
      <c r="AA235" s="130">
        <f t="shared" si="117"/>
        <v>0</v>
      </c>
      <c r="AB235" s="130">
        <f t="shared" si="118"/>
        <v>0</v>
      </c>
      <c r="AC235" s="130">
        <f t="shared" si="119"/>
        <v>0</v>
      </c>
      <c r="AD235" s="11">
        <f t="shared" si="120"/>
        <v>0</v>
      </c>
      <c r="AE235" s="126">
        <f t="shared" si="74"/>
        <v>0</v>
      </c>
      <c r="AF235" s="66">
        <v>0</v>
      </c>
      <c r="AG235" s="66"/>
    </row>
    <row r="236" spans="1:33" hidden="1" outlineLevel="1" x14ac:dyDescent="0.2">
      <c r="A236">
        <f t="shared" si="79"/>
        <v>6</v>
      </c>
      <c r="B236" s="108">
        <f t="shared" si="80"/>
        <v>46568</v>
      </c>
      <c r="C236" s="124">
        <v>46539</v>
      </c>
      <c r="D236" s="126">
        <f>VLOOKUP($B236,Loans!$B$12:$AN$227,34,FALSE)</f>
        <v>0</v>
      </c>
      <c r="E236" s="132">
        <f>IF($A236&lt;6,VLOOKUP(YEAR(C236),SRECPrice!$B$5:$C$29,2,FALSE),VLOOKUP(YEAR(C236)+1,SRECPrice!$B$5:$C$29,2,FALSE))</f>
        <v>155</v>
      </c>
      <c r="F236" s="132">
        <v>481</v>
      </c>
      <c r="G236" s="11">
        <f t="shared" si="102"/>
        <v>0</v>
      </c>
      <c r="H236" s="11">
        <f t="shared" si="103"/>
        <v>0</v>
      </c>
      <c r="I236" s="11">
        <f t="shared" si="104"/>
        <v>0</v>
      </c>
      <c r="J236" s="133">
        <f>IF($K$5="M",SUM(D$17:D235)-SUM(J$17:J235),IF($K$5="B",IF(ISODD($A236),SUM(D$17:D235)-SUM(J$17:J235),0),IF(OR(A236=1,A236=4,A236=7,A236=10),SUM(D$17:D235)-SUM(J$17:J235),0)))</f>
        <v>0</v>
      </c>
      <c r="K236" s="132">
        <f t="shared" si="95"/>
        <v>0</v>
      </c>
      <c r="L236" s="132">
        <f t="shared" si="105"/>
        <v>0</v>
      </c>
      <c r="M236" s="132">
        <f t="shared" si="106"/>
        <v>0</v>
      </c>
      <c r="N236" s="125">
        <f t="shared" si="107"/>
        <v>0</v>
      </c>
      <c r="O236" s="125">
        <f t="shared" si="108"/>
        <v>0</v>
      </c>
      <c r="P236" s="153">
        <f>VLOOKUP($B236,Loans!$B$12:$AN$227,28,FALSE)*0</f>
        <v>0</v>
      </c>
      <c r="Q236" s="11">
        <f t="shared" si="109"/>
        <v>0</v>
      </c>
      <c r="R236" s="134">
        <f>IF($K$5="M",SUM(P$17:P235)-SUM(R$17:R235),IF($K$5="B",IF(ISODD($A236),SUM(P$17:P235)-SUM(R$17:R235),0),IF(OR(A236=1,A236=4,A236=7,A236=10),SUM(P$17:P235)-SUM(R$17:R235),0)))</f>
        <v>0</v>
      </c>
      <c r="S236" s="135">
        <f t="shared" si="110"/>
        <v>0</v>
      </c>
      <c r="T236" s="11">
        <f t="shared" si="81"/>
        <v>0</v>
      </c>
      <c r="U236" s="11">
        <f t="shared" si="111"/>
        <v>0</v>
      </c>
      <c r="V236" s="11">
        <f t="shared" si="112"/>
        <v>0</v>
      </c>
      <c r="W236" s="127">
        <f t="shared" si="113"/>
        <v>0</v>
      </c>
      <c r="X236" s="128">
        <f t="shared" si="114"/>
        <v>0</v>
      </c>
      <c r="Y236" s="129">
        <f t="shared" si="115"/>
        <v>0</v>
      </c>
      <c r="Z236" s="130">
        <f t="shared" si="116"/>
        <v>0</v>
      </c>
      <c r="AA236" s="130">
        <f t="shared" si="117"/>
        <v>0</v>
      </c>
      <c r="AB236" s="130">
        <f t="shared" si="118"/>
        <v>0</v>
      </c>
      <c r="AC236" s="130">
        <f t="shared" si="119"/>
        <v>0</v>
      </c>
      <c r="AD236" s="11">
        <f t="shared" si="120"/>
        <v>0</v>
      </c>
      <c r="AE236" s="126">
        <f t="shared" si="74"/>
        <v>0</v>
      </c>
      <c r="AF236" s="66">
        <v>0</v>
      </c>
      <c r="AG236" s="66"/>
    </row>
    <row r="237" spans="1:33" hidden="1" outlineLevel="1" x14ac:dyDescent="0.2">
      <c r="A237">
        <f t="shared" si="79"/>
        <v>7</v>
      </c>
      <c r="B237" s="108">
        <f t="shared" si="80"/>
        <v>46599</v>
      </c>
      <c r="C237" s="124">
        <v>46569</v>
      </c>
      <c r="D237" s="126">
        <f>VLOOKUP($B237,Loans!$B$12:$AN$227,34,FALSE)</f>
        <v>0</v>
      </c>
      <c r="E237" s="132">
        <f>IF($A237&lt;6,VLOOKUP(YEAR(C237),SRECPrice!$B$5:$C$29,2,FALSE),VLOOKUP(YEAR(C237)+1,SRECPrice!$B$5:$C$29,2,FALSE))</f>
        <v>155</v>
      </c>
      <c r="F237" s="132">
        <v>482</v>
      </c>
      <c r="G237" s="11">
        <f t="shared" si="102"/>
        <v>0</v>
      </c>
      <c r="H237" s="11">
        <f t="shared" si="103"/>
        <v>0</v>
      </c>
      <c r="I237" s="11">
        <f t="shared" si="104"/>
        <v>0</v>
      </c>
      <c r="J237" s="133">
        <f>IF($K$5="M",SUM(D$17:D236)-SUM(J$17:J236),IF($K$5="B",IF(ISODD($A237),SUM(D$17:D236)-SUM(J$17:J236),0),IF(OR(A237=1,A237=4,A237=7,A237=10),SUM(D$17:D236)-SUM(J$17:J236),0)))</f>
        <v>0</v>
      </c>
      <c r="K237" s="132">
        <f t="shared" si="95"/>
        <v>0</v>
      </c>
      <c r="L237" s="132">
        <f t="shared" si="105"/>
        <v>0</v>
      </c>
      <c r="M237" s="132">
        <f t="shared" si="106"/>
        <v>0</v>
      </c>
      <c r="N237" s="125">
        <f t="shared" si="107"/>
        <v>0</v>
      </c>
      <c r="O237" s="125">
        <f t="shared" si="108"/>
        <v>0</v>
      </c>
      <c r="P237" s="153">
        <f>VLOOKUP($B237,Loans!$B$12:$AN$227,28,FALSE)*0</f>
        <v>0</v>
      </c>
      <c r="Q237" s="11">
        <f t="shared" si="109"/>
        <v>0</v>
      </c>
      <c r="R237" s="134">
        <f>IF($K$5="M",SUM(P$17:P236)-SUM(R$17:R236),IF($K$5="B",IF(ISODD($A237),SUM(P$17:P236)-SUM(R$17:R236),0),IF(OR(A237=1,A237=4,A237=7,A237=10),SUM(P$17:P236)-SUM(R$17:R236),0)))</f>
        <v>0</v>
      </c>
      <c r="S237" s="135">
        <f t="shared" si="110"/>
        <v>0</v>
      </c>
      <c r="T237" s="11">
        <f t="shared" si="81"/>
        <v>0</v>
      </c>
      <c r="U237" s="11">
        <f t="shared" si="111"/>
        <v>0</v>
      </c>
      <c r="V237" s="11">
        <f t="shared" si="112"/>
        <v>0</v>
      </c>
      <c r="W237" s="127">
        <f t="shared" si="113"/>
        <v>0</v>
      </c>
      <c r="X237" s="128">
        <f t="shared" si="114"/>
        <v>0</v>
      </c>
      <c r="Y237" s="129">
        <f t="shared" si="115"/>
        <v>0</v>
      </c>
      <c r="Z237" s="130">
        <f t="shared" si="116"/>
        <v>0</v>
      </c>
      <c r="AA237" s="130">
        <f t="shared" si="117"/>
        <v>0</v>
      </c>
      <c r="AB237" s="130">
        <f t="shared" si="118"/>
        <v>0</v>
      </c>
      <c r="AC237" s="130">
        <f t="shared" si="119"/>
        <v>0</v>
      </c>
      <c r="AD237" s="11">
        <f t="shared" si="120"/>
        <v>0</v>
      </c>
      <c r="AE237" s="126">
        <f t="shared" si="74"/>
        <v>0</v>
      </c>
      <c r="AF237" s="66">
        <v>0</v>
      </c>
      <c r="AG237" s="66"/>
    </row>
    <row r="238" spans="1:33" hidden="1" outlineLevel="1" x14ac:dyDescent="0.2">
      <c r="A238">
        <f t="shared" si="79"/>
        <v>8</v>
      </c>
      <c r="B238" s="108">
        <f t="shared" si="80"/>
        <v>46630</v>
      </c>
      <c r="C238" s="124">
        <v>46600</v>
      </c>
      <c r="D238" s="126"/>
      <c r="E238" s="132"/>
      <c r="F238" s="132"/>
      <c r="G238" s="11"/>
      <c r="H238" s="11"/>
      <c r="I238" s="11"/>
      <c r="J238" s="133"/>
      <c r="K238" s="133"/>
      <c r="L238" s="132"/>
      <c r="M238" s="132"/>
      <c r="N238" s="125"/>
      <c r="O238" s="125"/>
      <c r="P238" s="126"/>
      <c r="Q238" s="11"/>
      <c r="R238" s="134"/>
      <c r="S238" s="135"/>
      <c r="T238" s="135"/>
      <c r="U238" s="11"/>
      <c r="V238" s="11"/>
      <c r="W238" s="127"/>
      <c r="X238" s="128"/>
      <c r="Y238" s="129"/>
      <c r="Z238" s="130"/>
      <c r="AA238" s="130"/>
      <c r="AB238" s="130"/>
      <c r="AC238" s="130"/>
      <c r="AD238" s="11"/>
      <c r="AE238" s="126"/>
      <c r="AF238" s="66"/>
      <c r="AG238" s="66"/>
    </row>
    <row r="239" spans="1:33" hidden="1" outlineLevel="1" x14ac:dyDescent="0.2">
      <c r="A239">
        <f t="shared" si="79"/>
        <v>9</v>
      </c>
      <c r="B239" s="108">
        <f t="shared" si="80"/>
        <v>46660</v>
      </c>
      <c r="C239" s="124">
        <v>46631</v>
      </c>
      <c r="D239" s="126"/>
      <c r="E239" s="132"/>
      <c r="F239" s="132"/>
      <c r="G239" s="11"/>
      <c r="H239" s="11"/>
      <c r="I239" s="11"/>
      <c r="J239" s="133"/>
      <c r="K239" s="133"/>
      <c r="L239" s="132"/>
      <c r="M239" s="132"/>
      <c r="N239" s="125"/>
      <c r="O239" s="125"/>
      <c r="P239" s="126"/>
      <c r="Q239" s="11"/>
      <c r="R239" s="134"/>
      <c r="S239" s="135"/>
      <c r="T239" s="135"/>
      <c r="U239" s="11"/>
      <c r="V239" s="11"/>
      <c r="W239" s="127"/>
      <c r="X239" s="128"/>
      <c r="Y239" s="129"/>
      <c r="Z239" s="130"/>
      <c r="AA239" s="130"/>
      <c r="AB239" s="130"/>
      <c r="AC239" s="130"/>
      <c r="AD239" s="11"/>
      <c r="AE239" s="126"/>
      <c r="AF239" s="66"/>
      <c r="AG239" s="66"/>
    </row>
    <row r="240" spans="1:33" hidden="1" outlineLevel="1" x14ac:dyDescent="0.2">
      <c r="A240">
        <f t="shared" si="79"/>
        <v>10</v>
      </c>
      <c r="B240" s="108">
        <f t="shared" si="80"/>
        <v>46691</v>
      </c>
      <c r="C240" s="124">
        <v>46661</v>
      </c>
      <c r="D240" s="126"/>
      <c r="E240" s="132"/>
      <c r="F240" s="132"/>
      <c r="G240" s="11"/>
      <c r="H240" s="11"/>
      <c r="I240" s="11"/>
      <c r="J240" s="133"/>
      <c r="K240" s="133"/>
      <c r="L240" s="132"/>
      <c r="M240" s="132"/>
      <c r="N240" s="125"/>
      <c r="O240" s="125"/>
      <c r="P240" s="126"/>
      <c r="Q240" s="11"/>
      <c r="R240" s="134"/>
      <c r="S240" s="135"/>
      <c r="T240" s="135"/>
      <c r="U240" s="11"/>
      <c r="V240" s="11"/>
      <c r="W240" s="127"/>
      <c r="X240" s="128"/>
      <c r="Y240" s="129"/>
      <c r="Z240" s="130"/>
      <c r="AA240" s="130"/>
      <c r="AB240" s="130"/>
      <c r="AC240" s="130"/>
      <c r="AD240" s="11"/>
      <c r="AE240" s="126"/>
      <c r="AF240" s="66"/>
      <c r="AG240" s="66"/>
    </row>
    <row r="241" spans="1:33" hidden="1" outlineLevel="1" x14ac:dyDescent="0.2">
      <c r="A241">
        <f t="shared" si="79"/>
        <v>11</v>
      </c>
      <c r="B241" s="108">
        <f t="shared" si="80"/>
        <v>46721</v>
      </c>
      <c r="C241" s="124">
        <v>46692</v>
      </c>
      <c r="D241" s="126"/>
      <c r="E241" s="132"/>
      <c r="F241" s="132"/>
      <c r="G241" s="11"/>
      <c r="H241" s="11"/>
      <c r="I241" s="11"/>
      <c r="J241" s="133"/>
      <c r="K241" s="133"/>
      <c r="L241" s="132"/>
      <c r="M241" s="132"/>
      <c r="N241" s="125"/>
      <c r="O241" s="125"/>
      <c r="P241" s="126"/>
      <c r="Q241" s="11"/>
      <c r="R241" s="134"/>
      <c r="S241" s="135"/>
      <c r="T241" s="135"/>
      <c r="U241" s="11"/>
      <c r="V241" s="11"/>
      <c r="W241" s="127"/>
      <c r="X241" s="128"/>
      <c r="Y241" s="129"/>
      <c r="Z241" s="130"/>
      <c r="AA241" s="130"/>
      <c r="AB241" s="130"/>
      <c r="AC241" s="130"/>
      <c r="AD241" s="11"/>
      <c r="AE241" s="126"/>
      <c r="AF241" s="66"/>
      <c r="AG241" s="66"/>
    </row>
    <row r="242" spans="1:33" hidden="1" outlineLevel="1" x14ac:dyDescent="0.2">
      <c r="A242">
        <f t="shared" si="79"/>
        <v>12</v>
      </c>
      <c r="B242" s="108">
        <f t="shared" si="80"/>
        <v>46752</v>
      </c>
      <c r="C242" s="124">
        <v>46722</v>
      </c>
      <c r="D242" s="126"/>
      <c r="E242" s="132"/>
      <c r="F242" s="132"/>
      <c r="G242" s="11"/>
      <c r="H242" s="11"/>
      <c r="I242" s="11"/>
      <c r="J242" s="133"/>
      <c r="K242" s="133"/>
      <c r="L242" s="132"/>
      <c r="M242" s="132"/>
      <c r="N242" s="125"/>
      <c r="O242" s="125"/>
      <c r="P242" s="126"/>
      <c r="Q242" s="11"/>
      <c r="R242" s="134"/>
      <c r="S242" s="135"/>
      <c r="T242" s="135"/>
      <c r="U242" s="11"/>
      <c r="V242" s="11"/>
      <c r="W242" s="127"/>
      <c r="X242" s="128"/>
      <c r="Y242" s="129"/>
      <c r="Z242" s="130"/>
      <c r="AA242" s="130"/>
      <c r="AB242" s="130"/>
      <c r="AC242" s="130"/>
      <c r="AD242" s="11"/>
      <c r="AE242" s="126"/>
      <c r="AF242" s="66"/>
      <c r="AG242" s="66"/>
    </row>
    <row r="243" spans="1:33" hidden="1" outlineLevel="1" x14ac:dyDescent="0.2">
      <c r="A243">
        <f t="shared" si="79"/>
        <v>1</v>
      </c>
      <c r="B243" s="108">
        <f t="shared" si="80"/>
        <v>46783</v>
      </c>
      <c r="C243" s="124">
        <v>46753</v>
      </c>
      <c r="D243" s="126"/>
      <c r="E243" s="132"/>
      <c r="F243" s="132"/>
      <c r="G243" s="11"/>
      <c r="H243" s="11"/>
      <c r="I243" s="11"/>
      <c r="J243" s="133"/>
      <c r="K243" s="133"/>
      <c r="L243" s="132"/>
      <c r="M243" s="132"/>
      <c r="N243" s="125"/>
      <c r="O243" s="125"/>
      <c r="P243" s="126"/>
      <c r="Q243" s="11"/>
      <c r="R243" s="134"/>
      <c r="S243" s="135"/>
      <c r="T243" s="135"/>
      <c r="U243" s="11"/>
      <c r="V243" s="11"/>
      <c r="W243" s="127"/>
      <c r="X243" s="128"/>
      <c r="Y243" s="129"/>
      <c r="Z243" s="130"/>
      <c r="AA243" s="130"/>
      <c r="AB243" s="130"/>
      <c r="AC243" s="130"/>
      <c r="AD243" s="11"/>
      <c r="AE243" s="126"/>
      <c r="AF243" s="66"/>
      <c r="AG243" s="66"/>
    </row>
    <row r="244" spans="1:33" hidden="1" outlineLevel="1" x14ac:dyDescent="0.2">
      <c r="A244">
        <f t="shared" si="79"/>
        <v>2</v>
      </c>
      <c r="B244" s="108">
        <f t="shared" si="80"/>
        <v>46812</v>
      </c>
      <c r="C244" s="124">
        <v>46784</v>
      </c>
      <c r="D244" s="126"/>
      <c r="E244" s="132"/>
      <c r="F244" s="132"/>
      <c r="G244" s="11"/>
      <c r="H244" s="11"/>
      <c r="I244" s="11"/>
      <c r="J244" s="133"/>
      <c r="K244" s="133"/>
      <c r="L244" s="132"/>
      <c r="M244" s="132"/>
      <c r="N244" s="125"/>
      <c r="O244" s="125"/>
      <c r="P244" s="126"/>
      <c r="Q244" s="11"/>
      <c r="R244" s="134"/>
      <c r="S244" s="135"/>
      <c r="T244" s="135"/>
      <c r="U244" s="11"/>
      <c r="V244" s="11"/>
      <c r="W244" s="127"/>
      <c r="X244" s="128"/>
      <c r="Y244" s="129"/>
      <c r="Z244" s="130"/>
      <c r="AA244" s="130"/>
      <c r="AB244" s="130"/>
      <c r="AC244" s="130"/>
      <c r="AD244" s="11"/>
      <c r="AE244" s="126"/>
      <c r="AF244" s="66"/>
      <c r="AG244" s="66"/>
    </row>
    <row r="245" spans="1:33" hidden="1" outlineLevel="1" x14ac:dyDescent="0.2">
      <c r="A245">
        <f t="shared" si="79"/>
        <v>3</v>
      </c>
      <c r="B245" s="108">
        <f t="shared" si="80"/>
        <v>46843</v>
      </c>
      <c r="C245" s="124">
        <v>46813</v>
      </c>
      <c r="D245" s="126"/>
      <c r="E245" s="132"/>
      <c r="F245" s="132"/>
      <c r="G245" s="11"/>
      <c r="H245" s="11"/>
      <c r="I245" s="11"/>
      <c r="J245" s="133"/>
      <c r="K245" s="133"/>
      <c r="L245" s="132"/>
      <c r="M245" s="132"/>
      <c r="N245" s="125"/>
      <c r="O245" s="125"/>
      <c r="P245" s="126"/>
      <c r="Q245" s="11"/>
      <c r="R245" s="134"/>
      <c r="S245" s="135"/>
      <c r="T245" s="135"/>
      <c r="U245" s="11"/>
      <c r="V245" s="11"/>
      <c r="W245" s="127"/>
      <c r="X245" s="128"/>
      <c r="Y245" s="129"/>
      <c r="Z245" s="130"/>
      <c r="AA245" s="130"/>
      <c r="AB245" s="130"/>
      <c r="AC245" s="130"/>
      <c r="AD245" s="11"/>
      <c r="AE245" s="126"/>
      <c r="AF245" s="66"/>
      <c r="AG245" s="66"/>
    </row>
    <row r="246" spans="1:33" hidden="1" outlineLevel="1" x14ac:dyDescent="0.2">
      <c r="A246">
        <f t="shared" si="79"/>
        <v>4</v>
      </c>
      <c r="B246" s="108">
        <f t="shared" si="80"/>
        <v>46873</v>
      </c>
      <c r="C246" s="124">
        <v>46844</v>
      </c>
      <c r="D246" s="126"/>
      <c r="E246" s="132"/>
      <c r="F246" s="132"/>
      <c r="G246" s="11"/>
      <c r="H246" s="11"/>
      <c r="I246" s="11"/>
      <c r="J246" s="133"/>
      <c r="K246" s="133"/>
      <c r="L246" s="132"/>
      <c r="M246" s="132"/>
      <c r="N246" s="125"/>
      <c r="O246" s="125"/>
      <c r="P246" s="126"/>
      <c r="Q246" s="11"/>
      <c r="R246" s="134"/>
      <c r="S246" s="135"/>
      <c r="T246" s="135"/>
      <c r="U246" s="11"/>
      <c r="V246" s="11"/>
      <c r="W246" s="127"/>
      <c r="X246" s="128"/>
      <c r="Y246" s="129"/>
      <c r="Z246" s="130"/>
      <c r="AA246" s="130"/>
      <c r="AB246" s="130"/>
      <c r="AC246" s="130"/>
      <c r="AD246" s="11"/>
      <c r="AE246" s="126"/>
      <c r="AF246" s="66"/>
      <c r="AG246" s="66"/>
    </row>
    <row r="247" spans="1:33" hidden="1" outlineLevel="1" x14ac:dyDescent="0.2">
      <c r="A247">
        <f t="shared" si="79"/>
        <v>5</v>
      </c>
      <c r="B247" s="108">
        <f t="shared" si="80"/>
        <v>46904</v>
      </c>
      <c r="C247" s="124">
        <v>46874</v>
      </c>
      <c r="D247" s="126"/>
      <c r="E247" s="132"/>
      <c r="F247" s="132"/>
      <c r="G247" s="11"/>
      <c r="H247" s="11"/>
      <c r="I247" s="11"/>
      <c r="J247" s="133"/>
      <c r="K247" s="133"/>
      <c r="L247" s="132"/>
      <c r="M247" s="132"/>
      <c r="N247" s="125"/>
      <c r="O247" s="125"/>
      <c r="P247" s="126"/>
      <c r="Q247" s="11"/>
      <c r="R247" s="134"/>
      <c r="S247" s="135"/>
      <c r="T247" s="135"/>
      <c r="U247" s="11"/>
      <c r="V247" s="11"/>
      <c r="W247" s="127"/>
      <c r="X247" s="128"/>
      <c r="Y247" s="129"/>
      <c r="Z247" s="130"/>
      <c r="AA247" s="130"/>
      <c r="AB247" s="130"/>
      <c r="AC247" s="130"/>
      <c r="AD247" s="11"/>
      <c r="AE247" s="126"/>
      <c r="AF247" s="66"/>
      <c r="AG247" s="66"/>
    </row>
    <row r="248" spans="1:33" hidden="1" outlineLevel="1" x14ac:dyDescent="0.2">
      <c r="A248">
        <f t="shared" si="79"/>
        <v>6</v>
      </c>
      <c r="B248" s="108">
        <f t="shared" si="80"/>
        <v>46934</v>
      </c>
      <c r="C248" s="124">
        <v>46905</v>
      </c>
      <c r="D248" s="126"/>
      <c r="E248" s="132"/>
      <c r="F248" s="132"/>
      <c r="G248" s="11"/>
      <c r="H248" s="11"/>
      <c r="I248" s="11"/>
      <c r="J248" s="133"/>
      <c r="K248" s="133"/>
      <c r="L248" s="132"/>
      <c r="M248" s="132"/>
      <c r="N248" s="125"/>
      <c r="O248" s="125"/>
      <c r="P248" s="126"/>
      <c r="Q248" s="11"/>
      <c r="R248" s="134"/>
      <c r="S248" s="135"/>
      <c r="T248" s="135"/>
      <c r="U248" s="11"/>
      <c r="V248" s="11"/>
      <c r="W248" s="127"/>
      <c r="X248" s="128"/>
      <c r="Y248" s="129"/>
      <c r="Z248" s="130"/>
      <c r="AA248" s="130"/>
      <c r="AB248" s="130"/>
      <c r="AC248" s="130"/>
      <c r="AD248" s="11"/>
      <c r="AE248" s="126"/>
      <c r="AF248" s="66"/>
      <c r="AG248" s="66"/>
    </row>
    <row r="249" spans="1:33" hidden="1" outlineLevel="1" x14ac:dyDescent="0.2">
      <c r="A249">
        <f t="shared" si="79"/>
        <v>7</v>
      </c>
      <c r="B249" s="108">
        <f t="shared" si="80"/>
        <v>46965</v>
      </c>
      <c r="C249" s="124">
        <v>46935</v>
      </c>
      <c r="D249" s="126"/>
      <c r="E249" s="132"/>
      <c r="F249" s="132"/>
      <c r="G249" s="11"/>
      <c r="H249" s="11"/>
      <c r="I249" s="11"/>
      <c r="J249" s="133"/>
      <c r="K249" s="133"/>
      <c r="L249" s="132"/>
      <c r="M249" s="132"/>
      <c r="N249" s="125"/>
      <c r="O249" s="125"/>
      <c r="P249" s="126"/>
      <c r="Q249" s="11"/>
      <c r="R249" s="134"/>
      <c r="S249" s="135"/>
      <c r="T249" s="135"/>
      <c r="U249" s="11"/>
      <c r="V249" s="11"/>
      <c r="W249" s="127"/>
      <c r="X249" s="128"/>
      <c r="Y249" s="129"/>
      <c r="Z249" s="130"/>
      <c r="AA249" s="130"/>
      <c r="AB249" s="130"/>
      <c r="AC249" s="130"/>
      <c r="AD249" s="11"/>
      <c r="AE249" s="126"/>
      <c r="AF249" s="66"/>
      <c r="AG249" s="66"/>
    </row>
    <row r="250" spans="1:33" hidden="1" outlineLevel="1" x14ac:dyDescent="0.2">
      <c r="A250">
        <f t="shared" si="79"/>
        <v>8</v>
      </c>
      <c r="B250" s="108">
        <f t="shared" si="80"/>
        <v>46996</v>
      </c>
      <c r="C250" s="124">
        <v>46966</v>
      </c>
      <c r="D250" s="126"/>
      <c r="E250" s="132"/>
      <c r="F250" s="132"/>
      <c r="G250" s="11"/>
      <c r="H250" s="11"/>
      <c r="I250" s="11"/>
      <c r="J250" s="133"/>
      <c r="K250" s="133"/>
      <c r="L250" s="132"/>
      <c r="M250" s="132"/>
      <c r="N250" s="125"/>
      <c r="O250" s="125"/>
      <c r="P250" s="126"/>
      <c r="Q250" s="11"/>
      <c r="R250" s="134"/>
      <c r="S250" s="135"/>
      <c r="T250" s="135"/>
      <c r="U250" s="11"/>
      <c r="V250" s="11"/>
      <c r="W250" s="127"/>
      <c r="X250" s="128"/>
      <c r="Y250" s="129"/>
      <c r="Z250" s="130"/>
      <c r="AA250" s="130"/>
      <c r="AB250" s="130"/>
      <c r="AC250" s="130"/>
      <c r="AD250" s="11"/>
      <c r="AE250" s="126"/>
      <c r="AF250" s="66"/>
      <c r="AG250" s="66"/>
    </row>
    <row r="251" spans="1:33" hidden="1" outlineLevel="1" x14ac:dyDescent="0.2">
      <c r="A251">
        <f t="shared" si="79"/>
        <v>9</v>
      </c>
      <c r="B251" s="108">
        <f t="shared" si="80"/>
        <v>47026</v>
      </c>
      <c r="C251" s="124">
        <v>46997</v>
      </c>
      <c r="D251" s="126"/>
      <c r="E251" s="132"/>
      <c r="F251" s="132"/>
      <c r="G251" s="11"/>
      <c r="H251" s="11"/>
      <c r="I251" s="11"/>
      <c r="J251" s="133"/>
      <c r="K251" s="133"/>
      <c r="L251" s="132"/>
      <c r="M251" s="132"/>
      <c r="N251" s="125"/>
      <c r="O251" s="125"/>
      <c r="P251" s="126"/>
      <c r="Q251" s="11"/>
      <c r="R251" s="134"/>
      <c r="S251" s="135"/>
      <c r="T251" s="135"/>
      <c r="U251" s="11"/>
      <c r="V251" s="11"/>
      <c r="W251" s="127"/>
      <c r="X251" s="128"/>
      <c r="Y251" s="129"/>
      <c r="Z251" s="130"/>
      <c r="AA251" s="130"/>
      <c r="AB251" s="130"/>
      <c r="AC251" s="130"/>
      <c r="AD251" s="11"/>
      <c r="AE251" s="126"/>
      <c r="AF251" s="66"/>
      <c r="AG251" s="66"/>
    </row>
    <row r="252" spans="1:33" hidden="1" outlineLevel="1" x14ac:dyDescent="0.2">
      <c r="A252">
        <f t="shared" si="79"/>
        <v>10</v>
      </c>
      <c r="B252" s="108">
        <f t="shared" si="80"/>
        <v>47057</v>
      </c>
      <c r="C252" s="124">
        <v>47027</v>
      </c>
      <c r="D252" s="126"/>
      <c r="E252" s="132"/>
      <c r="F252" s="132"/>
      <c r="G252" s="11"/>
      <c r="H252" s="11"/>
      <c r="I252" s="11"/>
      <c r="J252" s="133"/>
      <c r="K252" s="133"/>
      <c r="L252" s="132"/>
      <c r="M252" s="132"/>
      <c r="N252" s="125"/>
      <c r="O252" s="125"/>
      <c r="P252" s="126"/>
      <c r="Q252" s="11"/>
      <c r="R252" s="134"/>
      <c r="S252" s="135"/>
      <c r="T252" s="135"/>
      <c r="U252" s="11"/>
      <c r="V252" s="11"/>
      <c r="W252" s="127"/>
      <c r="X252" s="128"/>
      <c r="Y252" s="129"/>
      <c r="Z252" s="130"/>
      <c r="AA252" s="130"/>
      <c r="AB252" s="130"/>
      <c r="AC252" s="130"/>
      <c r="AD252" s="11"/>
      <c r="AE252" s="126"/>
      <c r="AF252" s="66"/>
      <c r="AG252" s="66"/>
    </row>
    <row r="253" spans="1:33" hidden="1" outlineLevel="1" x14ac:dyDescent="0.2">
      <c r="A253">
        <f t="shared" si="79"/>
        <v>11</v>
      </c>
      <c r="B253" s="108">
        <f t="shared" si="80"/>
        <v>47087</v>
      </c>
      <c r="C253" s="124">
        <v>47058</v>
      </c>
      <c r="D253" s="126"/>
      <c r="E253" s="132"/>
      <c r="F253" s="132"/>
      <c r="G253" s="11"/>
      <c r="H253" s="11"/>
      <c r="I253" s="11"/>
      <c r="J253" s="133"/>
      <c r="K253" s="133"/>
      <c r="L253" s="132"/>
      <c r="M253" s="132"/>
      <c r="N253" s="125"/>
      <c r="O253" s="125"/>
      <c r="P253" s="126"/>
      <c r="Q253" s="11"/>
      <c r="R253" s="134"/>
      <c r="S253" s="135"/>
      <c r="T253" s="135"/>
      <c r="U253" s="11"/>
      <c r="V253" s="11"/>
      <c r="W253" s="127"/>
      <c r="X253" s="128"/>
      <c r="Y253" s="129"/>
      <c r="Z253" s="130"/>
      <c r="AA253" s="130"/>
      <c r="AB253" s="130"/>
      <c r="AC253" s="130"/>
      <c r="AD253" s="11"/>
      <c r="AE253" s="126"/>
      <c r="AF253" s="66"/>
      <c r="AG253" s="66"/>
    </row>
    <row r="254" spans="1:33" hidden="1" outlineLevel="1" x14ac:dyDescent="0.2">
      <c r="A254">
        <f t="shared" si="79"/>
        <v>12</v>
      </c>
      <c r="B254" s="108">
        <f t="shared" si="80"/>
        <v>47118</v>
      </c>
      <c r="C254" s="124">
        <v>47088</v>
      </c>
      <c r="D254" s="126"/>
      <c r="E254" s="132"/>
      <c r="F254" s="132"/>
      <c r="G254" s="11"/>
      <c r="H254" s="11"/>
      <c r="I254" s="11"/>
      <c r="J254" s="133"/>
      <c r="K254" s="133"/>
      <c r="L254" s="132"/>
      <c r="M254" s="132"/>
      <c r="N254" s="125"/>
      <c r="O254" s="125"/>
      <c r="P254" s="126"/>
      <c r="Q254" s="11"/>
      <c r="R254" s="134"/>
      <c r="S254" s="135"/>
      <c r="T254" s="135"/>
      <c r="U254" s="11"/>
      <c r="V254" s="11"/>
      <c r="W254" s="127"/>
      <c r="X254" s="128"/>
      <c r="Y254" s="129"/>
      <c r="Z254" s="130"/>
      <c r="AA254" s="130"/>
      <c r="AB254" s="130"/>
      <c r="AC254" s="130"/>
      <c r="AD254" s="11"/>
      <c r="AE254" s="126"/>
      <c r="AF254" s="66"/>
      <c r="AG254" s="66"/>
    </row>
    <row r="255" spans="1:33" hidden="1" outlineLevel="1" x14ac:dyDescent="0.2">
      <c r="A255">
        <f t="shared" si="79"/>
        <v>1</v>
      </c>
      <c r="B255" s="108">
        <f t="shared" si="80"/>
        <v>47149</v>
      </c>
      <c r="C255" s="124">
        <v>47119</v>
      </c>
      <c r="D255" s="126"/>
      <c r="E255" s="132"/>
      <c r="F255" s="132"/>
      <c r="G255" s="11"/>
      <c r="H255" s="11"/>
      <c r="I255" s="11"/>
      <c r="J255" s="133"/>
      <c r="K255" s="133"/>
      <c r="L255" s="132"/>
      <c r="M255" s="132"/>
      <c r="N255" s="125"/>
      <c r="O255" s="125"/>
      <c r="P255" s="126"/>
      <c r="Q255" s="11"/>
      <c r="R255" s="134"/>
      <c r="S255" s="135"/>
      <c r="T255" s="135"/>
      <c r="U255" s="11"/>
      <c r="V255" s="11"/>
      <c r="W255" s="127"/>
      <c r="X255" s="128"/>
      <c r="Y255" s="129"/>
      <c r="Z255" s="130"/>
      <c r="AA255" s="130"/>
      <c r="AB255" s="130"/>
      <c r="AC255" s="130"/>
      <c r="AD255" s="11"/>
      <c r="AE255" s="126"/>
      <c r="AF255" s="66"/>
      <c r="AG255" s="66"/>
    </row>
    <row r="256" spans="1:33" hidden="1" outlineLevel="1" x14ac:dyDescent="0.2">
      <c r="A256">
        <f t="shared" si="79"/>
        <v>2</v>
      </c>
      <c r="B256" s="108">
        <f t="shared" si="80"/>
        <v>47177</v>
      </c>
      <c r="C256" s="124">
        <v>47150</v>
      </c>
      <c r="D256" s="126"/>
      <c r="E256" s="132"/>
      <c r="F256" s="132"/>
      <c r="G256" s="11"/>
      <c r="H256" s="11"/>
      <c r="I256" s="11"/>
      <c r="J256" s="133"/>
      <c r="K256" s="133"/>
      <c r="L256" s="132"/>
      <c r="M256" s="132"/>
      <c r="N256" s="125"/>
      <c r="O256" s="125"/>
      <c r="P256" s="126"/>
      <c r="Q256" s="11"/>
      <c r="R256" s="134"/>
      <c r="S256" s="135"/>
      <c r="T256" s="135"/>
      <c r="U256" s="11"/>
      <c r="V256" s="11"/>
      <c r="W256" s="127"/>
      <c r="X256" s="128"/>
      <c r="Y256" s="129"/>
      <c r="Z256" s="130"/>
      <c r="AA256" s="130"/>
      <c r="AB256" s="130"/>
      <c r="AC256" s="130"/>
      <c r="AD256" s="11"/>
      <c r="AE256" s="126"/>
      <c r="AF256" s="66"/>
      <c r="AG256" s="66"/>
    </row>
    <row r="257" spans="1:33" hidden="1" outlineLevel="1" x14ac:dyDescent="0.2">
      <c r="A257">
        <f t="shared" si="79"/>
        <v>3</v>
      </c>
      <c r="B257" s="108">
        <f t="shared" si="80"/>
        <v>47208</v>
      </c>
      <c r="C257" s="124">
        <v>47178</v>
      </c>
      <c r="D257" s="126"/>
      <c r="E257" s="132"/>
      <c r="F257" s="132"/>
      <c r="G257" s="11"/>
      <c r="H257" s="11"/>
      <c r="I257" s="11"/>
      <c r="J257" s="133"/>
      <c r="K257" s="133"/>
      <c r="L257" s="132"/>
      <c r="M257" s="132"/>
      <c r="N257" s="125"/>
      <c r="O257" s="125"/>
      <c r="P257" s="126"/>
      <c r="Q257" s="11"/>
      <c r="R257" s="134"/>
      <c r="S257" s="135"/>
      <c r="T257" s="135"/>
      <c r="U257" s="11"/>
      <c r="V257" s="11"/>
      <c r="W257" s="127"/>
      <c r="X257" s="128"/>
      <c r="Y257" s="129"/>
      <c r="Z257" s="130"/>
      <c r="AA257" s="130"/>
      <c r="AB257" s="130"/>
      <c r="AC257" s="130"/>
      <c r="AD257" s="11"/>
      <c r="AE257" s="126"/>
      <c r="AF257" s="66"/>
      <c r="AG257" s="66"/>
    </row>
    <row r="258" spans="1:33" hidden="1" outlineLevel="1" x14ac:dyDescent="0.2">
      <c r="A258">
        <f t="shared" si="79"/>
        <v>4</v>
      </c>
      <c r="B258" s="108">
        <f t="shared" si="80"/>
        <v>47238</v>
      </c>
      <c r="C258" s="124">
        <v>47209</v>
      </c>
      <c r="D258" s="126"/>
      <c r="E258" s="132"/>
      <c r="F258" s="132"/>
      <c r="G258" s="11"/>
      <c r="H258" s="11"/>
      <c r="I258" s="11"/>
      <c r="J258" s="133"/>
      <c r="K258" s="133"/>
      <c r="L258" s="132"/>
      <c r="M258" s="132"/>
      <c r="N258" s="125"/>
      <c r="O258" s="125"/>
      <c r="P258" s="126"/>
      <c r="Q258" s="11"/>
      <c r="R258" s="134"/>
      <c r="S258" s="135"/>
      <c r="T258" s="135"/>
      <c r="U258" s="11"/>
      <c r="V258" s="11"/>
      <c r="W258" s="127"/>
      <c r="X258" s="128"/>
      <c r="Y258" s="129"/>
      <c r="Z258" s="130"/>
      <c r="AA258" s="130"/>
      <c r="AB258" s="130"/>
      <c r="AC258" s="130"/>
      <c r="AD258" s="11"/>
      <c r="AE258" s="126"/>
      <c r="AF258" s="66"/>
      <c r="AG258" s="66"/>
    </row>
    <row r="259" spans="1:33" hidden="1" outlineLevel="1" x14ac:dyDescent="0.2">
      <c r="A259">
        <f t="shared" si="79"/>
        <v>5</v>
      </c>
      <c r="B259" s="108">
        <f t="shared" si="80"/>
        <v>47269</v>
      </c>
      <c r="C259" s="124">
        <v>47239</v>
      </c>
      <c r="D259" s="126"/>
      <c r="E259" s="132"/>
      <c r="F259" s="132"/>
      <c r="G259" s="11"/>
      <c r="H259" s="11"/>
      <c r="I259" s="11"/>
      <c r="J259" s="133"/>
      <c r="K259" s="133"/>
      <c r="L259" s="132"/>
      <c r="M259" s="132"/>
      <c r="N259" s="125"/>
      <c r="O259" s="125"/>
      <c r="P259" s="126"/>
      <c r="Q259" s="11"/>
      <c r="R259" s="134"/>
      <c r="S259" s="135"/>
      <c r="T259" s="135"/>
      <c r="U259" s="11"/>
      <c r="V259" s="11"/>
      <c r="W259" s="127"/>
      <c r="X259" s="128"/>
      <c r="Y259" s="129"/>
      <c r="Z259" s="130"/>
      <c r="AA259" s="130"/>
      <c r="AB259" s="130"/>
      <c r="AC259" s="130"/>
      <c r="AD259" s="11"/>
      <c r="AE259" s="126"/>
      <c r="AF259" s="66"/>
      <c r="AG259" s="66"/>
    </row>
    <row r="260" spans="1:33" hidden="1" outlineLevel="1" x14ac:dyDescent="0.2">
      <c r="A260">
        <f t="shared" si="79"/>
        <v>6</v>
      </c>
      <c r="B260" s="108">
        <f t="shared" si="80"/>
        <v>47299</v>
      </c>
      <c r="C260" s="124">
        <v>47270</v>
      </c>
      <c r="D260" s="126"/>
      <c r="E260" s="132"/>
      <c r="F260" s="132"/>
      <c r="G260" s="11"/>
      <c r="H260" s="11"/>
      <c r="I260" s="11"/>
      <c r="J260" s="133"/>
      <c r="K260" s="133"/>
      <c r="L260" s="132"/>
      <c r="M260" s="132"/>
      <c r="N260" s="125"/>
      <c r="O260" s="125"/>
      <c r="P260" s="126"/>
      <c r="Q260" s="11"/>
      <c r="R260" s="134"/>
      <c r="S260" s="135"/>
      <c r="T260" s="135"/>
      <c r="U260" s="11"/>
      <c r="V260" s="11"/>
      <c r="W260" s="127"/>
      <c r="X260" s="128"/>
      <c r="Y260" s="129"/>
      <c r="Z260" s="130"/>
      <c r="AA260" s="130"/>
      <c r="AB260" s="130"/>
      <c r="AC260" s="130"/>
      <c r="AD260" s="11"/>
      <c r="AE260" s="126"/>
      <c r="AF260" s="66"/>
      <c r="AG260" s="66"/>
    </row>
    <row r="261" spans="1:33" hidden="1" outlineLevel="1" x14ac:dyDescent="0.2">
      <c r="A261">
        <f t="shared" si="79"/>
        <v>7</v>
      </c>
      <c r="B261" s="108">
        <f t="shared" si="80"/>
        <v>47330</v>
      </c>
      <c r="C261" s="124">
        <v>47300</v>
      </c>
      <c r="D261" s="126"/>
      <c r="E261" s="132"/>
      <c r="F261" s="132"/>
      <c r="G261" s="11"/>
      <c r="H261" s="11"/>
      <c r="I261" s="11"/>
      <c r="J261" s="133"/>
      <c r="K261" s="133"/>
      <c r="L261" s="132"/>
      <c r="M261" s="132"/>
      <c r="N261" s="125"/>
      <c r="O261" s="125"/>
      <c r="P261" s="126"/>
      <c r="Q261" s="11"/>
      <c r="R261" s="134"/>
      <c r="S261" s="135"/>
      <c r="T261" s="135"/>
      <c r="U261" s="11"/>
      <c r="V261" s="11"/>
      <c r="W261" s="136"/>
      <c r="X261" s="137"/>
      <c r="Y261" s="129"/>
      <c r="Z261" s="130"/>
      <c r="AA261" s="130"/>
      <c r="AB261" s="130"/>
      <c r="AC261" s="130"/>
      <c r="AD261" s="11"/>
      <c r="AE261" s="126"/>
      <c r="AF261" s="125"/>
      <c r="AG261" s="125"/>
    </row>
    <row r="262" spans="1:33" hidden="1" outlineLevel="1" x14ac:dyDescent="0.2">
      <c r="A262">
        <f t="shared" si="79"/>
        <v>8</v>
      </c>
      <c r="B262" s="108">
        <f t="shared" si="80"/>
        <v>47361</v>
      </c>
      <c r="C262" s="124">
        <v>47331</v>
      </c>
      <c r="D262" s="126"/>
      <c r="E262" s="132"/>
      <c r="F262" s="132"/>
      <c r="G262" s="11"/>
      <c r="H262" s="11"/>
      <c r="I262" s="11"/>
      <c r="J262" s="133"/>
      <c r="K262" s="133"/>
      <c r="L262" s="132"/>
      <c r="M262" s="132"/>
      <c r="N262" s="125"/>
      <c r="O262" s="125"/>
      <c r="P262" s="126"/>
      <c r="Q262" s="11"/>
      <c r="R262" s="134"/>
      <c r="S262" s="135"/>
      <c r="T262" s="135"/>
      <c r="U262" s="11"/>
      <c r="V262" s="11"/>
      <c r="W262" s="136"/>
      <c r="X262" s="137"/>
      <c r="Y262" s="129">
        <f t="shared" ref="Y262:Y293" si="121">Y261+D262-J262+P262-R262</f>
        <v>0</v>
      </c>
      <c r="Z262" s="130"/>
      <c r="AA262" s="130"/>
      <c r="AB262" s="130"/>
      <c r="AC262" s="130"/>
      <c r="AD262" s="11"/>
      <c r="AE262" s="126"/>
      <c r="AF262" s="125"/>
      <c r="AG262" s="125"/>
    </row>
    <row r="263" spans="1:33" hidden="1" outlineLevel="1" x14ac:dyDescent="0.2">
      <c r="A263">
        <f t="shared" si="79"/>
        <v>9</v>
      </c>
      <c r="B263" s="108">
        <f t="shared" si="80"/>
        <v>47391</v>
      </c>
      <c r="C263" s="124">
        <v>47362</v>
      </c>
      <c r="D263" s="126"/>
      <c r="E263" s="132"/>
      <c r="F263" s="132"/>
      <c r="G263" s="11"/>
      <c r="H263" s="11"/>
      <c r="I263" s="11"/>
      <c r="J263" s="133"/>
      <c r="K263" s="133"/>
      <c r="L263" s="132"/>
      <c r="M263" s="132"/>
      <c r="N263" s="125"/>
      <c r="O263" s="125"/>
      <c r="P263" s="126"/>
      <c r="Q263" s="11"/>
      <c r="R263" s="134"/>
      <c r="S263" s="135"/>
      <c r="T263" s="135"/>
      <c r="U263" s="11"/>
      <c r="V263" s="11"/>
      <c r="W263" s="136"/>
      <c r="X263" s="137"/>
      <c r="Y263" s="129">
        <f t="shared" si="121"/>
        <v>0</v>
      </c>
      <c r="Z263" s="130"/>
      <c r="AA263" s="130"/>
      <c r="AB263" s="130"/>
      <c r="AC263" s="130"/>
      <c r="AD263" s="11"/>
      <c r="AE263" s="126"/>
      <c r="AF263" s="125"/>
      <c r="AG263" s="125"/>
    </row>
    <row r="264" spans="1:33" hidden="1" outlineLevel="1" x14ac:dyDescent="0.2">
      <c r="A264">
        <f t="shared" si="79"/>
        <v>10</v>
      </c>
      <c r="B264" s="108">
        <f t="shared" si="80"/>
        <v>47422</v>
      </c>
      <c r="C264" s="124">
        <v>47392</v>
      </c>
      <c r="D264" s="126"/>
      <c r="E264" s="132"/>
      <c r="F264" s="132"/>
      <c r="G264" s="11"/>
      <c r="H264" s="11"/>
      <c r="I264" s="11"/>
      <c r="J264" s="133"/>
      <c r="K264" s="133"/>
      <c r="L264" s="132"/>
      <c r="M264" s="132"/>
      <c r="N264" s="125"/>
      <c r="O264" s="125"/>
      <c r="P264" s="126"/>
      <c r="Q264" s="11"/>
      <c r="R264" s="134"/>
      <c r="S264" s="135"/>
      <c r="T264" s="135"/>
      <c r="U264" s="11"/>
      <c r="V264" s="11"/>
      <c r="W264" s="136"/>
      <c r="X264" s="137"/>
      <c r="Y264" s="129">
        <f t="shared" si="121"/>
        <v>0</v>
      </c>
      <c r="Z264" s="130"/>
      <c r="AA264" s="130"/>
      <c r="AB264" s="130"/>
      <c r="AC264" s="130"/>
      <c r="AD264" s="11"/>
      <c r="AE264" s="126"/>
      <c r="AF264" s="125"/>
      <c r="AG264" s="125"/>
    </row>
    <row r="265" spans="1:33" hidden="1" outlineLevel="1" x14ac:dyDescent="0.2">
      <c r="A265">
        <f t="shared" si="79"/>
        <v>11</v>
      </c>
      <c r="B265" s="108">
        <f t="shared" si="80"/>
        <v>47452</v>
      </c>
      <c r="C265" s="124">
        <v>47423</v>
      </c>
      <c r="D265" s="126"/>
      <c r="E265" s="132"/>
      <c r="F265" s="132"/>
      <c r="G265" s="11"/>
      <c r="H265" s="11"/>
      <c r="I265" s="11"/>
      <c r="J265" s="133"/>
      <c r="K265" s="133"/>
      <c r="L265" s="132"/>
      <c r="M265" s="132"/>
      <c r="N265" s="125"/>
      <c r="O265" s="125"/>
      <c r="P265" s="126"/>
      <c r="Q265" s="11"/>
      <c r="R265" s="134"/>
      <c r="S265" s="135"/>
      <c r="T265" s="135"/>
      <c r="U265" s="11"/>
      <c r="V265" s="11"/>
      <c r="W265" s="136"/>
      <c r="X265" s="137"/>
      <c r="Y265" s="129">
        <f t="shared" si="121"/>
        <v>0</v>
      </c>
      <c r="Z265" s="130"/>
      <c r="AA265" s="130"/>
      <c r="AB265" s="130"/>
      <c r="AC265" s="130"/>
      <c r="AD265" s="11"/>
      <c r="AE265" s="126"/>
      <c r="AF265" s="125"/>
      <c r="AG265" s="125"/>
    </row>
    <row r="266" spans="1:33" hidden="1" outlineLevel="1" x14ac:dyDescent="0.2">
      <c r="A266">
        <f t="shared" si="79"/>
        <v>12</v>
      </c>
      <c r="B266" s="108">
        <f t="shared" si="80"/>
        <v>47483</v>
      </c>
      <c r="C266" s="124">
        <v>47453</v>
      </c>
      <c r="D266" s="126"/>
      <c r="E266" s="132"/>
      <c r="F266" s="132"/>
      <c r="G266" s="11"/>
      <c r="H266" s="11"/>
      <c r="I266" s="11"/>
      <c r="J266" s="133"/>
      <c r="K266" s="133"/>
      <c r="L266" s="132"/>
      <c r="M266" s="132"/>
      <c r="N266" s="125"/>
      <c r="O266" s="125"/>
      <c r="P266" s="126"/>
      <c r="Q266" s="11"/>
      <c r="R266" s="134"/>
      <c r="S266" s="135"/>
      <c r="T266" s="135"/>
      <c r="U266" s="11"/>
      <c r="V266" s="11"/>
      <c r="W266" s="136"/>
      <c r="X266" s="137"/>
      <c r="Y266" s="129">
        <f t="shared" si="121"/>
        <v>0</v>
      </c>
      <c r="Z266" s="130"/>
      <c r="AA266" s="130"/>
      <c r="AB266" s="130"/>
      <c r="AC266" s="130"/>
      <c r="AD266" s="11"/>
      <c r="AE266" s="126"/>
      <c r="AF266" s="125"/>
      <c r="AG266" s="125"/>
    </row>
    <row r="267" spans="1:33" hidden="1" outlineLevel="1" x14ac:dyDescent="0.2">
      <c r="A267">
        <f t="shared" si="79"/>
        <v>1</v>
      </c>
      <c r="B267" s="108">
        <f t="shared" si="80"/>
        <v>47514</v>
      </c>
      <c r="C267" s="124">
        <v>47484</v>
      </c>
      <c r="D267" s="126"/>
      <c r="E267" s="132"/>
      <c r="F267" s="132"/>
      <c r="G267" s="11"/>
      <c r="H267" s="11"/>
      <c r="I267" s="11"/>
      <c r="J267" s="133"/>
      <c r="K267" s="133"/>
      <c r="L267" s="132"/>
      <c r="M267" s="132"/>
      <c r="N267" s="125"/>
      <c r="O267" s="125"/>
      <c r="P267" s="126"/>
      <c r="Q267" s="11"/>
      <c r="R267" s="134"/>
      <c r="S267" s="135"/>
      <c r="T267" s="135"/>
      <c r="U267" s="11"/>
      <c r="V267" s="11"/>
      <c r="W267" s="136"/>
      <c r="X267" s="137"/>
      <c r="Y267" s="129">
        <f t="shared" si="121"/>
        <v>0</v>
      </c>
      <c r="Z267" s="130"/>
      <c r="AA267" s="130"/>
      <c r="AB267" s="130"/>
      <c r="AC267" s="130"/>
      <c r="AD267" s="11"/>
      <c r="AE267" s="126"/>
      <c r="AF267" s="125"/>
      <c r="AG267" s="125"/>
    </row>
    <row r="268" spans="1:33" hidden="1" outlineLevel="1" x14ac:dyDescent="0.2">
      <c r="A268">
        <f t="shared" si="79"/>
        <v>2</v>
      </c>
      <c r="B268" s="108">
        <f t="shared" si="80"/>
        <v>47542</v>
      </c>
      <c r="C268" s="124">
        <v>47515</v>
      </c>
      <c r="D268" s="126"/>
      <c r="E268" s="132"/>
      <c r="F268" s="132"/>
      <c r="G268" s="11"/>
      <c r="H268" s="11"/>
      <c r="I268" s="11"/>
      <c r="J268" s="133"/>
      <c r="K268" s="133"/>
      <c r="L268" s="132"/>
      <c r="M268" s="132"/>
      <c r="N268" s="125"/>
      <c r="O268" s="125"/>
      <c r="P268" s="126"/>
      <c r="Q268" s="11"/>
      <c r="R268" s="134"/>
      <c r="S268" s="135"/>
      <c r="T268" s="135"/>
      <c r="U268" s="11"/>
      <c r="V268" s="11"/>
      <c r="W268" s="136"/>
      <c r="X268" s="137"/>
      <c r="Y268" s="129">
        <f t="shared" si="121"/>
        <v>0</v>
      </c>
      <c r="Z268" s="130"/>
      <c r="AA268" s="130"/>
      <c r="AB268" s="130"/>
      <c r="AC268" s="130"/>
      <c r="AD268" s="11"/>
      <c r="AE268" s="126"/>
      <c r="AF268" s="125"/>
      <c r="AG268" s="125"/>
    </row>
    <row r="269" spans="1:33" hidden="1" outlineLevel="1" x14ac:dyDescent="0.2">
      <c r="A269">
        <f t="shared" si="79"/>
        <v>3</v>
      </c>
      <c r="B269" s="108">
        <f t="shared" si="80"/>
        <v>47573</v>
      </c>
      <c r="C269" s="124">
        <v>47543</v>
      </c>
      <c r="D269" s="126"/>
      <c r="E269" s="132"/>
      <c r="F269" s="132"/>
      <c r="G269" s="11"/>
      <c r="H269" s="11"/>
      <c r="I269" s="11"/>
      <c r="J269" s="133"/>
      <c r="K269" s="133"/>
      <c r="L269" s="132"/>
      <c r="M269" s="132"/>
      <c r="N269" s="125"/>
      <c r="O269" s="125"/>
      <c r="P269" s="126"/>
      <c r="Q269" s="11"/>
      <c r="R269" s="134"/>
      <c r="S269" s="135"/>
      <c r="T269" s="135"/>
      <c r="U269" s="11"/>
      <c r="V269" s="11"/>
      <c r="W269" s="136"/>
      <c r="X269" s="137"/>
      <c r="Y269" s="129">
        <f t="shared" si="121"/>
        <v>0</v>
      </c>
      <c r="Z269" s="130"/>
      <c r="AA269" s="130"/>
      <c r="AB269" s="130"/>
      <c r="AC269" s="130"/>
      <c r="AD269" s="11"/>
      <c r="AE269" s="126"/>
      <c r="AF269" s="125"/>
      <c r="AG269" s="125"/>
    </row>
    <row r="270" spans="1:33" hidden="1" outlineLevel="1" x14ac:dyDescent="0.2">
      <c r="A270">
        <f t="shared" si="79"/>
        <v>4</v>
      </c>
      <c r="B270" s="108">
        <f t="shared" si="80"/>
        <v>47603</v>
      </c>
      <c r="C270" s="124">
        <v>47574</v>
      </c>
      <c r="D270" s="126"/>
      <c r="E270" s="132"/>
      <c r="F270" s="132"/>
      <c r="G270" s="11"/>
      <c r="H270" s="11"/>
      <c r="I270" s="11"/>
      <c r="J270" s="133"/>
      <c r="K270" s="133"/>
      <c r="L270" s="132"/>
      <c r="M270" s="132"/>
      <c r="N270" s="125"/>
      <c r="O270" s="125"/>
      <c r="P270" s="126"/>
      <c r="Q270" s="11"/>
      <c r="R270" s="134"/>
      <c r="S270" s="135"/>
      <c r="T270" s="135"/>
      <c r="U270" s="11"/>
      <c r="V270" s="11"/>
      <c r="W270" s="136"/>
      <c r="X270" s="137"/>
      <c r="Y270" s="129">
        <f t="shared" si="121"/>
        <v>0</v>
      </c>
      <c r="Z270" s="130"/>
      <c r="AA270" s="130"/>
      <c r="AB270" s="130"/>
      <c r="AC270" s="130"/>
      <c r="AD270" s="11"/>
      <c r="AE270" s="126"/>
      <c r="AF270" s="125"/>
      <c r="AG270" s="125"/>
    </row>
    <row r="271" spans="1:33" hidden="1" outlineLevel="1" x14ac:dyDescent="0.2">
      <c r="A271">
        <f t="shared" ref="A271:A315" si="122">MONTH(C271)</f>
        <v>5</v>
      </c>
      <c r="B271" s="108">
        <f t="shared" ref="B271:B315" si="123">EOMONTH(C271,0)</f>
        <v>47634</v>
      </c>
      <c r="C271" s="124">
        <v>47604</v>
      </c>
      <c r="D271" s="126"/>
      <c r="E271" s="132"/>
      <c r="F271" s="132"/>
      <c r="G271" s="11"/>
      <c r="H271" s="11"/>
      <c r="I271" s="11"/>
      <c r="J271" s="133"/>
      <c r="K271" s="133"/>
      <c r="L271" s="132"/>
      <c r="M271" s="132"/>
      <c r="N271" s="125"/>
      <c r="O271" s="125"/>
      <c r="P271" s="126"/>
      <c r="Q271" s="11"/>
      <c r="R271" s="134"/>
      <c r="S271" s="135"/>
      <c r="T271" s="135"/>
      <c r="U271" s="11"/>
      <c r="V271" s="11"/>
      <c r="W271" s="136"/>
      <c r="X271" s="137"/>
      <c r="Y271" s="129">
        <f t="shared" si="121"/>
        <v>0</v>
      </c>
      <c r="Z271" s="130"/>
      <c r="AA271" s="130"/>
      <c r="AB271" s="130"/>
      <c r="AC271" s="130"/>
      <c r="AD271" s="11"/>
      <c r="AE271" s="126"/>
      <c r="AF271" s="125"/>
      <c r="AG271" s="125"/>
    </row>
    <row r="272" spans="1:33" hidden="1" outlineLevel="1" x14ac:dyDescent="0.2">
      <c r="A272">
        <f t="shared" si="122"/>
        <v>6</v>
      </c>
      <c r="B272" s="108">
        <f t="shared" si="123"/>
        <v>47664</v>
      </c>
      <c r="C272" s="124">
        <v>47635</v>
      </c>
      <c r="D272" s="126"/>
      <c r="E272" s="132"/>
      <c r="F272" s="132"/>
      <c r="G272" s="11"/>
      <c r="H272" s="11"/>
      <c r="I272" s="11"/>
      <c r="J272" s="133"/>
      <c r="K272" s="133"/>
      <c r="L272" s="132"/>
      <c r="M272" s="132"/>
      <c r="N272" s="125"/>
      <c r="O272" s="125"/>
      <c r="P272" s="126"/>
      <c r="Q272" s="11"/>
      <c r="R272" s="134"/>
      <c r="S272" s="135"/>
      <c r="T272" s="135"/>
      <c r="U272" s="11"/>
      <c r="V272" s="11"/>
      <c r="W272" s="136"/>
      <c r="X272" s="137"/>
      <c r="Y272" s="129">
        <f t="shared" si="121"/>
        <v>0</v>
      </c>
      <c r="Z272" s="130"/>
      <c r="AA272" s="130"/>
      <c r="AB272" s="130"/>
      <c r="AC272" s="130"/>
      <c r="AD272" s="11"/>
      <c r="AE272" s="126"/>
      <c r="AF272" s="125"/>
      <c r="AG272" s="125"/>
    </row>
    <row r="273" spans="1:33" hidden="1" outlineLevel="1" x14ac:dyDescent="0.2">
      <c r="A273">
        <f t="shared" si="122"/>
        <v>7</v>
      </c>
      <c r="B273" s="108">
        <f t="shared" si="123"/>
        <v>47695</v>
      </c>
      <c r="C273" s="124">
        <v>47665</v>
      </c>
      <c r="D273" s="126"/>
      <c r="E273" s="132"/>
      <c r="F273" s="132"/>
      <c r="G273" s="11"/>
      <c r="H273" s="11"/>
      <c r="I273" s="11"/>
      <c r="J273" s="133"/>
      <c r="K273" s="133"/>
      <c r="L273" s="132"/>
      <c r="M273" s="132"/>
      <c r="N273" s="125"/>
      <c r="O273" s="125"/>
      <c r="P273" s="126"/>
      <c r="Q273" s="11"/>
      <c r="R273" s="134"/>
      <c r="S273" s="135"/>
      <c r="T273" s="135"/>
      <c r="U273" s="11"/>
      <c r="V273" s="11"/>
      <c r="W273" s="136"/>
      <c r="X273" s="137"/>
      <c r="Y273" s="129">
        <f t="shared" si="121"/>
        <v>0</v>
      </c>
      <c r="Z273" s="130"/>
      <c r="AA273" s="130"/>
      <c r="AB273" s="130"/>
      <c r="AC273" s="130"/>
      <c r="AD273" s="11"/>
      <c r="AE273" s="126"/>
      <c r="AF273" s="125"/>
      <c r="AG273" s="125"/>
    </row>
    <row r="274" spans="1:33" hidden="1" outlineLevel="1" x14ac:dyDescent="0.2">
      <c r="A274">
        <f t="shared" si="122"/>
        <v>8</v>
      </c>
      <c r="B274" s="108">
        <f t="shared" si="123"/>
        <v>47726</v>
      </c>
      <c r="C274" s="124">
        <v>47696</v>
      </c>
      <c r="D274" s="126"/>
      <c r="E274" s="132"/>
      <c r="F274" s="132"/>
      <c r="G274" s="11"/>
      <c r="H274" s="11"/>
      <c r="I274" s="11"/>
      <c r="J274" s="133"/>
      <c r="K274" s="133"/>
      <c r="L274" s="132"/>
      <c r="M274" s="132"/>
      <c r="N274" s="125"/>
      <c r="O274" s="125"/>
      <c r="P274" s="126"/>
      <c r="Q274" s="11"/>
      <c r="R274" s="134"/>
      <c r="S274" s="135"/>
      <c r="T274" s="135"/>
      <c r="U274" s="11"/>
      <c r="V274" s="11"/>
      <c r="W274" s="136"/>
      <c r="X274" s="137"/>
      <c r="Y274" s="129">
        <f t="shared" si="121"/>
        <v>0</v>
      </c>
      <c r="Z274" s="130"/>
      <c r="AA274" s="130"/>
      <c r="AB274" s="130"/>
      <c r="AC274" s="130"/>
      <c r="AD274" s="11"/>
      <c r="AE274" s="126"/>
      <c r="AF274" s="125"/>
      <c r="AG274" s="125"/>
    </row>
    <row r="275" spans="1:33" hidden="1" outlineLevel="1" x14ac:dyDescent="0.2">
      <c r="A275">
        <f t="shared" si="122"/>
        <v>9</v>
      </c>
      <c r="B275" s="108">
        <f t="shared" si="123"/>
        <v>47756</v>
      </c>
      <c r="C275" s="124">
        <v>47727</v>
      </c>
      <c r="D275" s="126"/>
      <c r="E275" s="132"/>
      <c r="F275" s="132"/>
      <c r="G275" s="11"/>
      <c r="H275" s="11"/>
      <c r="I275" s="11"/>
      <c r="J275" s="133"/>
      <c r="K275" s="133"/>
      <c r="L275" s="132"/>
      <c r="M275" s="132"/>
      <c r="N275" s="125"/>
      <c r="O275" s="125"/>
      <c r="P275" s="126"/>
      <c r="Q275" s="11"/>
      <c r="R275" s="134"/>
      <c r="S275" s="135"/>
      <c r="T275" s="135"/>
      <c r="U275" s="11"/>
      <c r="V275" s="11"/>
      <c r="W275" s="136"/>
      <c r="X275" s="137"/>
      <c r="Y275" s="129">
        <f t="shared" si="121"/>
        <v>0</v>
      </c>
      <c r="Z275" s="130"/>
      <c r="AA275" s="130"/>
      <c r="AB275" s="130"/>
      <c r="AC275" s="130"/>
      <c r="AD275" s="11"/>
      <c r="AE275" s="126"/>
      <c r="AF275" s="125"/>
      <c r="AG275" s="125"/>
    </row>
    <row r="276" spans="1:33" hidden="1" outlineLevel="1" x14ac:dyDescent="0.2">
      <c r="A276">
        <f t="shared" si="122"/>
        <v>10</v>
      </c>
      <c r="B276" s="108">
        <f t="shared" si="123"/>
        <v>47787</v>
      </c>
      <c r="C276" s="124">
        <v>47757</v>
      </c>
      <c r="D276" s="126"/>
      <c r="E276" s="132"/>
      <c r="F276" s="132"/>
      <c r="G276" s="11"/>
      <c r="H276" s="11"/>
      <c r="I276" s="11"/>
      <c r="J276" s="133"/>
      <c r="K276" s="133"/>
      <c r="L276" s="132"/>
      <c r="M276" s="132"/>
      <c r="N276" s="125"/>
      <c r="O276" s="125"/>
      <c r="P276" s="126"/>
      <c r="Q276" s="11"/>
      <c r="R276" s="134"/>
      <c r="S276" s="135"/>
      <c r="T276" s="135"/>
      <c r="U276" s="11"/>
      <c r="V276" s="11"/>
      <c r="W276" s="136"/>
      <c r="X276" s="137"/>
      <c r="Y276" s="129">
        <f t="shared" si="121"/>
        <v>0</v>
      </c>
      <c r="Z276" s="130"/>
      <c r="AA276" s="130"/>
      <c r="AB276" s="130"/>
      <c r="AC276" s="130"/>
      <c r="AD276" s="11"/>
      <c r="AE276" s="126"/>
      <c r="AF276" s="125"/>
      <c r="AG276" s="125"/>
    </row>
    <row r="277" spans="1:33" hidden="1" outlineLevel="1" x14ac:dyDescent="0.2">
      <c r="A277">
        <f t="shared" si="122"/>
        <v>11</v>
      </c>
      <c r="B277" s="108">
        <f t="shared" si="123"/>
        <v>47817</v>
      </c>
      <c r="C277" s="124">
        <v>47788</v>
      </c>
      <c r="D277" s="126"/>
      <c r="E277" s="132"/>
      <c r="F277" s="132"/>
      <c r="G277" s="11"/>
      <c r="H277" s="11"/>
      <c r="I277" s="11"/>
      <c r="J277" s="133"/>
      <c r="K277" s="133"/>
      <c r="L277" s="132"/>
      <c r="M277" s="132"/>
      <c r="N277" s="125"/>
      <c r="O277" s="125"/>
      <c r="P277" s="126"/>
      <c r="Q277" s="11"/>
      <c r="R277" s="134"/>
      <c r="S277" s="135"/>
      <c r="T277" s="135"/>
      <c r="U277" s="11"/>
      <c r="V277" s="11"/>
      <c r="W277" s="136"/>
      <c r="X277" s="137"/>
      <c r="Y277" s="129">
        <f t="shared" si="121"/>
        <v>0</v>
      </c>
      <c r="Z277" s="130"/>
      <c r="AA277" s="130"/>
      <c r="AB277" s="130"/>
      <c r="AC277" s="130"/>
      <c r="AD277" s="11"/>
      <c r="AE277" s="126"/>
      <c r="AF277" s="125"/>
      <c r="AG277" s="125"/>
    </row>
    <row r="278" spans="1:33" hidden="1" outlineLevel="1" x14ac:dyDescent="0.2">
      <c r="A278">
        <f t="shared" si="122"/>
        <v>12</v>
      </c>
      <c r="B278" s="108">
        <f t="shared" si="123"/>
        <v>47848</v>
      </c>
      <c r="C278" s="124">
        <v>47818</v>
      </c>
      <c r="D278" s="126"/>
      <c r="E278" s="132"/>
      <c r="F278" s="132"/>
      <c r="G278" s="11"/>
      <c r="H278" s="11"/>
      <c r="I278" s="11"/>
      <c r="J278" s="133"/>
      <c r="K278" s="133"/>
      <c r="L278" s="132"/>
      <c r="M278" s="132"/>
      <c r="N278" s="125"/>
      <c r="O278" s="125"/>
      <c r="P278" s="126"/>
      <c r="Q278" s="11"/>
      <c r="R278" s="134"/>
      <c r="S278" s="135"/>
      <c r="T278" s="135"/>
      <c r="U278" s="11"/>
      <c r="V278" s="11"/>
      <c r="W278" s="136"/>
      <c r="X278" s="137"/>
      <c r="Y278" s="129">
        <f t="shared" si="121"/>
        <v>0</v>
      </c>
      <c r="Z278" s="130"/>
      <c r="AA278" s="130"/>
      <c r="AB278" s="130"/>
      <c r="AC278" s="130"/>
      <c r="AD278" s="11"/>
      <c r="AE278" s="126"/>
      <c r="AF278" s="125"/>
      <c r="AG278" s="125"/>
    </row>
    <row r="279" spans="1:33" hidden="1" outlineLevel="1" x14ac:dyDescent="0.2">
      <c r="A279">
        <f t="shared" si="122"/>
        <v>1</v>
      </c>
      <c r="B279" s="108">
        <f t="shared" si="123"/>
        <v>47879</v>
      </c>
      <c r="C279" s="124">
        <v>47849</v>
      </c>
      <c r="D279" s="126"/>
      <c r="E279" s="132"/>
      <c r="F279" s="132"/>
      <c r="G279" s="11"/>
      <c r="H279" s="11"/>
      <c r="I279" s="11"/>
      <c r="J279" s="133"/>
      <c r="K279" s="133"/>
      <c r="L279" s="132"/>
      <c r="M279" s="132"/>
      <c r="N279" s="125"/>
      <c r="O279" s="125"/>
      <c r="P279" s="126"/>
      <c r="Q279" s="11"/>
      <c r="R279" s="134"/>
      <c r="S279" s="135"/>
      <c r="T279" s="135"/>
      <c r="U279" s="11"/>
      <c r="V279" s="11"/>
      <c r="W279" s="136"/>
      <c r="X279" s="137"/>
      <c r="Y279" s="129">
        <f t="shared" si="121"/>
        <v>0</v>
      </c>
      <c r="Z279" s="130"/>
      <c r="AA279" s="130"/>
      <c r="AB279" s="130"/>
      <c r="AC279" s="130"/>
      <c r="AD279" s="11"/>
      <c r="AE279" s="126"/>
      <c r="AF279" s="125"/>
      <c r="AG279" s="125"/>
    </row>
    <row r="280" spans="1:33" hidden="1" outlineLevel="1" x14ac:dyDescent="0.2">
      <c r="A280">
        <f t="shared" si="122"/>
        <v>2</v>
      </c>
      <c r="B280" s="108">
        <f t="shared" si="123"/>
        <v>47907</v>
      </c>
      <c r="C280" s="124">
        <v>47880</v>
      </c>
      <c r="D280" s="126"/>
      <c r="E280" s="132"/>
      <c r="F280" s="132"/>
      <c r="G280" s="11"/>
      <c r="H280" s="11"/>
      <c r="I280" s="11"/>
      <c r="J280" s="133"/>
      <c r="K280" s="133"/>
      <c r="L280" s="132"/>
      <c r="M280" s="132"/>
      <c r="N280" s="125"/>
      <c r="O280" s="125"/>
      <c r="P280" s="126"/>
      <c r="Q280" s="11"/>
      <c r="R280" s="134"/>
      <c r="S280" s="135"/>
      <c r="T280" s="135"/>
      <c r="U280" s="11"/>
      <c r="V280" s="11"/>
      <c r="W280" s="136"/>
      <c r="X280" s="137"/>
      <c r="Y280" s="129">
        <f t="shared" si="121"/>
        <v>0</v>
      </c>
      <c r="Z280" s="130"/>
      <c r="AA280" s="130"/>
      <c r="AB280" s="130"/>
      <c r="AC280" s="130"/>
      <c r="AD280" s="11"/>
      <c r="AE280" s="126"/>
      <c r="AF280" s="125"/>
      <c r="AG280" s="125"/>
    </row>
    <row r="281" spans="1:33" hidden="1" outlineLevel="1" x14ac:dyDescent="0.2">
      <c r="A281">
        <f t="shared" si="122"/>
        <v>3</v>
      </c>
      <c r="B281" s="108">
        <f t="shared" si="123"/>
        <v>47938</v>
      </c>
      <c r="C281" s="124">
        <v>47908</v>
      </c>
      <c r="D281" s="126"/>
      <c r="E281" s="132"/>
      <c r="F281" s="132"/>
      <c r="G281" s="11"/>
      <c r="H281" s="11"/>
      <c r="I281" s="11"/>
      <c r="J281" s="133"/>
      <c r="K281" s="133"/>
      <c r="L281" s="132"/>
      <c r="M281" s="132"/>
      <c r="N281" s="125"/>
      <c r="O281" s="125"/>
      <c r="P281" s="126"/>
      <c r="Q281" s="11"/>
      <c r="R281" s="134"/>
      <c r="S281" s="135"/>
      <c r="T281" s="135"/>
      <c r="U281" s="11"/>
      <c r="V281" s="11"/>
      <c r="W281" s="136"/>
      <c r="X281" s="137"/>
      <c r="Y281" s="129">
        <f t="shared" si="121"/>
        <v>0</v>
      </c>
      <c r="Z281" s="130"/>
      <c r="AA281" s="130"/>
      <c r="AB281" s="130"/>
      <c r="AC281" s="130"/>
      <c r="AD281" s="11"/>
      <c r="AE281" s="126"/>
      <c r="AF281" s="125"/>
      <c r="AG281" s="125"/>
    </row>
    <row r="282" spans="1:33" hidden="1" outlineLevel="1" x14ac:dyDescent="0.2">
      <c r="A282">
        <f t="shared" si="122"/>
        <v>4</v>
      </c>
      <c r="B282" s="108">
        <f t="shared" si="123"/>
        <v>47968</v>
      </c>
      <c r="C282" s="124">
        <v>47939</v>
      </c>
      <c r="D282" s="126"/>
      <c r="E282" s="132"/>
      <c r="F282" s="132"/>
      <c r="G282" s="11"/>
      <c r="H282" s="11"/>
      <c r="I282" s="11"/>
      <c r="J282" s="133"/>
      <c r="K282" s="133"/>
      <c r="L282" s="132"/>
      <c r="M282" s="132"/>
      <c r="N282" s="125"/>
      <c r="O282" s="125"/>
      <c r="P282" s="126"/>
      <c r="Q282" s="11"/>
      <c r="R282" s="134"/>
      <c r="S282" s="135"/>
      <c r="T282" s="135"/>
      <c r="U282" s="11"/>
      <c r="V282" s="11"/>
      <c r="W282" s="136"/>
      <c r="X282" s="137"/>
      <c r="Y282" s="129">
        <f t="shared" si="121"/>
        <v>0</v>
      </c>
      <c r="Z282" s="130"/>
      <c r="AA282" s="130"/>
      <c r="AB282" s="130"/>
      <c r="AC282" s="130"/>
      <c r="AD282" s="11"/>
      <c r="AE282" s="126"/>
      <c r="AF282" s="125"/>
      <c r="AG282" s="125"/>
    </row>
    <row r="283" spans="1:33" hidden="1" outlineLevel="1" x14ac:dyDescent="0.2">
      <c r="A283">
        <f t="shared" si="122"/>
        <v>5</v>
      </c>
      <c r="B283" s="108">
        <f t="shared" si="123"/>
        <v>47999</v>
      </c>
      <c r="C283" s="124">
        <v>47969</v>
      </c>
      <c r="D283" s="126"/>
      <c r="E283" s="132"/>
      <c r="F283" s="132"/>
      <c r="G283" s="11"/>
      <c r="H283" s="11"/>
      <c r="I283" s="11"/>
      <c r="J283" s="133"/>
      <c r="K283" s="133"/>
      <c r="L283" s="132"/>
      <c r="M283" s="132"/>
      <c r="N283" s="125"/>
      <c r="O283" s="125"/>
      <c r="P283" s="126"/>
      <c r="Q283" s="11"/>
      <c r="R283" s="134"/>
      <c r="S283" s="135"/>
      <c r="T283" s="135"/>
      <c r="U283" s="11"/>
      <c r="V283" s="11"/>
      <c r="W283" s="136"/>
      <c r="X283" s="137"/>
      <c r="Y283" s="129">
        <f t="shared" si="121"/>
        <v>0</v>
      </c>
      <c r="Z283" s="130"/>
      <c r="AA283" s="130"/>
      <c r="AB283" s="130"/>
      <c r="AC283" s="130"/>
      <c r="AD283" s="11"/>
      <c r="AE283" s="126"/>
      <c r="AF283" s="125"/>
      <c r="AG283" s="125"/>
    </row>
    <row r="284" spans="1:33" hidden="1" outlineLevel="1" x14ac:dyDescent="0.2">
      <c r="A284">
        <f t="shared" si="122"/>
        <v>6</v>
      </c>
      <c r="B284" s="108">
        <f t="shared" si="123"/>
        <v>48029</v>
      </c>
      <c r="C284" s="124">
        <v>48000</v>
      </c>
      <c r="D284" s="126"/>
      <c r="E284" s="132"/>
      <c r="F284" s="132"/>
      <c r="G284" s="11"/>
      <c r="H284" s="11"/>
      <c r="I284" s="11"/>
      <c r="J284" s="133"/>
      <c r="K284" s="133"/>
      <c r="L284" s="132"/>
      <c r="M284" s="132"/>
      <c r="N284" s="125"/>
      <c r="O284" s="125"/>
      <c r="P284" s="126"/>
      <c r="Q284" s="11"/>
      <c r="R284" s="134"/>
      <c r="S284" s="135"/>
      <c r="T284" s="135"/>
      <c r="U284" s="11"/>
      <c r="V284" s="11"/>
      <c r="W284" s="136"/>
      <c r="X284" s="137"/>
      <c r="Y284" s="129">
        <f t="shared" si="121"/>
        <v>0</v>
      </c>
      <c r="Z284" s="130"/>
      <c r="AA284" s="130"/>
      <c r="AB284" s="130"/>
      <c r="AC284" s="130"/>
      <c r="AD284" s="11"/>
      <c r="AE284" s="126"/>
      <c r="AF284" s="125"/>
      <c r="AG284" s="125"/>
    </row>
    <row r="285" spans="1:33" hidden="1" outlineLevel="1" x14ac:dyDescent="0.2">
      <c r="A285">
        <f t="shared" si="122"/>
        <v>7</v>
      </c>
      <c r="B285" s="108">
        <f t="shared" si="123"/>
        <v>48060</v>
      </c>
      <c r="C285" s="124">
        <v>48030</v>
      </c>
      <c r="D285" s="126"/>
      <c r="E285" s="132"/>
      <c r="F285" s="132"/>
      <c r="G285" s="11"/>
      <c r="H285" s="11"/>
      <c r="I285" s="11"/>
      <c r="J285" s="133"/>
      <c r="K285" s="133"/>
      <c r="L285" s="132"/>
      <c r="M285" s="132"/>
      <c r="N285" s="125"/>
      <c r="O285" s="125"/>
      <c r="P285" s="126"/>
      <c r="Q285" s="11"/>
      <c r="R285" s="134"/>
      <c r="S285" s="135"/>
      <c r="T285" s="135"/>
      <c r="U285" s="11"/>
      <c r="V285" s="11"/>
      <c r="W285" s="136"/>
      <c r="X285" s="137"/>
      <c r="Y285" s="129">
        <f t="shared" si="121"/>
        <v>0</v>
      </c>
      <c r="Z285" s="130"/>
      <c r="AA285" s="130"/>
      <c r="AB285" s="130"/>
      <c r="AC285" s="130"/>
      <c r="AD285" s="11"/>
      <c r="AE285" s="126"/>
      <c r="AF285" s="125"/>
      <c r="AG285" s="125"/>
    </row>
    <row r="286" spans="1:33" hidden="1" outlineLevel="1" x14ac:dyDescent="0.2">
      <c r="A286">
        <f t="shared" si="122"/>
        <v>8</v>
      </c>
      <c r="B286" s="108">
        <f t="shared" si="123"/>
        <v>48091</v>
      </c>
      <c r="C286" s="124">
        <v>48061</v>
      </c>
      <c r="D286" s="126"/>
      <c r="E286" s="132"/>
      <c r="F286" s="132"/>
      <c r="G286" s="11"/>
      <c r="H286" s="11"/>
      <c r="I286" s="11"/>
      <c r="J286" s="133"/>
      <c r="K286" s="133"/>
      <c r="L286" s="132"/>
      <c r="M286" s="132"/>
      <c r="N286" s="125"/>
      <c r="O286" s="125"/>
      <c r="P286" s="126"/>
      <c r="Q286" s="11"/>
      <c r="R286" s="134"/>
      <c r="S286" s="135"/>
      <c r="T286" s="135"/>
      <c r="U286" s="11"/>
      <c r="V286" s="11"/>
      <c r="W286" s="136"/>
      <c r="X286" s="137"/>
      <c r="Y286" s="129">
        <f t="shared" si="121"/>
        <v>0</v>
      </c>
      <c r="Z286" s="130"/>
      <c r="AA286" s="130"/>
      <c r="AB286" s="130"/>
      <c r="AC286" s="130"/>
      <c r="AD286" s="11"/>
      <c r="AE286" s="126"/>
      <c r="AF286" s="125"/>
      <c r="AG286" s="125"/>
    </row>
    <row r="287" spans="1:33" hidden="1" outlineLevel="1" x14ac:dyDescent="0.2">
      <c r="A287">
        <f t="shared" si="122"/>
        <v>9</v>
      </c>
      <c r="B287" s="108">
        <f t="shared" si="123"/>
        <v>48121</v>
      </c>
      <c r="C287" s="124">
        <v>48092</v>
      </c>
      <c r="D287" s="126"/>
      <c r="E287" s="132"/>
      <c r="F287" s="132"/>
      <c r="G287" s="11"/>
      <c r="H287" s="11"/>
      <c r="I287" s="11"/>
      <c r="J287" s="133"/>
      <c r="K287" s="133"/>
      <c r="L287" s="132"/>
      <c r="M287" s="132"/>
      <c r="N287" s="125"/>
      <c r="O287" s="125"/>
      <c r="P287" s="126"/>
      <c r="Q287" s="11"/>
      <c r="R287" s="134"/>
      <c r="S287" s="135"/>
      <c r="T287" s="135"/>
      <c r="U287" s="11"/>
      <c r="V287" s="11"/>
      <c r="W287" s="136"/>
      <c r="X287" s="137"/>
      <c r="Y287" s="129">
        <f t="shared" si="121"/>
        <v>0</v>
      </c>
      <c r="Z287" s="130"/>
      <c r="AA287" s="130"/>
      <c r="AB287" s="130"/>
      <c r="AC287" s="130"/>
      <c r="AD287" s="11"/>
      <c r="AE287" s="126"/>
      <c r="AF287" s="125"/>
      <c r="AG287" s="125"/>
    </row>
    <row r="288" spans="1:33" hidden="1" outlineLevel="1" x14ac:dyDescent="0.2">
      <c r="A288">
        <f t="shared" si="122"/>
        <v>10</v>
      </c>
      <c r="B288" s="108">
        <f t="shared" si="123"/>
        <v>48152</v>
      </c>
      <c r="C288" s="124">
        <v>48122</v>
      </c>
      <c r="D288" s="126"/>
      <c r="E288" s="132"/>
      <c r="F288" s="132"/>
      <c r="G288" s="11"/>
      <c r="H288" s="11"/>
      <c r="I288" s="11"/>
      <c r="J288" s="133"/>
      <c r="K288" s="133"/>
      <c r="L288" s="132"/>
      <c r="M288" s="132"/>
      <c r="N288" s="125"/>
      <c r="O288" s="125"/>
      <c r="P288" s="126"/>
      <c r="Q288" s="11"/>
      <c r="R288" s="134"/>
      <c r="S288" s="135"/>
      <c r="T288" s="135"/>
      <c r="U288" s="11"/>
      <c r="V288" s="11"/>
      <c r="W288" s="136"/>
      <c r="X288" s="137"/>
      <c r="Y288" s="129">
        <f t="shared" si="121"/>
        <v>0</v>
      </c>
      <c r="Z288" s="130"/>
      <c r="AA288" s="130"/>
      <c r="AB288" s="130"/>
      <c r="AC288" s="130"/>
      <c r="AD288" s="11"/>
      <c r="AE288" s="126"/>
      <c r="AF288" s="125"/>
      <c r="AG288" s="125"/>
    </row>
    <row r="289" spans="1:33" hidden="1" outlineLevel="1" x14ac:dyDescent="0.2">
      <c r="A289">
        <f t="shared" si="122"/>
        <v>11</v>
      </c>
      <c r="B289" s="108">
        <f t="shared" si="123"/>
        <v>48182</v>
      </c>
      <c r="C289" s="124">
        <v>48153</v>
      </c>
      <c r="D289" s="126"/>
      <c r="E289" s="132"/>
      <c r="F289" s="132"/>
      <c r="G289" s="11"/>
      <c r="H289" s="11"/>
      <c r="I289" s="11"/>
      <c r="J289" s="133"/>
      <c r="K289" s="133"/>
      <c r="L289" s="132"/>
      <c r="M289" s="132"/>
      <c r="N289" s="125"/>
      <c r="O289" s="125"/>
      <c r="P289" s="126"/>
      <c r="Q289" s="11"/>
      <c r="R289" s="134"/>
      <c r="S289" s="135"/>
      <c r="T289" s="135"/>
      <c r="U289" s="11"/>
      <c r="V289" s="11"/>
      <c r="W289" s="136"/>
      <c r="X289" s="137"/>
      <c r="Y289" s="129">
        <f t="shared" si="121"/>
        <v>0</v>
      </c>
      <c r="Z289" s="130"/>
      <c r="AA289" s="130"/>
      <c r="AB289" s="130"/>
      <c r="AC289" s="130"/>
      <c r="AD289" s="11"/>
      <c r="AE289" s="126"/>
      <c r="AF289" s="125"/>
      <c r="AG289" s="125"/>
    </row>
    <row r="290" spans="1:33" hidden="1" outlineLevel="1" x14ac:dyDescent="0.2">
      <c r="A290">
        <f t="shared" si="122"/>
        <v>12</v>
      </c>
      <c r="B290" s="108">
        <f t="shared" si="123"/>
        <v>48213</v>
      </c>
      <c r="C290" s="124">
        <v>48183</v>
      </c>
      <c r="D290" s="126"/>
      <c r="E290" s="132"/>
      <c r="F290" s="132"/>
      <c r="G290" s="11"/>
      <c r="H290" s="11"/>
      <c r="I290" s="11"/>
      <c r="J290" s="133"/>
      <c r="K290" s="133"/>
      <c r="L290" s="132"/>
      <c r="M290" s="132"/>
      <c r="N290" s="125"/>
      <c r="O290" s="125"/>
      <c r="P290" s="126"/>
      <c r="Q290" s="11"/>
      <c r="R290" s="134"/>
      <c r="S290" s="135"/>
      <c r="T290" s="135"/>
      <c r="U290" s="11"/>
      <c r="V290" s="11"/>
      <c r="W290" s="136"/>
      <c r="X290" s="137"/>
      <c r="Y290" s="129">
        <f t="shared" si="121"/>
        <v>0</v>
      </c>
      <c r="Z290" s="130"/>
      <c r="AA290" s="130"/>
      <c r="AB290" s="130"/>
      <c r="AC290" s="130"/>
      <c r="AD290" s="11"/>
      <c r="AE290" s="126"/>
      <c r="AF290" s="125"/>
      <c r="AG290" s="125"/>
    </row>
    <row r="291" spans="1:33" hidden="1" outlineLevel="1" x14ac:dyDescent="0.2">
      <c r="A291">
        <f t="shared" si="122"/>
        <v>1</v>
      </c>
      <c r="B291" s="108">
        <f t="shared" si="123"/>
        <v>48244</v>
      </c>
      <c r="C291" s="124">
        <v>48214</v>
      </c>
      <c r="D291" s="126"/>
      <c r="E291" s="132"/>
      <c r="F291" s="132"/>
      <c r="G291" s="11"/>
      <c r="H291" s="11"/>
      <c r="I291" s="11"/>
      <c r="J291" s="133"/>
      <c r="K291" s="133"/>
      <c r="L291" s="132"/>
      <c r="M291" s="132"/>
      <c r="N291" s="125"/>
      <c r="O291" s="125"/>
      <c r="P291" s="126"/>
      <c r="Q291" s="11"/>
      <c r="R291" s="134"/>
      <c r="S291" s="135"/>
      <c r="T291" s="135"/>
      <c r="U291" s="11"/>
      <c r="V291" s="11"/>
      <c r="W291" s="136"/>
      <c r="X291" s="137"/>
      <c r="Y291" s="129">
        <f t="shared" si="121"/>
        <v>0</v>
      </c>
      <c r="Z291" s="130"/>
      <c r="AA291" s="130"/>
      <c r="AB291" s="130"/>
      <c r="AC291" s="130"/>
      <c r="AD291" s="11"/>
      <c r="AE291" s="126"/>
      <c r="AF291" s="125"/>
      <c r="AG291" s="125"/>
    </row>
    <row r="292" spans="1:33" hidden="1" outlineLevel="1" x14ac:dyDescent="0.2">
      <c r="A292">
        <f t="shared" si="122"/>
        <v>2</v>
      </c>
      <c r="B292" s="108">
        <f t="shared" si="123"/>
        <v>48273</v>
      </c>
      <c r="C292" s="124">
        <v>48245</v>
      </c>
      <c r="D292" s="126"/>
      <c r="E292" s="132"/>
      <c r="F292" s="132"/>
      <c r="G292" s="11"/>
      <c r="H292" s="11"/>
      <c r="I292" s="11"/>
      <c r="J292" s="133"/>
      <c r="K292" s="133"/>
      <c r="L292" s="132"/>
      <c r="M292" s="132"/>
      <c r="N292" s="125"/>
      <c r="O292" s="125"/>
      <c r="P292" s="126"/>
      <c r="Q292" s="11"/>
      <c r="R292" s="134"/>
      <c r="S292" s="135"/>
      <c r="T292" s="135"/>
      <c r="U292" s="11"/>
      <c r="V292" s="11"/>
      <c r="W292" s="136"/>
      <c r="X292" s="137"/>
      <c r="Y292" s="129">
        <f t="shared" si="121"/>
        <v>0</v>
      </c>
      <c r="Z292" s="130"/>
      <c r="AA292" s="130"/>
      <c r="AB292" s="130"/>
      <c r="AC292" s="130"/>
      <c r="AD292" s="11"/>
      <c r="AE292" s="126"/>
      <c r="AF292" s="125"/>
      <c r="AG292" s="125"/>
    </row>
    <row r="293" spans="1:33" hidden="1" outlineLevel="1" x14ac:dyDescent="0.2">
      <c r="A293">
        <f t="shared" si="122"/>
        <v>3</v>
      </c>
      <c r="B293" s="108">
        <f t="shared" si="123"/>
        <v>48304</v>
      </c>
      <c r="C293" s="124">
        <v>48274</v>
      </c>
      <c r="D293" s="126"/>
      <c r="E293" s="132"/>
      <c r="F293" s="132"/>
      <c r="G293" s="11"/>
      <c r="H293" s="11"/>
      <c r="I293" s="11"/>
      <c r="J293" s="133"/>
      <c r="K293" s="133"/>
      <c r="L293" s="132"/>
      <c r="M293" s="132"/>
      <c r="N293" s="125"/>
      <c r="O293" s="125"/>
      <c r="P293" s="126"/>
      <c r="Q293" s="11"/>
      <c r="R293" s="134"/>
      <c r="S293" s="135"/>
      <c r="T293" s="135"/>
      <c r="U293" s="11"/>
      <c r="V293" s="11"/>
      <c r="W293" s="136"/>
      <c r="X293" s="137"/>
      <c r="Y293" s="129">
        <f t="shared" si="121"/>
        <v>0</v>
      </c>
      <c r="Z293" s="130"/>
      <c r="AA293" s="130"/>
      <c r="AB293" s="130"/>
      <c r="AC293" s="130"/>
      <c r="AD293" s="11"/>
      <c r="AE293" s="126"/>
      <c r="AF293" s="125"/>
      <c r="AG293" s="125"/>
    </row>
    <row r="294" spans="1:33" hidden="1" outlineLevel="1" x14ac:dyDescent="0.2">
      <c r="A294">
        <f t="shared" si="122"/>
        <v>4</v>
      </c>
      <c r="B294" s="108">
        <f t="shared" si="123"/>
        <v>48334</v>
      </c>
      <c r="C294" s="124">
        <v>48305</v>
      </c>
      <c r="D294" s="126"/>
      <c r="E294" s="132"/>
      <c r="F294" s="132"/>
      <c r="G294" s="11"/>
      <c r="H294" s="11"/>
      <c r="I294" s="11"/>
      <c r="J294" s="133"/>
      <c r="K294" s="133"/>
      <c r="L294" s="132"/>
      <c r="M294" s="132"/>
      <c r="N294" s="125"/>
      <c r="O294" s="125"/>
      <c r="P294" s="126"/>
      <c r="Q294" s="11"/>
      <c r="R294" s="134"/>
      <c r="S294" s="135"/>
      <c r="T294" s="135"/>
      <c r="U294" s="11"/>
      <c r="V294" s="11"/>
      <c r="W294" s="136"/>
      <c r="X294" s="137"/>
      <c r="Y294" s="129">
        <f t="shared" ref="Y294:Y315" si="124">Y293+D294-J294+P294-R294</f>
        <v>0</v>
      </c>
      <c r="Z294" s="130"/>
      <c r="AA294" s="130"/>
      <c r="AB294" s="130"/>
      <c r="AC294" s="130"/>
      <c r="AD294" s="11"/>
      <c r="AE294" s="126"/>
      <c r="AF294" s="125"/>
      <c r="AG294" s="125"/>
    </row>
    <row r="295" spans="1:33" hidden="1" outlineLevel="1" x14ac:dyDescent="0.2">
      <c r="A295">
        <f t="shared" si="122"/>
        <v>5</v>
      </c>
      <c r="B295" s="108">
        <f t="shared" si="123"/>
        <v>48365</v>
      </c>
      <c r="C295" s="124">
        <v>48335</v>
      </c>
      <c r="D295" s="126"/>
      <c r="E295" s="132"/>
      <c r="F295" s="132"/>
      <c r="G295" s="11"/>
      <c r="H295" s="11"/>
      <c r="I295" s="11"/>
      <c r="J295" s="133"/>
      <c r="K295" s="133"/>
      <c r="L295" s="132"/>
      <c r="M295" s="132"/>
      <c r="N295" s="125"/>
      <c r="O295" s="125"/>
      <c r="P295" s="126"/>
      <c r="Q295" s="11"/>
      <c r="R295" s="134"/>
      <c r="S295" s="135"/>
      <c r="T295" s="135"/>
      <c r="U295" s="11"/>
      <c r="V295" s="11"/>
      <c r="W295" s="136"/>
      <c r="X295" s="137"/>
      <c r="Y295" s="129">
        <f t="shared" si="124"/>
        <v>0</v>
      </c>
      <c r="Z295" s="130"/>
      <c r="AA295" s="130"/>
      <c r="AB295" s="130"/>
      <c r="AC295" s="130"/>
      <c r="AD295" s="11"/>
      <c r="AE295" s="126"/>
      <c r="AF295" s="125"/>
      <c r="AG295" s="125"/>
    </row>
    <row r="296" spans="1:33" hidden="1" outlineLevel="1" x14ac:dyDescent="0.2">
      <c r="A296">
        <f t="shared" si="122"/>
        <v>6</v>
      </c>
      <c r="B296" s="108">
        <f t="shared" si="123"/>
        <v>48395</v>
      </c>
      <c r="C296" s="124">
        <v>48366</v>
      </c>
      <c r="D296" s="126"/>
      <c r="E296" s="132"/>
      <c r="F296" s="132"/>
      <c r="G296" s="11"/>
      <c r="H296" s="11"/>
      <c r="I296" s="11"/>
      <c r="J296" s="133"/>
      <c r="K296" s="133"/>
      <c r="L296" s="132"/>
      <c r="M296" s="132"/>
      <c r="N296" s="125"/>
      <c r="O296" s="125"/>
      <c r="P296" s="126"/>
      <c r="Q296" s="11"/>
      <c r="R296" s="134"/>
      <c r="S296" s="135"/>
      <c r="T296" s="135"/>
      <c r="U296" s="11"/>
      <c r="V296" s="11"/>
      <c r="W296" s="136"/>
      <c r="X296" s="137"/>
      <c r="Y296" s="129">
        <f t="shared" si="124"/>
        <v>0</v>
      </c>
      <c r="Z296" s="130"/>
      <c r="AA296" s="130"/>
      <c r="AB296" s="130"/>
      <c r="AC296" s="130"/>
      <c r="AD296" s="11"/>
      <c r="AE296" s="126"/>
      <c r="AF296" s="125"/>
      <c r="AG296" s="125"/>
    </row>
    <row r="297" spans="1:33" hidden="1" outlineLevel="1" x14ac:dyDescent="0.2">
      <c r="A297">
        <f t="shared" si="122"/>
        <v>7</v>
      </c>
      <c r="B297" s="108">
        <f t="shared" si="123"/>
        <v>48426</v>
      </c>
      <c r="C297" s="124">
        <v>48396</v>
      </c>
      <c r="D297" s="126"/>
      <c r="E297" s="132"/>
      <c r="F297" s="132"/>
      <c r="G297" s="11"/>
      <c r="H297" s="11"/>
      <c r="I297" s="11"/>
      <c r="J297" s="133"/>
      <c r="K297" s="133"/>
      <c r="L297" s="132"/>
      <c r="M297" s="132"/>
      <c r="N297" s="125"/>
      <c r="O297" s="125"/>
      <c r="P297" s="126"/>
      <c r="Q297" s="11"/>
      <c r="R297" s="134"/>
      <c r="S297" s="135"/>
      <c r="T297" s="135"/>
      <c r="U297" s="11"/>
      <c r="V297" s="11"/>
      <c r="W297" s="136"/>
      <c r="X297" s="137"/>
      <c r="Y297" s="129">
        <f t="shared" si="124"/>
        <v>0</v>
      </c>
      <c r="Z297" s="130"/>
      <c r="AA297" s="130"/>
      <c r="AB297" s="130"/>
      <c r="AC297" s="130"/>
      <c r="AD297" s="11"/>
      <c r="AE297" s="126"/>
      <c r="AF297" s="125"/>
      <c r="AG297" s="125"/>
    </row>
    <row r="298" spans="1:33" hidden="1" outlineLevel="1" x14ac:dyDescent="0.2">
      <c r="A298">
        <f t="shared" si="122"/>
        <v>8</v>
      </c>
      <c r="B298" s="108">
        <f t="shared" si="123"/>
        <v>48457</v>
      </c>
      <c r="C298" s="124">
        <v>48427</v>
      </c>
      <c r="D298" s="126"/>
      <c r="E298" s="132"/>
      <c r="F298" s="132"/>
      <c r="G298" s="11"/>
      <c r="H298" s="11"/>
      <c r="I298" s="11"/>
      <c r="J298" s="133"/>
      <c r="K298" s="133"/>
      <c r="L298" s="132"/>
      <c r="M298" s="132"/>
      <c r="N298" s="125"/>
      <c r="O298" s="125"/>
      <c r="P298" s="126"/>
      <c r="Q298" s="11"/>
      <c r="R298" s="134"/>
      <c r="S298" s="135"/>
      <c r="T298" s="135"/>
      <c r="U298" s="11"/>
      <c r="V298" s="11"/>
      <c r="W298" s="136"/>
      <c r="X298" s="137"/>
      <c r="Y298" s="129">
        <f t="shared" si="124"/>
        <v>0</v>
      </c>
      <c r="Z298" s="130"/>
      <c r="AA298" s="130"/>
      <c r="AB298" s="130"/>
      <c r="AC298" s="130"/>
      <c r="AD298" s="11"/>
      <c r="AE298" s="126"/>
      <c r="AF298" s="125"/>
      <c r="AG298" s="125"/>
    </row>
    <row r="299" spans="1:33" hidden="1" outlineLevel="1" x14ac:dyDescent="0.2">
      <c r="A299">
        <f t="shared" si="122"/>
        <v>9</v>
      </c>
      <c r="B299" s="108">
        <f t="shared" si="123"/>
        <v>48487</v>
      </c>
      <c r="C299" s="124">
        <v>48458</v>
      </c>
      <c r="D299" s="126"/>
      <c r="E299" s="132"/>
      <c r="F299" s="132"/>
      <c r="G299" s="11"/>
      <c r="H299" s="11"/>
      <c r="I299" s="11"/>
      <c r="J299" s="133"/>
      <c r="K299" s="133"/>
      <c r="L299" s="132"/>
      <c r="M299" s="132"/>
      <c r="N299" s="125"/>
      <c r="O299" s="125"/>
      <c r="P299" s="126"/>
      <c r="Q299" s="11"/>
      <c r="R299" s="134"/>
      <c r="S299" s="135"/>
      <c r="T299" s="135"/>
      <c r="U299" s="11"/>
      <c r="V299" s="11"/>
      <c r="W299" s="136"/>
      <c r="X299" s="137"/>
      <c r="Y299" s="129">
        <f t="shared" si="124"/>
        <v>0</v>
      </c>
      <c r="Z299" s="130"/>
      <c r="AA299" s="130"/>
      <c r="AB299" s="130"/>
      <c r="AC299" s="130"/>
      <c r="AD299" s="11"/>
      <c r="AE299" s="126"/>
      <c r="AF299" s="125"/>
      <c r="AG299" s="125"/>
    </row>
    <row r="300" spans="1:33" hidden="1" outlineLevel="1" x14ac:dyDescent="0.2">
      <c r="A300">
        <f t="shared" si="122"/>
        <v>10</v>
      </c>
      <c r="B300" s="108">
        <f t="shared" si="123"/>
        <v>48518</v>
      </c>
      <c r="C300" s="124">
        <v>48488</v>
      </c>
      <c r="D300" s="126"/>
      <c r="E300" s="132"/>
      <c r="F300" s="132"/>
      <c r="G300" s="11"/>
      <c r="H300" s="11"/>
      <c r="I300" s="11"/>
      <c r="J300" s="133"/>
      <c r="K300" s="133"/>
      <c r="L300" s="132"/>
      <c r="M300" s="132"/>
      <c r="N300" s="125"/>
      <c r="O300" s="125"/>
      <c r="P300" s="126"/>
      <c r="Q300" s="11"/>
      <c r="R300" s="134"/>
      <c r="S300" s="135"/>
      <c r="T300" s="135"/>
      <c r="U300" s="11"/>
      <c r="V300" s="11"/>
      <c r="W300" s="136"/>
      <c r="X300" s="137"/>
      <c r="Y300" s="129">
        <f t="shared" si="124"/>
        <v>0</v>
      </c>
      <c r="Z300" s="130"/>
      <c r="AA300" s="130"/>
      <c r="AB300" s="130"/>
      <c r="AC300" s="130"/>
      <c r="AD300" s="11"/>
      <c r="AE300" s="126"/>
      <c r="AF300" s="125"/>
      <c r="AG300" s="125"/>
    </row>
    <row r="301" spans="1:33" hidden="1" outlineLevel="1" x14ac:dyDescent="0.2">
      <c r="A301">
        <f t="shared" si="122"/>
        <v>11</v>
      </c>
      <c r="B301" s="108">
        <f t="shared" si="123"/>
        <v>48548</v>
      </c>
      <c r="C301" s="124">
        <v>48519</v>
      </c>
      <c r="D301" s="126"/>
      <c r="E301" s="132"/>
      <c r="F301" s="132"/>
      <c r="G301" s="11"/>
      <c r="H301" s="11"/>
      <c r="I301" s="11"/>
      <c r="J301" s="133"/>
      <c r="K301" s="133"/>
      <c r="L301" s="132"/>
      <c r="M301" s="132"/>
      <c r="N301" s="125"/>
      <c r="O301" s="125"/>
      <c r="P301" s="126"/>
      <c r="Q301" s="11"/>
      <c r="R301" s="134"/>
      <c r="S301" s="135"/>
      <c r="T301" s="135"/>
      <c r="U301" s="11"/>
      <c r="V301" s="11"/>
      <c r="W301" s="136"/>
      <c r="X301" s="137"/>
      <c r="Y301" s="129">
        <f t="shared" si="124"/>
        <v>0</v>
      </c>
      <c r="Z301" s="130"/>
      <c r="AA301" s="130"/>
      <c r="AB301" s="130"/>
      <c r="AC301" s="130"/>
      <c r="AD301" s="11"/>
      <c r="AE301" s="126"/>
      <c r="AF301" s="125"/>
      <c r="AG301" s="125"/>
    </row>
    <row r="302" spans="1:33" hidden="1" outlineLevel="1" x14ac:dyDescent="0.2">
      <c r="A302">
        <f t="shared" si="122"/>
        <v>12</v>
      </c>
      <c r="B302" s="108">
        <f t="shared" si="123"/>
        <v>48579</v>
      </c>
      <c r="C302" s="124">
        <v>48549</v>
      </c>
      <c r="D302" s="126"/>
      <c r="E302" s="132"/>
      <c r="F302" s="132"/>
      <c r="G302" s="11"/>
      <c r="H302" s="11"/>
      <c r="I302" s="11"/>
      <c r="J302" s="133"/>
      <c r="K302" s="133"/>
      <c r="L302" s="132"/>
      <c r="M302" s="132"/>
      <c r="N302" s="125"/>
      <c r="O302" s="125"/>
      <c r="P302" s="126"/>
      <c r="Q302" s="11"/>
      <c r="R302" s="134"/>
      <c r="S302" s="135"/>
      <c r="T302" s="135"/>
      <c r="U302" s="11"/>
      <c r="V302" s="11"/>
      <c r="W302" s="136"/>
      <c r="X302" s="137"/>
      <c r="Y302" s="129">
        <f t="shared" si="124"/>
        <v>0</v>
      </c>
      <c r="Z302" s="130"/>
      <c r="AA302" s="130"/>
      <c r="AB302" s="130"/>
      <c r="AC302" s="130"/>
      <c r="AD302" s="11"/>
      <c r="AE302" s="126"/>
      <c r="AF302" s="125"/>
      <c r="AG302" s="125"/>
    </row>
    <row r="303" spans="1:33" hidden="1" outlineLevel="1" x14ac:dyDescent="0.2">
      <c r="A303">
        <f t="shared" si="122"/>
        <v>1</v>
      </c>
      <c r="B303" s="108">
        <f t="shared" si="123"/>
        <v>48610</v>
      </c>
      <c r="C303" s="124">
        <v>48580</v>
      </c>
      <c r="D303" s="126"/>
      <c r="E303" s="132"/>
      <c r="F303" s="132"/>
      <c r="G303" s="11"/>
      <c r="H303" s="11"/>
      <c r="I303" s="11"/>
      <c r="J303" s="133"/>
      <c r="K303" s="133"/>
      <c r="L303" s="132"/>
      <c r="M303" s="132"/>
      <c r="N303" s="125"/>
      <c r="O303" s="125"/>
      <c r="P303" s="126"/>
      <c r="Q303" s="11"/>
      <c r="R303" s="134"/>
      <c r="S303" s="135"/>
      <c r="T303" s="135"/>
      <c r="U303" s="11"/>
      <c r="V303" s="11"/>
      <c r="W303" s="136"/>
      <c r="X303" s="137"/>
      <c r="Y303" s="129">
        <f t="shared" si="124"/>
        <v>0</v>
      </c>
      <c r="Z303" s="130"/>
      <c r="AA303" s="130"/>
      <c r="AB303" s="130"/>
      <c r="AC303" s="130"/>
      <c r="AD303" s="11"/>
      <c r="AE303" s="126"/>
      <c r="AF303" s="125"/>
      <c r="AG303" s="125"/>
    </row>
    <row r="304" spans="1:33" hidden="1" outlineLevel="1" x14ac:dyDescent="0.2">
      <c r="A304">
        <f t="shared" si="122"/>
        <v>2</v>
      </c>
      <c r="B304" s="108">
        <f t="shared" si="123"/>
        <v>48638</v>
      </c>
      <c r="C304" s="124">
        <v>48611</v>
      </c>
      <c r="D304" s="126"/>
      <c r="E304" s="132"/>
      <c r="F304" s="132"/>
      <c r="G304" s="11"/>
      <c r="H304" s="11"/>
      <c r="I304" s="11"/>
      <c r="J304" s="133"/>
      <c r="K304" s="133"/>
      <c r="L304" s="132"/>
      <c r="M304" s="132"/>
      <c r="N304" s="125"/>
      <c r="O304" s="125"/>
      <c r="P304" s="126"/>
      <c r="Q304" s="11"/>
      <c r="R304" s="134"/>
      <c r="S304" s="135"/>
      <c r="T304" s="135"/>
      <c r="U304" s="11"/>
      <c r="V304" s="11"/>
      <c r="W304" s="136"/>
      <c r="X304" s="137"/>
      <c r="Y304" s="129">
        <f t="shared" si="124"/>
        <v>0</v>
      </c>
      <c r="Z304" s="130"/>
      <c r="AA304" s="130"/>
      <c r="AB304" s="130"/>
      <c r="AC304" s="130"/>
      <c r="AD304" s="11"/>
      <c r="AE304" s="126"/>
      <c r="AF304" s="125"/>
      <c r="AG304" s="125"/>
    </row>
    <row r="305" spans="1:33" hidden="1" outlineLevel="1" x14ac:dyDescent="0.2">
      <c r="A305">
        <f t="shared" si="122"/>
        <v>3</v>
      </c>
      <c r="B305" s="108">
        <f t="shared" si="123"/>
        <v>48669</v>
      </c>
      <c r="C305" s="124">
        <v>48639</v>
      </c>
      <c r="D305" s="126"/>
      <c r="E305" s="132"/>
      <c r="F305" s="132"/>
      <c r="G305" s="11"/>
      <c r="H305" s="11"/>
      <c r="I305" s="11"/>
      <c r="J305" s="133"/>
      <c r="K305" s="133"/>
      <c r="L305" s="132"/>
      <c r="M305" s="132"/>
      <c r="N305" s="125"/>
      <c r="O305" s="125"/>
      <c r="P305" s="126"/>
      <c r="Q305" s="11"/>
      <c r="R305" s="134"/>
      <c r="S305" s="135"/>
      <c r="T305" s="135"/>
      <c r="U305" s="11"/>
      <c r="V305" s="11"/>
      <c r="W305" s="136"/>
      <c r="X305" s="137"/>
      <c r="Y305" s="129">
        <f t="shared" si="124"/>
        <v>0</v>
      </c>
      <c r="Z305" s="130"/>
      <c r="AA305" s="130"/>
      <c r="AB305" s="130"/>
      <c r="AC305" s="130"/>
      <c r="AD305" s="11"/>
      <c r="AE305" s="126"/>
      <c r="AF305" s="125"/>
      <c r="AG305" s="125"/>
    </row>
    <row r="306" spans="1:33" hidden="1" outlineLevel="1" x14ac:dyDescent="0.2">
      <c r="A306">
        <f t="shared" si="122"/>
        <v>4</v>
      </c>
      <c r="B306" s="108">
        <f t="shared" si="123"/>
        <v>48699</v>
      </c>
      <c r="C306" s="124">
        <v>48670</v>
      </c>
      <c r="D306" s="126"/>
      <c r="E306" s="132"/>
      <c r="F306" s="132"/>
      <c r="G306" s="11"/>
      <c r="H306" s="11"/>
      <c r="I306" s="11"/>
      <c r="J306" s="133"/>
      <c r="K306" s="133"/>
      <c r="L306" s="132"/>
      <c r="M306" s="132"/>
      <c r="N306" s="125"/>
      <c r="O306" s="125"/>
      <c r="P306" s="126"/>
      <c r="Q306" s="11"/>
      <c r="R306" s="134"/>
      <c r="S306" s="135"/>
      <c r="T306" s="135"/>
      <c r="U306" s="11"/>
      <c r="V306" s="11"/>
      <c r="W306" s="136"/>
      <c r="X306" s="137"/>
      <c r="Y306" s="129">
        <f t="shared" si="124"/>
        <v>0</v>
      </c>
      <c r="Z306" s="130"/>
      <c r="AA306" s="130"/>
      <c r="AB306" s="130"/>
      <c r="AC306" s="130"/>
      <c r="AD306" s="11"/>
      <c r="AE306" s="126"/>
      <c r="AF306" s="125"/>
      <c r="AG306" s="125"/>
    </row>
    <row r="307" spans="1:33" hidden="1" outlineLevel="1" x14ac:dyDescent="0.2">
      <c r="A307">
        <f t="shared" si="122"/>
        <v>5</v>
      </c>
      <c r="B307" s="108">
        <f t="shared" si="123"/>
        <v>48730</v>
      </c>
      <c r="C307" s="124">
        <v>48700</v>
      </c>
      <c r="D307" s="126"/>
      <c r="E307" s="132"/>
      <c r="F307" s="132"/>
      <c r="G307" s="11"/>
      <c r="H307" s="11"/>
      <c r="I307" s="11"/>
      <c r="J307" s="133"/>
      <c r="K307" s="133"/>
      <c r="L307" s="132"/>
      <c r="M307" s="132"/>
      <c r="N307" s="125"/>
      <c r="O307" s="125"/>
      <c r="P307" s="126"/>
      <c r="Q307" s="11"/>
      <c r="R307" s="134"/>
      <c r="S307" s="135"/>
      <c r="T307" s="135"/>
      <c r="U307" s="11"/>
      <c r="V307" s="11"/>
      <c r="W307" s="136"/>
      <c r="X307" s="137"/>
      <c r="Y307" s="129">
        <f t="shared" si="124"/>
        <v>0</v>
      </c>
      <c r="Z307" s="130"/>
      <c r="AA307" s="130"/>
      <c r="AB307" s="130"/>
      <c r="AC307" s="130"/>
      <c r="AD307" s="11"/>
      <c r="AE307" s="126"/>
      <c r="AF307" s="125"/>
      <c r="AG307" s="125"/>
    </row>
    <row r="308" spans="1:33" hidden="1" outlineLevel="1" x14ac:dyDescent="0.2">
      <c r="A308">
        <f t="shared" si="122"/>
        <v>6</v>
      </c>
      <c r="B308" s="108">
        <f t="shared" si="123"/>
        <v>48760</v>
      </c>
      <c r="C308" s="124">
        <v>48731</v>
      </c>
      <c r="D308" s="126"/>
      <c r="E308" s="132"/>
      <c r="F308" s="132"/>
      <c r="G308" s="11"/>
      <c r="H308" s="11"/>
      <c r="I308" s="11"/>
      <c r="J308" s="133"/>
      <c r="K308" s="133"/>
      <c r="L308" s="132"/>
      <c r="M308" s="132"/>
      <c r="N308" s="125"/>
      <c r="O308" s="125"/>
      <c r="P308" s="126"/>
      <c r="Q308" s="11"/>
      <c r="R308" s="134"/>
      <c r="S308" s="135"/>
      <c r="T308" s="135"/>
      <c r="U308" s="11"/>
      <c r="V308" s="11"/>
      <c r="W308" s="136"/>
      <c r="X308" s="137"/>
      <c r="Y308" s="129">
        <f t="shared" si="124"/>
        <v>0</v>
      </c>
      <c r="Z308" s="130"/>
      <c r="AA308" s="130"/>
      <c r="AB308" s="130"/>
      <c r="AC308" s="130"/>
      <c r="AD308" s="11"/>
      <c r="AE308" s="126"/>
      <c r="AF308" s="125"/>
      <c r="AG308" s="125"/>
    </row>
    <row r="309" spans="1:33" hidden="1" outlineLevel="1" x14ac:dyDescent="0.2">
      <c r="A309">
        <f t="shared" si="122"/>
        <v>7</v>
      </c>
      <c r="B309" s="108">
        <f t="shared" si="123"/>
        <v>48791</v>
      </c>
      <c r="C309" s="124">
        <v>48761</v>
      </c>
      <c r="D309" s="126"/>
      <c r="E309" s="132"/>
      <c r="F309" s="132"/>
      <c r="G309" s="11"/>
      <c r="H309" s="11"/>
      <c r="I309" s="11"/>
      <c r="J309" s="133"/>
      <c r="K309" s="133"/>
      <c r="L309" s="132"/>
      <c r="M309" s="132"/>
      <c r="N309" s="125"/>
      <c r="O309" s="125"/>
      <c r="P309" s="126"/>
      <c r="Q309" s="11"/>
      <c r="R309" s="134"/>
      <c r="S309" s="135"/>
      <c r="T309" s="135"/>
      <c r="U309" s="11"/>
      <c r="V309" s="11"/>
      <c r="W309" s="136"/>
      <c r="X309" s="137"/>
      <c r="Y309" s="129">
        <f t="shared" si="124"/>
        <v>0</v>
      </c>
      <c r="Z309" s="130"/>
      <c r="AA309" s="130"/>
      <c r="AB309" s="130"/>
      <c r="AC309" s="130"/>
      <c r="AD309" s="11"/>
      <c r="AE309" s="126"/>
      <c r="AF309" s="125"/>
      <c r="AG309" s="125"/>
    </row>
    <row r="310" spans="1:33" hidden="1" outlineLevel="1" x14ac:dyDescent="0.2">
      <c r="A310">
        <f t="shared" si="122"/>
        <v>8</v>
      </c>
      <c r="B310" s="108">
        <f t="shared" si="123"/>
        <v>48822</v>
      </c>
      <c r="C310" s="124">
        <v>48792</v>
      </c>
      <c r="D310" s="126"/>
      <c r="E310" s="132"/>
      <c r="F310" s="132"/>
      <c r="G310" s="11"/>
      <c r="H310" s="11"/>
      <c r="I310" s="11"/>
      <c r="J310" s="133"/>
      <c r="K310" s="133"/>
      <c r="L310" s="132"/>
      <c r="M310" s="132"/>
      <c r="N310" s="125"/>
      <c r="O310" s="125"/>
      <c r="P310" s="126"/>
      <c r="Q310" s="11"/>
      <c r="R310" s="134"/>
      <c r="S310" s="135"/>
      <c r="T310" s="135"/>
      <c r="U310" s="11"/>
      <c r="V310" s="11"/>
      <c r="W310" s="136"/>
      <c r="X310" s="137"/>
      <c r="Y310" s="129">
        <f t="shared" si="124"/>
        <v>0</v>
      </c>
      <c r="Z310" s="130"/>
      <c r="AA310" s="130"/>
      <c r="AB310" s="130"/>
      <c r="AC310" s="130"/>
      <c r="AD310" s="11"/>
      <c r="AE310" s="126"/>
      <c r="AF310" s="125"/>
      <c r="AG310" s="125"/>
    </row>
    <row r="311" spans="1:33" hidden="1" outlineLevel="1" x14ac:dyDescent="0.2">
      <c r="A311">
        <f t="shared" si="122"/>
        <v>9</v>
      </c>
      <c r="B311" s="108">
        <f t="shared" si="123"/>
        <v>48852</v>
      </c>
      <c r="C311" s="124">
        <v>48823</v>
      </c>
      <c r="D311" s="126"/>
      <c r="E311" s="132"/>
      <c r="F311" s="132"/>
      <c r="G311" s="11"/>
      <c r="H311" s="11"/>
      <c r="I311" s="11"/>
      <c r="J311" s="133"/>
      <c r="K311" s="133"/>
      <c r="L311" s="132"/>
      <c r="M311" s="132"/>
      <c r="N311" s="125"/>
      <c r="O311" s="125"/>
      <c r="P311" s="126"/>
      <c r="Q311" s="11"/>
      <c r="R311" s="134"/>
      <c r="S311" s="135"/>
      <c r="T311" s="135"/>
      <c r="U311" s="11"/>
      <c r="V311" s="11"/>
      <c r="W311" s="136"/>
      <c r="X311" s="137"/>
      <c r="Y311" s="129">
        <f t="shared" si="124"/>
        <v>0</v>
      </c>
      <c r="Z311" s="130"/>
      <c r="AA311" s="130"/>
      <c r="AB311" s="130"/>
      <c r="AC311" s="130"/>
      <c r="AD311" s="11"/>
      <c r="AE311" s="126"/>
      <c r="AF311" s="125"/>
      <c r="AG311" s="125"/>
    </row>
    <row r="312" spans="1:33" hidden="1" outlineLevel="1" x14ac:dyDescent="0.2">
      <c r="A312">
        <f t="shared" si="122"/>
        <v>10</v>
      </c>
      <c r="B312" s="108">
        <f t="shared" si="123"/>
        <v>48883</v>
      </c>
      <c r="C312" s="124">
        <v>48853</v>
      </c>
      <c r="D312" s="126"/>
      <c r="E312" s="132"/>
      <c r="F312" s="132"/>
      <c r="G312" s="11"/>
      <c r="H312" s="11"/>
      <c r="I312" s="11"/>
      <c r="J312" s="133"/>
      <c r="K312" s="133"/>
      <c r="L312" s="132"/>
      <c r="M312" s="132"/>
      <c r="N312" s="125"/>
      <c r="O312" s="125"/>
      <c r="P312" s="126"/>
      <c r="Q312" s="11"/>
      <c r="R312" s="134"/>
      <c r="S312" s="135"/>
      <c r="T312" s="135"/>
      <c r="U312" s="11"/>
      <c r="V312" s="11"/>
      <c r="W312" s="136"/>
      <c r="X312" s="137"/>
      <c r="Y312" s="129">
        <f t="shared" si="124"/>
        <v>0</v>
      </c>
      <c r="Z312" s="130"/>
      <c r="AA312" s="130"/>
      <c r="AB312" s="130"/>
      <c r="AC312" s="130"/>
      <c r="AD312" s="11"/>
      <c r="AE312" s="126"/>
      <c r="AF312" s="125"/>
      <c r="AG312" s="125"/>
    </row>
    <row r="313" spans="1:33" hidden="1" outlineLevel="1" x14ac:dyDescent="0.2">
      <c r="A313">
        <f t="shared" si="122"/>
        <v>11</v>
      </c>
      <c r="B313" s="108">
        <f t="shared" si="123"/>
        <v>48913</v>
      </c>
      <c r="C313" s="124">
        <v>48884</v>
      </c>
      <c r="D313" s="126"/>
      <c r="E313" s="132"/>
      <c r="F313" s="132"/>
      <c r="G313" s="11"/>
      <c r="H313" s="11"/>
      <c r="I313" s="11"/>
      <c r="J313" s="133"/>
      <c r="K313" s="133"/>
      <c r="L313" s="132"/>
      <c r="M313" s="132"/>
      <c r="N313" s="125"/>
      <c r="O313" s="125"/>
      <c r="P313" s="126"/>
      <c r="Q313" s="11"/>
      <c r="R313" s="134"/>
      <c r="S313" s="135"/>
      <c r="T313" s="135"/>
      <c r="U313" s="11"/>
      <c r="V313" s="11"/>
      <c r="W313" s="136"/>
      <c r="X313" s="137"/>
      <c r="Y313" s="129">
        <f t="shared" si="124"/>
        <v>0</v>
      </c>
      <c r="Z313" s="130"/>
      <c r="AA313" s="130"/>
      <c r="AB313" s="130"/>
      <c r="AC313" s="130"/>
      <c r="AD313" s="11"/>
      <c r="AE313" s="126"/>
      <c r="AF313" s="125"/>
      <c r="AG313" s="125"/>
    </row>
    <row r="314" spans="1:33" hidden="1" outlineLevel="1" x14ac:dyDescent="0.2">
      <c r="A314">
        <f t="shared" si="122"/>
        <v>12</v>
      </c>
      <c r="B314" s="108">
        <f t="shared" si="123"/>
        <v>48944</v>
      </c>
      <c r="C314" s="124">
        <v>48914</v>
      </c>
      <c r="D314" s="126"/>
      <c r="E314" s="132"/>
      <c r="F314" s="132"/>
      <c r="G314" s="11"/>
      <c r="H314" s="11"/>
      <c r="I314" s="11"/>
      <c r="J314" s="133"/>
      <c r="K314" s="133"/>
      <c r="L314" s="132"/>
      <c r="M314" s="132"/>
      <c r="N314" s="125"/>
      <c r="O314" s="125"/>
      <c r="P314" s="126"/>
      <c r="Q314" s="11"/>
      <c r="R314" s="134"/>
      <c r="S314" s="135"/>
      <c r="T314" s="135"/>
      <c r="U314" s="11"/>
      <c r="V314" s="11"/>
      <c r="W314" s="136"/>
      <c r="X314" s="137"/>
      <c r="Y314" s="129">
        <f t="shared" si="124"/>
        <v>0</v>
      </c>
      <c r="Z314" s="130"/>
      <c r="AA314" s="130"/>
      <c r="AB314" s="130"/>
      <c r="AC314" s="130"/>
      <c r="AD314" s="11"/>
      <c r="AE314" s="126"/>
      <c r="AF314" s="125"/>
      <c r="AG314" s="125"/>
    </row>
    <row r="315" spans="1:33" hidden="1" outlineLevel="1" x14ac:dyDescent="0.2">
      <c r="A315">
        <f t="shared" si="122"/>
        <v>1</v>
      </c>
      <c r="B315" s="108">
        <f t="shared" si="123"/>
        <v>48975</v>
      </c>
      <c r="C315" s="124">
        <v>48945</v>
      </c>
      <c r="D315" s="126"/>
      <c r="E315" s="132"/>
      <c r="F315" s="132"/>
      <c r="G315" s="11"/>
      <c r="H315" s="11"/>
      <c r="I315" s="11"/>
      <c r="J315" s="133"/>
      <c r="K315" s="133"/>
      <c r="L315" s="132"/>
      <c r="M315" s="132"/>
      <c r="N315" s="125"/>
      <c r="O315" s="125"/>
      <c r="P315" s="126"/>
      <c r="Q315" s="11"/>
      <c r="R315" s="134"/>
      <c r="S315" s="135"/>
      <c r="T315" s="135"/>
      <c r="U315" s="11"/>
      <c r="V315" s="11"/>
      <c r="W315" s="138"/>
      <c r="X315" s="139"/>
      <c r="Y315" s="140">
        <f t="shared" si="124"/>
        <v>0</v>
      </c>
      <c r="Z315" s="130"/>
      <c r="AA315" s="130"/>
      <c r="AB315" s="130"/>
      <c r="AC315" s="130"/>
      <c r="AD315" s="11"/>
      <c r="AE315" s="126"/>
      <c r="AF315" s="125"/>
      <c r="AG315" s="125"/>
    </row>
    <row r="316" spans="1:33" collapsed="1" x14ac:dyDescent="0.2">
      <c r="B316" s="108"/>
      <c r="C316" s="124"/>
      <c r="D316" s="4"/>
      <c r="E316" s="132"/>
      <c r="F316" s="132"/>
      <c r="G316" s="11"/>
      <c r="H316" s="11"/>
      <c r="I316" s="11"/>
      <c r="J316" s="133"/>
      <c r="K316" s="133"/>
      <c r="L316" s="11"/>
      <c r="M316" s="11"/>
      <c r="N316" s="125"/>
      <c r="O316" s="125"/>
      <c r="P316" s="11"/>
      <c r="Q316" s="11"/>
      <c r="R316" s="11"/>
      <c r="S316" s="11"/>
      <c r="T316" s="11"/>
      <c r="U316" s="11"/>
      <c r="V316" s="11"/>
      <c r="W316" s="11"/>
      <c r="X316" s="11"/>
      <c r="Y316" s="130"/>
      <c r="Z316" s="130"/>
      <c r="AA316" s="130"/>
      <c r="AB316" s="130"/>
      <c r="AC316" s="130"/>
      <c r="AD316" s="11"/>
      <c r="AE316" s="4"/>
      <c r="AF316" s="4"/>
      <c r="AG316" s="4"/>
    </row>
    <row r="317" spans="1:33" ht="17.25" customHeight="1" x14ac:dyDescent="0.2">
      <c r="C317" s="141" t="s">
        <v>202</v>
      </c>
      <c r="D317" s="142">
        <f>SUM(D15:D26)</f>
        <v>4182</v>
      </c>
      <c r="E317" s="143"/>
      <c r="F317" s="143"/>
      <c r="G317" s="144">
        <f>SUM(G15:G26)</f>
        <v>2143104.46</v>
      </c>
      <c r="H317" s="144">
        <f>SUM(H15:H26)</f>
        <v>2146603.7999999998</v>
      </c>
      <c r="I317" s="144">
        <f>G317-H317</f>
        <v>-3499.339999999851</v>
      </c>
      <c r="J317" s="142">
        <f>SUM(J15:J26)</f>
        <v>1352</v>
      </c>
      <c r="K317" s="142"/>
      <c r="L317" s="144">
        <f>SUM(L15:L26)</f>
        <v>930880</v>
      </c>
      <c r="M317" s="144">
        <f>SUM(M15:M26)</f>
        <v>659623.56999999995</v>
      </c>
      <c r="N317" s="144">
        <f>L317-M317</f>
        <v>271256.43000000005</v>
      </c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3"/>
      <c r="Z317" s="143"/>
      <c r="AA317" s="143"/>
      <c r="AB317" s="143"/>
      <c r="AC317" s="143"/>
      <c r="AD317" s="143"/>
      <c r="AE317" s="4"/>
      <c r="AF317" s="4"/>
      <c r="AG317" s="4"/>
    </row>
    <row r="318" spans="1:33" x14ac:dyDescent="0.2">
      <c r="C318" s="145"/>
    </row>
    <row r="320" spans="1:33" x14ac:dyDescent="0.2">
      <c r="G320" s="9"/>
    </row>
  </sheetData>
  <phoneticPr fontId="2" type="noConversion"/>
  <pageMargins left="0.25" right="0.25" top="1" bottom="1" header="0.5" footer="0.5"/>
  <pageSetup scale="59" orientation="landscape" r:id="rId1"/>
  <headerFooter alignWithMargins="0">
    <oddFooter>&amp;LPrepared By: John Angelillo
&amp;C&amp;F &amp;A&amp;RPrinted: 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L270"/>
  <sheetViews>
    <sheetView workbookViewId="0">
      <pane xSplit="3" ySplit="14" topLeftCell="D26" activePane="bottomRight" state="frozen"/>
      <selection sqref="A1:XFD1048576"/>
      <selection pane="topRight" sqref="A1:XFD1048576"/>
      <selection pane="bottomLeft" sqref="A1:XFD1048576"/>
      <selection pane="bottomRight" activeCell="D42" sqref="D42"/>
    </sheetView>
  </sheetViews>
  <sheetFormatPr defaultColWidth="9.140625" defaultRowHeight="12.75" outlineLevelRow="1" outlineLevelCol="1" x14ac:dyDescent="0.2"/>
  <cols>
    <col min="1" max="1" width="4.5703125" customWidth="1"/>
    <col min="2" max="2" width="11.85546875" hidden="1" customWidth="1" outlineLevel="1"/>
    <col min="3" max="3" width="11.85546875" customWidth="1" collapsed="1"/>
    <col min="4" max="4" width="12.85546875" bestFit="1" customWidth="1"/>
    <col min="5" max="5" width="10.42578125" customWidth="1"/>
    <col min="6" max="8" width="13.28515625" customWidth="1"/>
    <col min="9" max="16" width="11.42578125" customWidth="1"/>
    <col min="17" max="17" width="12.5703125" customWidth="1"/>
    <col min="18" max="18" width="12.7109375" bestFit="1" customWidth="1"/>
    <col min="19" max="20" width="11.140625" bestFit="1" customWidth="1"/>
    <col min="21" max="21" width="11.28515625" customWidth="1"/>
    <col min="22" max="22" width="11.140625" bestFit="1" customWidth="1"/>
    <col min="23" max="23" width="9.140625" bestFit="1" customWidth="1"/>
    <col min="24" max="24" width="10.42578125" customWidth="1"/>
    <col min="25" max="25" width="9.140625" bestFit="1" customWidth="1"/>
    <col min="26" max="26" width="10.140625" customWidth="1"/>
    <col min="27" max="27" width="6.140625" hidden="1" customWidth="1" outlineLevel="1"/>
    <col min="28" max="29" width="8.85546875" hidden="1" customWidth="1" outlineLevel="1"/>
    <col min="30" max="30" width="8.7109375" hidden="1" customWidth="1" outlineLevel="1"/>
    <col min="31" max="31" width="8.85546875" hidden="1" customWidth="1" outlineLevel="1"/>
    <col min="32" max="32" width="7.85546875" hidden="1" customWidth="1" outlineLevel="1"/>
    <col min="33" max="33" width="8.28515625" hidden="1" customWidth="1" outlineLevel="1"/>
    <col min="34" max="34" width="8.7109375" hidden="1" customWidth="1" outlineLevel="1"/>
    <col min="35" max="35" width="8.85546875" hidden="1" customWidth="1" outlineLevel="1"/>
    <col min="36" max="36" width="12.85546875" customWidth="1" collapsed="1"/>
    <col min="37" max="37" width="14.140625" customWidth="1"/>
    <col min="38" max="38" width="13.140625" customWidth="1"/>
  </cols>
  <sheetData>
    <row r="2" spans="2:38" x14ac:dyDescent="0.2">
      <c r="C2" t="s">
        <v>129</v>
      </c>
      <c r="F2" s="1" t="s">
        <v>130</v>
      </c>
      <c r="G2" s="1" t="s">
        <v>131</v>
      </c>
      <c r="H2" s="1" t="s">
        <v>132</v>
      </c>
      <c r="I2" s="1" t="s">
        <v>130</v>
      </c>
      <c r="J2" s="1" t="s">
        <v>131</v>
      </c>
      <c r="K2" s="1" t="s">
        <v>132</v>
      </c>
      <c r="L2" s="1" t="s">
        <v>130</v>
      </c>
      <c r="M2" s="1" t="s">
        <v>130</v>
      </c>
      <c r="N2" s="1" t="s">
        <v>130</v>
      </c>
      <c r="O2" s="1" t="s">
        <v>130</v>
      </c>
      <c r="P2" s="1" t="s">
        <v>130</v>
      </c>
      <c r="Q2" s="1" t="s">
        <v>130</v>
      </c>
      <c r="R2" s="1" t="s">
        <v>130</v>
      </c>
      <c r="S2" s="88" t="s">
        <v>136</v>
      </c>
      <c r="T2" s="88" t="s">
        <v>136</v>
      </c>
      <c r="U2" s="88" t="s">
        <v>136</v>
      </c>
      <c r="V2" s="88" t="s">
        <v>136</v>
      </c>
      <c r="W2" s="88" t="s">
        <v>136</v>
      </c>
      <c r="X2" s="88" t="s">
        <v>136</v>
      </c>
      <c r="Y2" s="88" t="s">
        <v>136</v>
      </c>
      <c r="Z2" s="1" t="s">
        <v>130</v>
      </c>
    </row>
    <row r="3" spans="2:38" x14ac:dyDescent="0.2">
      <c r="C3" t="s">
        <v>133</v>
      </c>
      <c r="F3" s="1">
        <v>21</v>
      </c>
      <c r="G3" s="1">
        <v>31</v>
      </c>
      <c r="H3" s="1">
        <v>31</v>
      </c>
      <c r="I3" s="1">
        <v>10</v>
      </c>
      <c r="J3" s="1">
        <v>10</v>
      </c>
      <c r="K3" s="1">
        <v>10</v>
      </c>
      <c r="L3" s="1">
        <v>14</v>
      </c>
      <c r="M3" s="1">
        <v>13</v>
      </c>
      <c r="N3" s="1">
        <v>15</v>
      </c>
      <c r="O3" s="1">
        <v>16</v>
      </c>
      <c r="P3" s="1">
        <v>17</v>
      </c>
      <c r="Q3" s="1">
        <v>18</v>
      </c>
      <c r="R3" s="1">
        <v>19</v>
      </c>
      <c r="S3" s="1">
        <v>25</v>
      </c>
      <c r="T3" s="1">
        <v>27</v>
      </c>
      <c r="U3" s="1">
        <v>28</v>
      </c>
      <c r="V3" s="1">
        <v>29</v>
      </c>
      <c r="W3" s="1">
        <v>30</v>
      </c>
      <c r="X3" s="1">
        <v>31</v>
      </c>
      <c r="Y3" s="1"/>
      <c r="Z3" s="1">
        <v>35</v>
      </c>
    </row>
    <row r="4" spans="2:38" hidden="1" outlineLevel="1" x14ac:dyDescent="0.2">
      <c r="B4">
        <v>1</v>
      </c>
    </row>
    <row r="5" spans="2:38" ht="76.5" collapsed="1" x14ac:dyDescent="0.2">
      <c r="D5" s="52" t="s">
        <v>99</v>
      </c>
      <c r="E5" s="52" t="s">
        <v>100</v>
      </c>
      <c r="F5" s="52" t="s">
        <v>101</v>
      </c>
      <c r="G5" s="72" t="s">
        <v>102</v>
      </c>
      <c r="H5" s="85" t="s">
        <v>103</v>
      </c>
      <c r="I5" s="52" t="s">
        <v>104</v>
      </c>
      <c r="J5" s="52" t="s">
        <v>105</v>
      </c>
      <c r="K5" s="52" t="s">
        <v>106</v>
      </c>
      <c r="L5" s="52" t="s">
        <v>107</v>
      </c>
      <c r="M5" s="52" t="s">
        <v>108</v>
      </c>
      <c r="N5" s="52" t="s">
        <v>109</v>
      </c>
      <c r="O5" s="52" t="s">
        <v>110</v>
      </c>
      <c r="P5" s="52" t="s">
        <v>111</v>
      </c>
      <c r="Q5" s="52" t="s">
        <v>112</v>
      </c>
      <c r="R5" s="52" t="s">
        <v>113</v>
      </c>
      <c r="S5" s="52" t="s">
        <v>86</v>
      </c>
      <c r="T5" s="52" t="s">
        <v>114</v>
      </c>
      <c r="U5" s="73" t="s">
        <v>87</v>
      </c>
      <c r="V5" s="74" t="s">
        <v>115</v>
      </c>
      <c r="W5" s="86" t="s">
        <v>89</v>
      </c>
      <c r="X5" s="86" t="s">
        <v>67</v>
      </c>
      <c r="Y5" s="73" t="s">
        <v>116</v>
      </c>
      <c r="Z5" s="73" t="s">
        <v>117</v>
      </c>
      <c r="AA5" s="52" t="s">
        <v>118</v>
      </c>
      <c r="AB5" s="52" t="s">
        <v>119</v>
      </c>
      <c r="AC5" s="52" t="s">
        <v>120</v>
      </c>
      <c r="AD5" s="52" t="s">
        <v>121</v>
      </c>
      <c r="AE5" s="52" t="s">
        <v>122</v>
      </c>
      <c r="AF5" s="52" t="s">
        <v>123</v>
      </c>
      <c r="AG5" s="52" t="s">
        <v>124</v>
      </c>
      <c r="AH5" s="52" t="s">
        <v>125</v>
      </c>
      <c r="AI5" s="52" t="s">
        <v>126</v>
      </c>
      <c r="AJ5" s="73" t="s">
        <v>127</v>
      </c>
      <c r="AK5" s="87" t="s">
        <v>128</v>
      </c>
      <c r="AL5" s="52"/>
    </row>
    <row r="6" spans="2:38" hidden="1" outlineLevel="1" x14ac:dyDescent="0.2">
      <c r="B6" s="48">
        <v>40544</v>
      </c>
      <c r="C6" s="48">
        <f t="shared" ref="C6:C37" si="0">EOMONTH(B6,0)</f>
        <v>40574</v>
      </c>
      <c r="G6" s="75"/>
      <c r="H6" s="76"/>
      <c r="U6" s="76"/>
      <c r="W6" s="76"/>
      <c r="X6" s="76"/>
      <c r="Y6" s="76"/>
      <c r="Z6" s="76"/>
      <c r="AJ6" s="76"/>
      <c r="AK6" s="76"/>
    </row>
    <row r="7" spans="2:38" hidden="1" outlineLevel="1" x14ac:dyDescent="0.2">
      <c r="B7" s="48">
        <v>40575</v>
      </c>
      <c r="C7" s="48">
        <f t="shared" si="0"/>
        <v>40602</v>
      </c>
      <c r="G7" s="75"/>
      <c r="H7" s="76"/>
      <c r="U7" s="76"/>
      <c r="W7" s="76"/>
      <c r="X7" s="76"/>
      <c r="Y7" s="76"/>
      <c r="Z7" s="76"/>
      <c r="AJ7" s="76"/>
      <c r="AK7" s="76"/>
    </row>
    <row r="8" spans="2:38" hidden="1" outlineLevel="1" x14ac:dyDescent="0.2">
      <c r="B8" s="48">
        <v>40603</v>
      </c>
      <c r="C8" s="48">
        <f t="shared" si="0"/>
        <v>40633</v>
      </c>
      <c r="G8" s="75"/>
      <c r="H8" s="76"/>
      <c r="U8" s="76"/>
      <c r="W8" s="76"/>
      <c r="X8" s="76"/>
      <c r="Y8" s="76"/>
      <c r="Z8" s="76"/>
      <c r="AJ8" s="76"/>
      <c r="AK8" s="76"/>
    </row>
    <row r="9" spans="2:38" hidden="1" outlineLevel="1" x14ac:dyDescent="0.2">
      <c r="B9" s="48">
        <v>40634</v>
      </c>
      <c r="C9" s="48">
        <f t="shared" si="0"/>
        <v>40663</v>
      </c>
      <c r="G9" s="75"/>
      <c r="H9" s="76"/>
      <c r="U9" s="76"/>
      <c r="W9" s="76"/>
      <c r="X9" s="76"/>
      <c r="Y9" s="76"/>
      <c r="Z9" s="76"/>
      <c r="AJ9" s="76"/>
      <c r="AK9" s="76"/>
    </row>
    <row r="10" spans="2:38" hidden="1" outlineLevel="1" x14ac:dyDescent="0.2">
      <c r="B10" s="48">
        <v>40664</v>
      </c>
      <c r="C10" s="48">
        <f t="shared" si="0"/>
        <v>40694</v>
      </c>
      <c r="G10" s="75"/>
      <c r="H10" s="76"/>
      <c r="U10" s="76"/>
      <c r="W10" s="76"/>
      <c r="X10" s="76"/>
      <c r="Y10" s="76"/>
      <c r="Z10" s="76"/>
      <c r="AJ10" s="76"/>
      <c r="AK10" s="76"/>
    </row>
    <row r="11" spans="2:38" hidden="1" outlineLevel="1" x14ac:dyDescent="0.2">
      <c r="B11" s="48">
        <v>40695</v>
      </c>
      <c r="C11" s="48">
        <f t="shared" si="0"/>
        <v>40724</v>
      </c>
      <c r="F11" s="57"/>
      <c r="G11" s="75"/>
      <c r="H11" s="76"/>
      <c r="U11" s="76"/>
      <c r="W11" s="76"/>
      <c r="X11" s="76"/>
      <c r="Y11" s="76"/>
      <c r="Z11" s="76"/>
      <c r="AJ11" s="76"/>
      <c r="AK11" s="76"/>
    </row>
    <row r="12" spans="2:38" hidden="1" outlineLevel="1" x14ac:dyDescent="0.2">
      <c r="B12" s="48">
        <v>40725</v>
      </c>
      <c r="C12" s="48">
        <f t="shared" si="0"/>
        <v>40755</v>
      </c>
      <c r="F12" s="57"/>
      <c r="G12" s="75"/>
      <c r="H12" s="76"/>
      <c r="U12" s="76"/>
      <c r="W12" s="76"/>
      <c r="X12" s="76"/>
      <c r="Y12" s="76"/>
      <c r="Z12" s="76"/>
      <c r="AJ12" s="76"/>
      <c r="AK12" s="76"/>
    </row>
    <row r="13" spans="2:38" hidden="1" outlineLevel="1" x14ac:dyDescent="0.2">
      <c r="B13" s="48">
        <v>40756</v>
      </c>
      <c r="C13" s="48">
        <f t="shared" si="0"/>
        <v>40786</v>
      </c>
      <c r="F13" s="57"/>
      <c r="G13" s="75"/>
      <c r="H13" s="76"/>
      <c r="U13" s="76"/>
      <c r="W13" s="76"/>
      <c r="X13" s="76"/>
      <c r="Y13" s="76"/>
      <c r="Z13" s="76"/>
      <c r="AJ13" s="76"/>
      <c r="AK13" s="76"/>
    </row>
    <row r="14" spans="2:38" hidden="1" outlineLevel="1" x14ac:dyDescent="0.2">
      <c r="B14" s="48">
        <v>40787</v>
      </c>
      <c r="C14" s="48">
        <f t="shared" si="0"/>
        <v>40816</v>
      </c>
      <c r="F14" s="57"/>
      <c r="G14" s="75"/>
      <c r="H14" s="76"/>
      <c r="U14" s="76"/>
      <c r="W14" s="76"/>
      <c r="X14" s="76"/>
      <c r="Y14" s="76"/>
      <c r="Z14" s="76"/>
      <c r="AJ14" s="76"/>
      <c r="AK14" s="76"/>
    </row>
    <row r="15" spans="2:38" hidden="1" outlineLevel="1" x14ac:dyDescent="0.2">
      <c r="B15" s="48">
        <v>40817</v>
      </c>
      <c r="C15" s="48">
        <f t="shared" si="0"/>
        <v>40847</v>
      </c>
      <c r="D15" s="81"/>
      <c r="E15" s="81"/>
      <c r="F15" s="57"/>
      <c r="G15" s="77"/>
      <c r="H15" s="78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78"/>
      <c r="V15" s="57"/>
      <c r="W15" s="78"/>
      <c r="X15" s="78"/>
      <c r="Y15" s="78"/>
      <c r="Z15" s="78"/>
      <c r="AA15" s="57"/>
      <c r="AJ15" s="79"/>
      <c r="AK15" s="79"/>
    </row>
    <row r="16" spans="2:38" hidden="1" outlineLevel="1" x14ac:dyDescent="0.2">
      <c r="B16" s="48">
        <v>40848</v>
      </c>
      <c r="C16" s="48">
        <f t="shared" si="0"/>
        <v>40877</v>
      </c>
      <c r="D16" s="57"/>
      <c r="E16" s="81"/>
      <c r="F16" s="57"/>
      <c r="G16" s="77"/>
      <c r="H16" s="78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78"/>
      <c r="V16" s="57"/>
      <c r="W16" s="78"/>
      <c r="X16" s="78"/>
      <c r="Y16" s="78"/>
      <c r="Z16" s="78"/>
      <c r="AA16" s="57"/>
      <c r="AJ16" s="79">
        <f>VLOOKUP($C16,'CapO-M Sum'!$A$3:$C$232,3,FALSE)</f>
        <v>7311.7400000000007</v>
      </c>
      <c r="AK16" s="79">
        <f t="shared" ref="AK16:AK79" si="1">G16+H16-U16+W16+X16-Y16+AJ16</f>
        <v>7311.7400000000007</v>
      </c>
    </row>
    <row r="17" spans="2:37" hidden="1" outlineLevel="1" x14ac:dyDescent="0.2">
      <c r="B17" s="48">
        <v>40878</v>
      </c>
      <c r="C17" s="48">
        <f t="shared" si="0"/>
        <v>40908</v>
      </c>
      <c r="D17" s="57"/>
      <c r="E17" s="81"/>
      <c r="F17" s="57"/>
      <c r="G17" s="77"/>
      <c r="H17" s="78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78"/>
      <c r="V17" s="57"/>
      <c r="W17" s="78"/>
      <c r="X17" s="78"/>
      <c r="Y17" s="78"/>
      <c r="Z17" s="78"/>
      <c r="AA17" s="57"/>
      <c r="AJ17" s="79">
        <f>VLOOKUP($C17,'CapO-M Sum'!$A$3:$C$232,3,FALSE)</f>
        <v>11798.230000000001</v>
      </c>
      <c r="AK17" s="79">
        <f t="shared" si="1"/>
        <v>11798.230000000001</v>
      </c>
    </row>
    <row r="18" spans="2:37" hidden="1" outlineLevel="1" x14ac:dyDescent="0.2">
      <c r="B18" s="48">
        <v>40909</v>
      </c>
      <c r="C18" s="48">
        <f t="shared" si="0"/>
        <v>40939</v>
      </c>
      <c r="D18" s="57"/>
      <c r="E18" s="81"/>
      <c r="F18" s="57"/>
      <c r="G18" s="77"/>
      <c r="H18" s="78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78"/>
      <c r="V18" s="57"/>
      <c r="W18" s="78"/>
      <c r="X18" s="78"/>
      <c r="Y18" s="78"/>
      <c r="Z18" s="78"/>
      <c r="AA18" s="57"/>
      <c r="AJ18" s="79">
        <f>VLOOKUP($C18,'CapO-M Sum'!$A$3:$C$232,3,FALSE)</f>
        <v>5139.9500000000007</v>
      </c>
      <c r="AK18" s="79">
        <f t="shared" si="1"/>
        <v>5139.9500000000007</v>
      </c>
    </row>
    <row r="19" spans="2:37" hidden="1" outlineLevel="1" x14ac:dyDescent="0.2">
      <c r="B19" s="48">
        <v>40940</v>
      </c>
      <c r="C19" s="48">
        <f t="shared" si="0"/>
        <v>40968</v>
      </c>
      <c r="D19" s="57"/>
      <c r="E19" s="81"/>
      <c r="F19" s="57"/>
      <c r="G19" s="77"/>
      <c r="H19" s="78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78"/>
      <c r="V19" s="57"/>
      <c r="W19" s="78"/>
      <c r="X19" s="78"/>
      <c r="Y19" s="78"/>
      <c r="Z19" s="78"/>
      <c r="AA19" s="57"/>
      <c r="AJ19" s="79">
        <f>VLOOKUP($C19,'CapO-M Sum'!$A$3:$C$232,3,FALSE)</f>
        <v>8183.5599999999995</v>
      </c>
      <c r="AK19" s="79">
        <f t="shared" si="1"/>
        <v>8183.5599999999995</v>
      </c>
    </row>
    <row r="20" spans="2:37" collapsed="1" x14ac:dyDescent="0.2">
      <c r="B20" s="48">
        <v>40969</v>
      </c>
      <c r="C20" s="48">
        <f t="shared" si="0"/>
        <v>40999</v>
      </c>
      <c r="D20" s="57"/>
      <c r="E20" s="81"/>
      <c r="F20" s="57"/>
      <c r="G20" s="77"/>
      <c r="H20" s="78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78"/>
      <c r="V20" s="57"/>
      <c r="W20" s="78"/>
      <c r="X20" s="78"/>
      <c r="Y20" s="78"/>
      <c r="Z20" s="78"/>
      <c r="AA20" s="57"/>
      <c r="AJ20" s="79"/>
      <c r="AK20" s="79"/>
    </row>
    <row r="21" spans="2:37" x14ac:dyDescent="0.2">
      <c r="B21" s="48">
        <v>41000</v>
      </c>
      <c r="C21" s="48">
        <f t="shared" si="0"/>
        <v>41029</v>
      </c>
      <c r="D21" s="57"/>
      <c r="E21" s="81"/>
      <c r="F21" s="57"/>
      <c r="G21" s="77"/>
      <c r="H21" s="78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78"/>
      <c r="V21" s="57"/>
      <c r="W21" s="78"/>
      <c r="X21" s="78"/>
      <c r="Y21" s="78"/>
      <c r="Z21" s="78"/>
      <c r="AA21" s="57"/>
      <c r="AJ21" s="79"/>
      <c r="AK21" s="79"/>
    </row>
    <row r="22" spans="2:37" x14ac:dyDescent="0.2">
      <c r="B22" s="48">
        <v>41030</v>
      </c>
      <c r="C22" s="48">
        <f t="shared" si="0"/>
        <v>41060</v>
      </c>
      <c r="D22" s="57"/>
      <c r="E22" s="81"/>
      <c r="F22" s="57"/>
      <c r="G22" s="77"/>
      <c r="H22" s="7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130"/>
      <c r="T22" s="130"/>
      <c r="U22" s="147"/>
      <c r="V22" s="64"/>
      <c r="W22" s="147"/>
      <c r="X22" s="147"/>
      <c r="Y22" s="147"/>
      <c r="Z22" s="78"/>
      <c r="AA22" s="57"/>
      <c r="AJ22" s="79"/>
      <c r="AK22" s="79"/>
    </row>
    <row r="23" spans="2:37" x14ac:dyDescent="0.2">
      <c r="B23" s="48">
        <v>41061</v>
      </c>
      <c r="C23" s="48">
        <f t="shared" si="0"/>
        <v>41090</v>
      </c>
      <c r="D23" s="57"/>
      <c r="E23" s="81"/>
      <c r="F23" s="57"/>
      <c r="G23" s="77"/>
      <c r="H23" s="7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130"/>
      <c r="T23" s="130"/>
      <c r="U23" s="147"/>
      <c r="V23" s="64"/>
      <c r="W23" s="147"/>
      <c r="X23" s="147"/>
      <c r="Y23" s="147"/>
      <c r="Z23" s="78"/>
      <c r="AA23" s="57"/>
      <c r="AJ23" s="79"/>
      <c r="AK23" s="79"/>
    </row>
    <row r="24" spans="2:37" x14ac:dyDescent="0.2">
      <c r="B24" s="48">
        <v>41091</v>
      </c>
      <c r="C24" s="48">
        <f t="shared" si="0"/>
        <v>41121</v>
      </c>
      <c r="D24" s="57"/>
      <c r="E24" s="81"/>
      <c r="F24" s="57"/>
      <c r="G24" s="77"/>
      <c r="H24" s="7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130"/>
      <c r="T24" s="130"/>
      <c r="U24" s="147"/>
      <c r="V24" s="64"/>
      <c r="W24" s="147"/>
      <c r="X24" s="147"/>
      <c r="Y24" s="147"/>
      <c r="Z24" s="78"/>
      <c r="AA24" s="57"/>
      <c r="AJ24" s="79"/>
      <c r="AK24" s="79"/>
    </row>
    <row r="25" spans="2:37" x14ac:dyDescent="0.2">
      <c r="B25" s="48">
        <v>41122</v>
      </c>
      <c r="C25" s="48">
        <f t="shared" si="0"/>
        <v>41152</v>
      </c>
      <c r="D25" s="57"/>
      <c r="E25" s="81"/>
      <c r="F25" s="57"/>
      <c r="G25" s="77"/>
      <c r="H25" s="78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130"/>
      <c r="T25" s="130"/>
      <c r="U25" s="147"/>
      <c r="V25" s="64"/>
      <c r="W25" s="147"/>
      <c r="X25" s="147"/>
      <c r="Y25" s="147"/>
      <c r="Z25" s="78"/>
      <c r="AA25" s="57"/>
      <c r="AJ25" s="79"/>
      <c r="AK25" s="79"/>
    </row>
    <row r="26" spans="2:37" x14ac:dyDescent="0.2">
      <c r="B26" s="48">
        <v>41153</v>
      </c>
      <c r="C26" s="48">
        <f t="shared" si="0"/>
        <v>41182</v>
      </c>
      <c r="D26" s="57"/>
      <c r="E26" s="81"/>
      <c r="F26" s="57"/>
      <c r="G26" s="77"/>
      <c r="H26" s="78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130"/>
      <c r="T26" s="130"/>
      <c r="U26" s="147"/>
      <c r="V26" s="64"/>
      <c r="W26" s="147"/>
      <c r="X26" s="147"/>
      <c r="Y26" s="147"/>
      <c r="Z26" s="78"/>
      <c r="AA26" s="57"/>
      <c r="AJ26" s="79"/>
      <c r="AK26" s="79"/>
    </row>
    <row r="27" spans="2:37" x14ac:dyDescent="0.2">
      <c r="B27" s="48">
        <v>41183</v>
      </c>
      <c r="C27" s="48">
        <f t="shared" si="0"/>
        <v>41213</v>
      </c>
      <c r="D27" s="57"/>
      <c r="E27" s="81"/>
      <c r="F27" s="57"/>
      <c r="G27" s="77"/>
      <c r="H27" s="78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130"/>
      <c r="T27" s="130"/>
      <c r="U27" s="147"/>
      <c r="V27" s="64"/>
      <c r="W27" s="147"/>
      <c r="X27" s="147"/>
      <c r="Y27" s="147"/>
      <c r="Z27" s="78"/>
      <c r="AA27" s="57"/>
      <c r="AJ27" s="79"/>
      <c r="AK27" s="79"/>
    </row>
    <row r="28" spans="2:37" x14ac:dyDescent="0.2">
      <c r="B28" s="48">
        <v>41214</v>
      </c>
      <c r="C28" s="48">
        <f t="shared" si="0"/>
        <v>41243</v>
      </c>
      <c r="D28" s="57"/>
      <c r="E28" s="81"/>
      <c r="F28" s="57"/>
      <c r="G28" s="77"/>
      <c r="H28" s="78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130"/>
      <c r="T28" s="130"/>
      <c r="U28" s="147"/>
      <c r="V28" s="64"/>
      <c r="W28" s="147"/>
      <c r="X28" s="147"/>
      <c r="Y28" s="147"/>
      <c r="Z28" s="78"/>
      <c r="AA28" s="57"/>
      <c r="AJ28" s="79"/>
      <c r="AK28" s="79"/>
    </row>
    <row r="29" spans="2:37" x14ac:dyDescent="0.2">
      <c r="B29" s="48">
        <v>41244</v>
      </c>
      <c r="C29" s="48">
        <f t="shared" si="0"/>
        <v>41274</v>
      </c>
      <c r="D29" s="57"/>
      <c r="E29" s="81"/>
      <c r="F29" s="57"/>
      <c r="G29" s="77"/>
      <c r="H29" s="78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130"/>
      <c r="T29" s="130"/>
      <c r="U29" s="147"/>
      <c r="V29" s="64"/>
      <c r="W29" s="147"/>
      <c r="X29" s="147"/>
      <c r="Y29" s="147"/>
      <c r="Z29" s="78"/>
      <c r="AA29" s="57"/>
      <c r="AJ29" s="79"/>
      <c r="AK29" s="79"/>
    </row>
    <row r="30" spans="2:37" x14ac:dyDescent="0.2">
      <c r="B30" s="48">
        <v>41275</v>
      </c>
      <c r="C30" s="48">
        <f t="shared" si="0"/>
        <v>41305</v>
      </c>
      <c r="D30" s="57"/>
      <c r="E30" s="81"/>
      <c r="F30" s="57"/>
      <c r="G30" s="77"/>
      <c r="H30" s="7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130"/>
      <c r="T30" s="130"/>
      <c r="U30" s="147"/>
      <c r="V30" s="64"/>
      <c r="W30" s="147"/>
      <c r="X30" s="147"/>
      <c r="Y30" s="147"/>
      <c r="Z30" s="78"/>
      <c r="AA30" s="57"/>
      <c r="AJ30" s="79"/>
      <c r="AK30" s="79"/>
    </row>
    <row r="31" spans="2:37" x14ac:dyDescent="0.2">
      <c r="B31" s="48">
        <v>41306</v>
      </c>
      <c r="C31" s="48">
        <f t="shared" si="0"/>
        <v>41333</v>
      </c>
      <c r="D31" s="57"/>
      <c r="E31" s="81"/>
      <c r="F31" s="57"/>
      <c r="G31" s="77"/>
      <c r="H31" s="78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130"/>
      <c r="T31" s="130"/>
      <c r="U31" s="147"/>
      <c r="V31" s="64"/>
      <c r="W31" s="147"/>
      <c r="X31" s="147"/>
      <c r="Y31" s="147"/>
      <c r="Z31" s="78"/>
      <c r="AA31" s="57"/>
      <c r="AJ31" s="79"/>
      <c r="AK31" s="79"/>
    </row>
    <row r="32" spans="2:37" x14ac:dyDescent="0.2">
      <c r="B32" s="48">
        <v>41334</v>
      </c>
      <c r="C32" s="48">
        <f t="shared" si="0"/>
        <v>41364</v>
      </c>
      <c r="D32" s="57"/>
      <c r="E32" s="81"/>
      <c r="F32" s="57"/>
      <c r="G32" s="77"/>
      <c r="H32" s="78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130"/>
      <c r="T32" s="130"/>
      <c r="U32" s="147"/>
      <c r="V32" s="64"/>
      <c r="W32" s="147"/>
      <c r="X32" s="147"/>
      <c r="Y32" s="147"/>
      <c r="Z32" s="78"/>
      <c r="AA32" s="57"/>
      <c r="AJ32" s="79"/>
      <c r="AK32" s="79"/>
    </row>
    <row r="33" spans="2:37" x14ac:dyDescent="0.2">
      <c r="B33" s="48">
        <v>41365</v>
      </c>
      <c r="C33" s="48">
        <f t="shared" si="0"/>
        <v>41394</v>
      </c>
      <c r="D33" s="57"/>
      <c r="E33" s="81"/>
      <c r="F33" s="57"/>
      <c r="G33" s="77"/>
      <c r="H33" s="78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130"/>
      <c r="T33" s="130"/>
      <c r="U33" s="147"/>
      <c r="V33" s="64"/>
      <c r="W33" s="147"/>
      <c r="X33" s="147"/>
      <c r="Y33" s="147"/>
      <c r="Z33" s="78"/>
      <c r="AA33" s="57"/>
      <c r="AJ33" s="79"/>
      <c r="AK33" s="79"/>
    </row>
    <row r="34" spans="2:37" x14ac:dyDescent="0.2">
      <c r="B34" s="48">
        <v>41395</v>
      </c>
      <c r="C34" s="48">
        <f t="shared" si="0"/>
        <v>41425</v>
      </c>
      <c r="D34" s="57"/>
      <c r="E34" s="81"/>
      <c r="F34" s="57"/>
      <c r="G34" s="77"/>
      <c r="H34" s="78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130"/>
      <c r="T34" s="130"/>
      <c r="U34" s="147"/>
      <c r="V34" s="64"/>
      <c r="W34" s="147"/>
      <c r="X34" s="147"/>
      <c r="Y34" s="147"/>
      <c r="Z34" s="78"/>
      <c r="AA34" s="57"/>
      <c r="AJ34" s="79"/>
      <c r="AK34" s="79">
        <f t="shared" si="1"/>
        <v>0</v>
      </c>
    </row>
    <row r="35" spans="2:37" x14ac:dyDescent="0.2">
      <c r="B35" s="48">
        <v>41426</v>
      </c>
      <c r="C35" s="48">
        <f t="shared" si="0"/>
        <v>41455</v>
      </c>
      <c r="D35" s="57"/>
      <c r="E35" s="81"/>
      <c r="F35" s="57"/>
      <c r="G35" s="77"/>
      <c r="H35" s="78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130"/>
      <c r="T35" s="130"/>
      <c r="U35" s="147"/>
      <c r="V35" s="64"/>
      <c r="W35" s="147"/>
      <c r="X35" s="147"/>
      <c r="Y35" s="147"/>
      <c r="Z35" s="78"/>
      <c r="AA35" s="57"/>
      <c r="AJ35" s="79"/>
      <c r="AK35" s="79">
        <f t="shared" si="1"/>
        <v>0</v>
      </c>
    </row>
    <row r="36" spans="2:37" x14ac:dyDescent="0.2">
      <c r="B36" s="48">
        <v>41456</v>
      </c>
      <c r="C36" s="48">
        <f t="shared" si="0"/>
        <v>41486</v>
      </c>
      <c r="D36" s="57"/>
      <c r="E36" s="81"/>
      <c r="F36" s="57"/>
      <c r="G36" s="77"/>
      <c r="H36" s="78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130"/>
      <c r="T36" s="130"/>
      <c r="U36" s="147"/>
      <c r="V36" s="64"/>
      <c r="W36" s="147"/>
      <c r="X36" s="147"/>
      <c r="Y36" s="147"/>
      <c r="Z36" s="78"/>
      <c r="AA36" s="57"/>
      <c r="AJ36" s="79"/>
      <c r="AK36" s="79">
        <f t="shared" si="1"/>
        <v>0</v>
      </c>
    </row>
    <row r="37" spans="2:37" x14ac:dyDescent="0.2">
      <c r="B37" s="48">
        <v>41487</v>
      </c>
      <c r="C37" s="48">
        <f t="shared" si="0"/>
        <v>41517</v>
      </c>
      <c r="D37" s="57"/>
      <c r="E37" s="81"/>
      <c r="F37" s="57"/>
      <c r="G37" s="77"/>
      <c r="H37" s="78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130"/>
      <c r="T37" s="130"/>
      <c r="U37" s="147"/>
      <c r="V37" s="64"/>
      <c r="W37" s="147"/>
      <c r="X37" s="147"/>
      <c r="Y37" s="147"/>
      <c r="Z37" s="78"/>
      <c r="AA37" s="57"/>
      <c r="AJ37" s="79"/>
      <c r="AK37" s="79">
        <f t="shared" si="1"/>
        <v>0</v>
      </c>
    </row>
    <row r="38" spans="2:37" x14ac:dyDescent="0.2">
      <c r="B38" s="48">
        <v>41518</v>
      </c>
      <c r="C38" s="48">
        <f t="shared" ref="C38:C69" si="2">EOMONTH(B38,0)</f>
        <v>41547</v>
      </c>
      <c r="D38" s="57"/>
      <c r="E38" s="81"/>
      <c r="F38" s="57"/>
      <c r="G38" s="77"/>
      <c r="H38" s="78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130"/>
      <c r="T38" s="130"/>
      <c r="U38" s="147"/>
      <c r="V38" s="64"/>
      <c r="W38" s="147"/>
      <c r="X38" s="147"/>
      <c r="Y38" s="147"/>
      <c r="Z38" s="78"/>
      <c r="AA38" s="57"/>
      <c r="AJ38" s="79"/>
      <c r="AK38" s="79">
        <f t="shared" si="1"/>
        <v>0</v>
      </c>
    </row>
    <row r="39" spans="2:37" x14ac:dyDescent="0.2">
      <c r="B39" s="48">
        <v>41548</v>
      </c>
      <c r="C39" s="48">
        <f t="shared" si="2"/>
        <v>41578</v>
      </c>
      <c r="D39" s="57"/>
      <c r="E39" s="81"/>
      <c r="F39" s="57"/>
      <c r="G39" s="77"/>
      <c r="H39" s="78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130"/>
      <c r="T39" s="130"/>
      <c r="U39" s="147"/>
      <c r="V39" s="64"/>
      <c r="W39" s="147"/>
      <c r="X39" s="147"/>
      <c r="Y39" s="147"/>
      <c r="Z39" s="78"/>
      <c r="AA39" s="57"/>
      <c r="AJ39" s="79"/>
      <c r="AK39" s="79">
        <f t="shared" si="1"/>
        <v>0</v>
      </c>
    </row>
    <row r="40" spans="2:37" x14ac:dyDescent="0.2">
      <c r="B40" s="48">
        <v>41579</v>
      </c>
      <c r="C40" s="48">
        <f t="shared" si="2"/>
        <v>41608</v>
      </c>
      <c r="D40" s="57"/>
      <c r="E40" s="81"/>
      <c r="F40" s="57"/>
      <c r="G40" s="77"/>
      <c r="H40" s="78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130"/>
      <c r="T40" s="130"/>
      <c r="U40" s="147"/>
      <c r="V40" s="64"/>
      <c r="W40" s="147"/>
      <c r="X40" s="147"/>
      <c r="Y40" s="147"/>
      <c r="Z40" s="78"/>
      <c r="AA40" s="57"/>
      <c r="AJ40" s="79"/>
      <c r="AK40" s="79">
        <f t="shared" si="1"/>
        <v>0</v>
      </c>
    </row>
    <row r="41" spans="2:37" x14ac:dyDescent="0.2">
      <c r="B41" s="48">
        <v>41609</v>
      </c>
      <c r="C41" s="48">
        <f t="shared" si="2"/>
        <v>41639</v>
      </c>
      <c r="D41" s="57"/>
      <c r="E41" s="81"/>
      <c r="F41" s="57"/>
      <c r="G41" s="77"/>
      <c r="H41" s="78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130"/>
      <c r="T41" s="130"/>
      <c r="U41" s="147"/>
      <c r="V41" s="64"/>
      <c r="W41" s="147"/>
      <c r="X41" s="147"/>
      <c r="Y41" s="147"/>
      <c r="Z41" s="78"/>
      <c r="AA41" s="57"/>
      <c r="AJ41" s="79"/>
      <c r="AK41" s="79">
        <f t="shared" si="1"/>
        <v>0</v>
      </c>
    </row>
    <row r="42" spans="2:37" x14ac:dyDescent="0.2">
      <c r="B42" s="48">
        <v>41640</v>
      </c>
      <c r="C42" s="48">
        <f t="shared" si="2"/>
        <v>41670</v>
      </c>
      <c r="D42" s="57"/>
      <c r="E42" s="81"/>
      <c r="F42" s="57"/>
      <c r="G42" s="77"/>
      <c r="H42" s="78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130"/>
      <c r="T42" s="130"/>
      <c r="U42" s="147"/>
      <c r="V42" s="64"/>
      <c r="W42" s="147"/>
      <c r="X42" s="147"/>
      <c r="Y42" s="147"/>
      <c r="Z42" s="78"/>
      <c r="AA42" s="57"/>
      <c r="AJ42" s="79"/>
      <c r="AK42" s="79">
        <f t="shared" si="1"/>
        <v>0</v>
      </c>
    </row>
    <row r="43" spans="2:37" x14ac:dyDescent="0.2">
      <c r="B43" s="48">
        <v>41671</v>
      </c>
      <c r="C43" s="48">
        <f t="shared" si="2"/>
        <v>41698</v>
      </c>
      <c r="D43" s="57"/>
      <c r="E43" s="81"/>
      <c r="F43" s="57"/>
      <c r="G43" s="77"/>
      <c r="H43" s="7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130"/>
      <c r="T43" s="130"/>
      <c r="U43" s="147"/>
      <c r="V43" s="64"/>
      <c r="W43" s="147"/>
      <c r="X43" s="147"/>
      <c r="Y43" s="147"/>
      <c r="Z43" s="78"/>
      <c r="AA43" s="57"/>
      <c r="AJ43" s="79"/>
      <c r="AK43" s="79">
        <f t="shared" si="1"/>
        <v>0</v>
      </c>
    </row>
    <row r="44" spans="2:37" x14ac:dyDescent="0.2">
      <c r="B44" s="48">
        <v>41699</v>
      </c>
      <c r="C44" s="48">
        <f t="shared" si="2"/>
        <v>41729</v>
      </c>
      <c r="D44" s="57"/>
      <c r="E44" s="81"/>
      <c r="F44" s="57"/>
      <c r="G44" s="77"/>
      <c r="H44" s="7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130"/>
      <c r="T44" s="130"/>
      <c r="U44" s="147"/>
      <c r="V44" s="64"/>
      <c r="W44" s="147"/>
      <c r="X44" s="147"/>
      <c r="Y44" s="147"/>
      <c r="Z44" s="78"/>
      <c r="AA44" s="57"/>
      <c r="AJ44" s="79"/>
      <c r="AK44" s="79">
        <f t="shared" si="1"/>
        <v>0</v>
      </c>
    </row>
    <row r="45" spans="2:37" x14ac:dyDescent="0.2">
      <c r="B45" s="48">
        <v>41730</v>
      </c>
      <c r="C45" s="48">
        <f t="shared" si="2"/>
        <v>41759</v>
      </c>
      <c r="D45" s="57"/>
      <c r="E45" s="81"/>
      <c r="F45" s="57">
        <f t="shared" ref="F45:F79" si="3">SUM(G45:I45)</f>
        <v>593971.32046341489</v>
      </c>
      <c r="G45" s="77">
        <f>VLOOKUP($C45,LoansC!$B$12:$AN$300,G$3,FALSE)</f>
        <v>0</v>
      </c>
      <c r="H45" s="78">
        <f>VLOOKUP($C45,LoansR!$B$12:$AN$300,H$3,FALSE)</f>
        <v>6912.6604634166652</v>
      </c>
      <c r="I45" s="57">
        <f>VLOOKUP($C45,Loans!$B$12:$AN$300,I$3,FALSE)</f>
        <v>587058.65999999817</v>
      </c>
      <c r="J45" s="57">
        <f>VLOOKUP($C45,LoansC!$B$12:$AN$300,J$3,FALSE)</f>
        <v>577311.95999999822</v>
      </c>
      <c r="K45" s="57">
        <f>VLOOKUP($C45,LoansR!$B$12:$AN$300,K$3,FALSE)</f>
        <v>9746.7000000000025</v>
      </c>
      <c r="L45" s="57">
        <f>VLOOKUP($C45,Loans!$B$12:$AN$300,L$3,FALSE)</f>
        <v>731025</v>
      </c>
      <c r="M45" s="57">
        <f>VLOOKUP($C45,Loans!$B$12:$AN$300,M$3,FALSE)</f>
        <v>0</v>
      </c>
      <c r="N45" s="57">
        <f>VLOOKUP($C45,Loans!$B$12:$AN$300,N$3,FALSE)</f>
        <v>703781.31</v>
      </c>
      <c r="O45" s="57">
        <f>VLOOKUP($C45,Loans!$B$12:$AN$300,O$3,FALSE)</f>
        <v>27243.690000000002</v>
      </c>
      <c r="P45" s="57">
        <f>VLOOKUP($C45,Loans!$B$12:$AN$300,P$3,FALSE)</f>
        <v>696255.25000000012</v>
      </c>
      <c r="Q45" s="57">
        <f>VLOOKUP($C45,Loans!$B$12:$AN$300,Q$3,FALSE)</f>
        <v>63315322.469999976</v>
      </c>
      <c r="R45" s="57">
        <f>VLOOKUP($C45,Loans!$B$12:$AN$300,R$3,FALSE)</f>
        <v>64011577.719999999</v>
      </c>
      <c r="S45" s="130">
        <f>VLOOKUP($C45,'SREC Inv.'!$B$14:$AF$259,S$3,FALSE)</f>
        <v>238545</v>
      </c>
      <c r="T45" s="130">
        <f>VLOOKUP($C45,'SREC Inv.'!$B$14:$AF$259,T$3,FALSE)</f>
        <v>0</v>
      </c>
      <c r="U45" s="147">
        <f>VLOOKUP($C45,'SREC Inv.'!$B$14:$AF$259,U$3,FALSE)</f>
        <v>0</v>
      </c>
      <c r="V45" s="64">
        <f>VLOOKUP($C45,'SREC Inv.'!$B$14:$AF$259,V$3,FALSE)</f>
        <v>363433.58999982657</v>
      </c>
      <c r="W45" s="147">
        <f>VLOOKUP($C45,'SREC Inv.'!$B$14:$AF$259,W$3,FALSE)</f>
        <v>1213.0301916970463</v>
      </c>
      <c r="X45" s="147">
        <f>VLOOKUP($C45,'SREC Inv.'!$B$14:$AF$259,X$3,FALSE)</f>
        <v>0</v>
      </c>
      <c r="Y45" s="147"/>
      <c r="Z45" s="78">
        <f>VLOOKUP($C45,Loans!$B$12:$AN$300,Z$3,FALSE)</f>
        <v>492480</v>
      </c>
      <c r="AA45" s="57"/>
      <c r="AJ45" s="79">
        <f>VLOOKUP($C45,'CapO-M Sum'!$A$3:$C$232,3,FALSE)</f>
        <v>8865.4333333333325</v>
      </c>
      <c r="AK45" s="79">
        <f t="shared" si="1"/>
        <v>16991.123988447045</v>
      </c>
    </row>
    <row r="46" spans="2:37" x14ac:dyDescent="0.2">
      <c r="B46" s="48">
        <v>41760</v>
      </c>
      <c r="C46" s="48">
        <f t="shared" si="2"/>
        <v>41790</v>
      </c>
      <c r="D46" s="57"/>
      <c r="E46" s="81"/>
      <c r="F46" s="57">
        <f t="shared" si="3"/>
        <v>592638.41528591618</v>
      </c>
      <c r="G46" s="77">
        <f>VLOOKUP($C46,LoansC!$B$12:$AN$300,G$3,FALSE)</f>
        <v>0</v>
      </c>
      <c r="H46" s="78">
        <f>VLOOKUP($C46,LoansR!$B$12:$AN$300,H$3,FALSE)</f>
        <v>6851.5652859166676</v>
      </c>
      <c r="I46" s="57">
        <f>VLOOKUP($C46,Loans!$B$12:$AN$300,I$3,FALSE)</f>
        <v>585786.84999999951</v>
      </c>
      <c r="J46" s="57">
        <f>VLOOKUP($C46,LoansC!$B$12:$AN$300,J$3,FALSE)</f>
        <v>576126.30999999947</v>
      </c>
      <c r="K46" s="57">
        <f>VLOOKUP($C46,LoansR!$B$12:$AN$300,K$3,FALSE)</f>
        <v>9660.5400000000081</v>
      </c>
      <c r="L46" s="57">
        <f>VLOOKUP($C46,Loans!$B$12:$AN$300,L$3,FALSE)</f>
        <v>1046900</v>
      </c>
      <c r="M46" s="57">
        <f>VLOOKUP($C46,Loans!$B$12:$AN$300,M$3,FALSE)</f>
        <v>0</v>
      </c>
      <c r="N46" s="57">
        <f>VLOOKUP($C46,Loans!$B$12:$AN$300,N$3,FALSE)</f>
        <v>946785.68</v>
      </c>
      <c r="O46" s="57">
        <f>VLOOKUP($C46,Loans!$B$12:$AN$300,O$3,FALSE)</f>
        <v>100114.31999999999</v>
      </c>
      <c r="P46" s="57">
        <f>VLOOKUP($C46,Loans!$B$12:$AN$300,P$3,FALSE)</f>
        <v>335256.42000000004</v>
      </c>
      <c r="Q46" s="57">
        <f>VLOOKUP($C46,Loans!$B$12:$AN$300,Q$3,FALSE)</f>
        <v>63215208.149999991</v>
      </c>
      <c r="R46" s="57">
        <f>VLOOKUP($C46,Loans!$B$12:$AN$300,R$3,FALSE)</f>
        <v>63550464.569999993</v>
      </c>
      <c r="S46" s="130">
        <f>VLOOKUP($C46,'SREC Inv.'!$B$14:$AF$259,S$3,FALSE)</f>
        <v>341620</v>
      </c>
      <c r="T46" s="130">
        <f>VLOOKUP($C46,'SREC Inv.'!$B$14:$AF$259,T$3,FALSE)</f>
        <v>0</v>
      </c>
      <c r="U46" s="147">
        <f>VLOOKUP($C46,'SREC Inv.'!$B$14:$AF$259,U$3,FALSE)</f>
        <v>0</v>
      </c>
      <c r="V46" s="64">
        <f>VLOOKUP($C46,'SREC Inv.'!$B$14:$AF$259,V$3,FALSE)</f>
        <v>705053.58999982662</v>
      </c>
      <c r="W46" s="147">
        <f>VLOOKUP($C46,'SREC Inv.'!$B$14:$AF$259,W$3,FALSE)</f>
        <v>3533.3030392285004</v>
      </c>
      <c r="X46" s="147">
        <f>VLOOKUP($C46,'SREC Inv.'!$B$14:$AF$259,X$3,FALSE)</f>
        <v>0</v>
      </c>
      <c r="Y46" s="147"/>
      <c r="Z46" s="78">
        <f>VLOOKUP($C46,Loans!$B$12:$AN$300,Z$3,FALSE)</f>
        <v>705280</v>
      </c>
      <c r="AA46" s="57"/>
      <c r="AJ46" s="79">
        <f>VLOOKUP($C46,'CapO-M Sum'!$A$3:$C$232,3,FALSE)</f>
        <v>8865.4333333333325</v>
      </c>
      <c r="AK46" s="79">
        <f t="shared" si="1"/>
        <v>19250.3016584785</v>
      </c>
    </row>
    <row r="47" spans="2:37" x14ac:dyDescent="0.2">
      <c r="B47" s="48">
        <v>41791</v>
      </c>
      <c r="C47" s="48">
        <f t="shared" si="2"/>
        <v>41820</v>
      </c>
      <c r="D47" s="57"/>
      <c r="E47" s="81"/>
      <c r="F47" s="57">
        <f t="shared" si="3"/>
        <v>588369.36827708245</v>
      </c>
      <c r="G47" s="77">
        <f>VLOOKUP($C47,LoansC!$B$12:$AN$300,G$3,FALSE)</f>
        <v>0</v>
      </c>
      <c r="H47" s="78">
        <f>VLOOKUP($C47,LoansR!$B$12:$AN$300,H$3,FALSE)</f>
        <v>6709.8482770833334</v>
      </c>
      <c r="I47" s="57">
        <f>VLOOKUP($C47,Loans!$B$12:$AN$300,I$3,FALSE)</f>
        <v>581659.51999999909</v>
      </c>
      <c r="J47" s="57">
        <f>VLOOKUP($C47,LoansC!$B$12:$AN$300,J$3,FALSE)</f>
        <v>572198.69999999914</v>
      </c>
      <c r="K47" s="57">
        <f>VLOOKUP($C47,LoansR!$B$12:$AN$300,K$3,FALSE)</f>
        <v>9460.82</v>
      </c>
      <c r="L47" s="57">
        <f>VLOOKUP($C47,Loans!$B$12:$AN$300,L$3,FALSE)</f>
        <v>1170400</v>
      </c>
      <c r="M47" s="57">
        <f>VLOOKUP($C47,Loans!$B$12:$AN$300,M$3,FALSE)</f>
        <v>0</v>
      </c>
      <c r="N47" s="57">
        <f>VLOOKUP($C47,Loans!$B$12:$AN$300,N$3,FALSE)</f>
        <v>852562.80999999994</v>
      </c>
      <c r="O47" s="57">
        <f>VLOOKUP($C47,Loans!$B$12:$AN$300,O$3,FALSE)</f>
        <v>317837.19</v>
      </c>
      <c r="P47" s="57">
        <f>VLOOKUP($C47,Loans!$B$12:$AN$300,P$3,FALSE)</f>
        <v>64353.13</v>
      </c>
      <c r="Q47" s="57">
        <f>VLOOKUP($C47,Loans!$B$12:$AN$300,Q$3,FALSE)</f>
        <v>62897370.959999979</v>
      </c>
      <c r="R47" s="57">
        <f>VLOOKUP($C47,Loans!$B$12:$AN$300,R$3,FALSE)</f>
        <v>62961724.089999981</v>
      </c>
      <c r="S47" s="130">
        <f>VLOOKUP($C47,'SREC Inv.'!$B$14:$AF$259,S$3,FALSE)</f>
        <v>381920</v>
      </c>
      <c r="T47" s="130">
        <f>VLOOKUP($C47,'SREC Inv.'!$B$14:$AF$259,T$3,FALSE)</f>
        <v>0</v>
      </c>
      <c r="U47" s="147">
        <f>VLOOKUP($C47,'SREC Inv.'!$B$14:$AF$259,U$3,FALSE)</f>
        <v>0</v>
      </c>
      <c r="V47" s="64">
        <f>VLOOKUP($C47,'SREC Inv.'!$B$14:$AF$259,V$3,FALSE)</f>
        <v>1086973.5899998266</v>
      </c>
      <c r="W47" s="147">
        <f>VLOOKUP($C47,'SREC Inv.'!$B$14:$AF$259,W$3,FALSE)</f>
        <v>6554.4518560806082</v>
      </c>
      <c r="X47" s="147">
        <f>VLOOKUP($C47,'SREC Inv.'!$B$14:$AF$259,X$3,FALSE)</f>
        <v>0</v>
      </c>
      <c r="Y47" s="147"/>
      <c r="Z47" s="78">
        <f>VLOOKUP($C47,Loans!$B$12:$AN$300,Z$3,FALSE)</f>
        <v>788480</v>
      </c>
      <c r="AA47" s="57"/>
      <c r="AJ47" s="79">
        <f>VLOOKUP($C47,'CapO-M Sum'!$A$3:$C$232,3,FALSE)</f>
        <v>8865.4333333333325</v>
      </c>
      <c r="AK47" s="79">
        <f t="shared" si="1"/>
        <v>22129.733466497273</v>
      </c>
    </row>
    <row r="48" spans="2:37" x14ac:dyDescent="0.2">
      <c r="B48" s="48">
        <v>41821</v>
      </c>
      <c r="C48" s="48">
        <f t="shared" si="2"/>
        <v>41851</v>
      </c>
      <c r="D48" s="57"/>
      <c r="E48" s="81"/>
      <c r="F48" s="57">
        <f t="shared" si="3"/>
        <v>582918.65755224926</v>
      </c>
      <c r="G48" s="77">
        <f>VLOOKUP($C48,LoansC!$B$12:$AN$300,G$3,FALSE)</f>
        <v>0</v>
      </c>
      <c r="H48" s="78">
        <f>VLOOKUP($C48,LoansR!$B$12:$AN$300,H$3,FALSE)</f>
        <v>6580.1375522499993</v>
      </c>
      <c r="I48" s="57">
        <f>VLOOKUP($C48,Loans!$B$12:$AN$300,I$3,FALSE)</f>
        <v>576338.51999999932</v>
      </c>
      <c r="J48" s="57">
        <f>VLOOKUP($C48,LoansC!$B$12:$AN$300,J$3,FALSE)</f>
        <v>567060.59999999928</v>
      </c>
      <c r="K48" s="57">
        <f>VLOOKUP($C48,LoansR!$B$12:$AN$300,K$3,FALSE)</f>
        <v>9277.9199999999946</v>
      </c>
      <c r="L48" s="57">
        <f>VLOOKUP($C48,Loans!$B$12:$AN$300,L$3,FALSE)</f>
        <v>1394600</v>
      </c>
      <c r="M48" s="57">
        <f>VLOOKUP($C48,Loans!$B$12:$AN$300,M$3,FALSE)</f>
        <v>0</v>
      </c>
      <c r="N48" s="57">
        <f>VLOOKUP($C48,Loans!$B$12:$AN$300,N$3,FALSE)</f>
        <v>622652.80000000028</v>
      </c>
      <c r="O48" s="57">
        <f>VLOOKUP($C48,Loans!$B$12:$AN$300,O$3,FALSE)</f>
        <v>771947.19999999984</v>
      </c>
      <c r="P48" s="57">
        <f>VLOOKUP($C48,Loans!$B$12:$AN$300,P$3,FALSE)</f>
        <v>18038.850000000002</v>
      </c>
      <c r="Q48" s="57">
        <f>VLOOKUP($C48,Loans!$B$12:$AN$300,Q$3,FALSE)</f>
        <v>62125423.760000013</v>
      </c>
      <c r="R48" s="57">
        <f>VLOOKUP($C48,Loans!$B$12:$AN$300,R$3,FALSE)</f>
        <v>62143462.610000014</v>
      </c>
      <c r="S48" s="130">
        <f>VLOOKUP($C48,'SREC Inv.'!$B$14:$AF$259,S$3,FALSE)</f>
        <v>455080</v>
      </c>
      <c r="T48" s="130">
        <f>VLOOKUP($C48,'SREC Inv.'!$B$14:$AF$259,T$3,FALSE)</f>
        <v>1066710</v>
      </c>
      <c r="U48" s="147">
        <f>VLOOKUP($C48,'SREC Inv.'!$B$14:$AF$259,U$3,FALSE)</f>
        <v>-20263.589999826625</v>
      </c>
      <c r="V48" s="64">
        <f>VLOOKUP($C48,'SREC Inv.'!$B$14:$AF$259,V$3,FALSE)</f>
        <v>455080</v>
      </c>
      <c r="W48" s="147">
        <f>VLOOKUP($C48,'SREC Inv.'!$B$14:$AF$259,W$3,FALSE)</f>
        <v>10064.225653340882</v>
      </c>
      <c r="X48" s="147">
        <f>VLOOKUP($C48,'SREC Inv.'!$B$14:$AF$259,X$3,FALSE)</f>
        <v>5667.975527349101</v>
      </c>
      <c r="Y48" s="147"/>
      <c r="Z48" s="78">
        <f>VLOOKUP($C48,Loans!$B$12:$AN$300,Z$3,FALSE)</f>
        <v>939520</v>
      </c>
      <c r="AA48" s="57"/>
      <c r="AJ48" s="79">
        <f>VLOOKUP($C48,'CapO-M Sum'!$A$3:$C$232,3,FALSE)</f>
        <v>8865.4333333333325</v>
      </c>
      <c r="AK48" s="79">
        <f t="shared" si="1"/>
        <v>51441.362066099944</v>
      </c>
    </row>
    <row r="49" spans="2:37" x14ac:dyDescent="0.2">
      <c r="B49" s="48">
        <v>41852</v>
      </c>
      <c r="C49" s="48">
        <f t="shared" si="2"/>
        <v>41882</v>
      </c>
      <c r="D49" s="57"/>
      <c r="E49" s="81"/>
      <c r="F49" s="57">
        <f t="shared" si="3"/>
        <v>575342.97356158344</v>
      </c>
      <c r="G49" s="77">
        <f>VLOOKUP($C49,LoansC!$B$12:$AN$300,G$3,FALSE)</f>
        <v>0</v>
      </c>
      <c r="H49" s="78">
        <f>VLOOKUP($C49,LoansR!$B$12:$AN$300,H$3,FALSE)</f>
        <v>6411.4035615833318</v>
      </c>
      <c r="I49" s="57">
        <f>VLOOKUP($C49,Loans!$B$12:$AN$300,I$3,FALSE)</f>
        <v>568931.57000000007</v>
      </c>
      <c r="J49" s="57">
        <f>VLOOKUP($C49,LoansC!$B$12:$AN$300,J$3,FALSE)</f>
        <v>559891.51000000013</v>
      </c>
      <c r="K49" s="57">
        <f>VLOOKUP($C49,LoansR!$B$12:$AN$300,K$3,FALSE)</f>
        <v>9040.059999999994</v>
      </c>
      <c r="L49" s="57">
        <f>VLOOKUP($C49,Loans!$B$12:$AN$300,L$3,FALSE)</f>
        <v>1368475</v>
      </c>
      <c r="M49" s="57">
        <f>VLOOKUP($C49,Loans!$B$12:$AN$300,M$3,FALSE)</f>
        <v>0</v>
      </c>
      <c r="N49" s="57">
        <f>VLOOKUP($C49,Loans!$B$12:$AN$300,N$3,FALSE)</f>
        <v>575955.9800000001</v>
      </c>
      <c r="O49" s="57">
        <f>VLOOKUP($C49,Loans!$B$12:$AN$300,O$3,FALSE)</f>
        <v>792519.0199999999</v>
      </c>
      <c r="P49" s="57">
        <f>VLOOKUP($C49,Loans!$B$12:$AN$300,P$3,FALSE)</f>
        <v>11014.439999999999</v>
      </c>
      <c r="Q49" s="57">
        <f>VLOOKUP($C49,Loans!$B$12:$AN$300,Q$3,FALSE)</f>
        <v>61332904.739999995</v>
      </c>
      <c r="R49" s="57">
        <f>VLOOKUP($C49,Loans!$B$12:$AN$300,R$3,FALSE)</f>
        <v>61343919.179999985</v>
      </c>
      <c r="S49" s="130">
        <f>VLOOKUP($C49,'SREC Inv.'!$B$14:$AF$259,S$3,FALSE)</f>
        <v>446555</v>
      </c>
      <c r="T49" s="130">
        <f>VLOOKUP($C49,'SREC Inv.'!$B$14:$AF$259,T$3,FALSE)</f>
        <v>0</v>
      </c>
      <c r="U49" s="147">
        <f>VLOOKUP($C49,'SREC Inv.'!$B$14:$AF$259,U$3,FALSE)</f>
        <v>0</v>
      </c>
      <c r="V49" s="64">
        <f>VLOOKUP($C49,'SREC Inv.'!$B$14:$AF$259,V$3,FALSE)</f>
        <v>901635</v>
      </c>
      <c r="W49" s="147">
        <f>VLOOKUP($C49,'SREC Inv.'!$B$14:$AF$259,W$3,FALSE)</f>
        <v>4430.0090095890419</v>
      </c>
      <c r="X49" s="147">
        <f>VLOOKUP($C49,'SREC Inv.'!$B$14:$AF$259,X$3,FALSE)</f>
        <v>0</v>
      </c>
      <c r="Y49" s="147"/>
      <c r="Z49" s="78">
        <f>VLOOKUP($C49,Loans!$B$12:$AN$300,Z$3,FALSE)</f>
        <v>921920</v>
      </c>
      <c r="AA49" s="57"/>
      <c r="AJ49" s="79">
        <f>VLOOKUP($C49,'CapO-M Sum'!$A$3:$C$232,3,FALSE)</f>
        <v>8865.4333333333325</v>
      </c>
      <c r="AK49" s="79">
        <f t="shared" si="1"/>
        <v>19706.845904505706</v>
      </c>
    </row>
    <row r="50" spans="2:37" x14ac:dyDescent="0.2">
      <c r="B50" s="48">
        <v>41883</v>
      </c>
      <c r="C50" s="48">
        <f t="shared" si="2"/>
        <v>41912</v>
      </c>
      <c r="D50" s="57"/>
      <c r="E50" s="81"/>
      <c r="F50" s="57">
        <f t="shared" si="3"/>
        <v>567940.4941254165</v>
      </c>
      <c r="G50" s="77">
        <f>VLOOKUP($C50,LoansC!$B$12:$AN$300,G$3,FALSE)</f>
        <v>0</v>
      </c>
      <c r="H50" s="78">
        <f>VLOOKUP($C50,LoansR!$B$12:$AN$300,H$3,FALSE)</f>
        <v>6256.3541254166648</v>
      </c>
      <c r="I50" s="57">
        <f>VLOOKUP($C50,Loans!$B$12:$AN$300,I$3,FALSE)</f>
        <v>561684.13999999978</v>
      </c>
      <c r="J50" s="57">
        <f>VLOOKUP($C50,LoansC!$B$12:$AN$300,J$3,FALSE)</f>
        <v>552862.7899999998</v>
      </c>
      <c r="K50" s="57">
        <f>VLOOKUP($C50,LoansR!$B$12:$AN$300,K$3,FALSE)</f>
        <v>8821.350000000004</v>
      </c>
      <c r="L50" s="57">
        <f>VLOOKUP($C50,Loans!$B$12:$AN$300,L$3,FALSE)</f>
        <v>1357550</v>
      </c>
      <c r="M50" s="57">
        <f>VLOOKUP($C50,Loans!$B$12:$AN$300,M$3,FALSE)</f>
        <v>0</v>
      </c>
      <c r="N50" s="57">
        <f>VLOOKUP($C50,Loans!$B$12:$AN$300,N$3,FALSE)</f>
        <v>566944.83999999985</v>
      </c>
      <c r="O50" s="57">
        <f>VLOOKUP($C50,Loans!$B$12:$AN$300,O$3,FALSE)</f>
        <v>790605.16000000015</v>
      </c>
      <c r="P50" s="57">
        <f>VLOOKUP($C50,Loans!$B$12:$AN$300,P$3,FALSE)</f>
        <v>5753.74</v>
      </c>
      <c r="Q50" s="57">
        <f>VLOOKUP($C50,Loans!$B$12:$AN$300,Q$3,FALSE)</f>
        <v>60542299.579999983</v>
      </c>
      <c r="R50" s="57">
        <f>VLOOKUP($C50,Loans!$B$12:$AN$300,R$3,FALSE)</f>
        <v>60548053.319999978</v>
      </c>
      <c r="S50" s="130">
        <f>VLOOKUP($C50,'SREC Inv.'!$B$14:$AF$259,S$3,FALSE)</f>
        <v>442990</v>
      </c>
      <c r="T50" s="130">
        <f>VLOOKUP($C50,'SREC Inv.'!$B$14:$AF$259,T$3,FALSE)</f>
        <v>0</v>
      </c>
      <c r="U50" s="147">
        <f>VLOOKUP($C50,'SREC Inv.'!$B$14:$AF$259,U$3,FALSE)</f>
        <v>0</v>
      </c>
      <c r="V50" s="64">
        <f>VLOOKUP($C50,'SREC Inv.'!$B$14:$AF$259,V$3,FALSE)</f>
        <v>1344625</v>
      </c>
      <c r="W50" s="147">
        <f>VLOOKUP($C50,'SREC Inv.'!$B$14:$AF$259,W$3,FALSE)</f>
        <v>8368.1250520547947</v>
      </c>
      <c r="X50" s="147">
        <f>VLOOKUP($C50,'SREC Inv.'!$B$14:$AF$259,X$3,FALSE)</f>
        <v>0</v>
      </c>
      <c r="Y50" s="147"/>
      <c r="Z50" s="78">
        <f>VLOOKUP($C50,Loans!$B$12:$AN$300,Z$3,FALSE)</f>
        <v>914560</v>
      </c>
      <c r="AA50" s="57"/>
      <c r="AJ50" s="79">
        <f>VLOOKUP($C50,'CapO-M Sum'!$A$3:$C$232,3,FALSE)</f>
        <v>8865.4333333333325</v>
      </c>
      <c r="AK50" s="79">
        <f t="shared" si="1"/>
        <v>23489.912510804792</v>
      </c>
    </row>
    <row r="51" spans="2:37" x14ac:dyDescent="0.2">
      <c r="B51" s="48">
        <v>41913</v>
      </c>
      <c r="C51" s="48">
        <f t="shared" si="2"/>
        <v>41943</v>
      </c>
      <c r="D51" s="57"/>
      <c r="E51" s="81"/>
      <c r="F51" s="57">
        <f t="shared" si="3"/>
        <v>560572.1401033334</v>
      </c>
      <c r="G51" s="77">
        <f>VLOOKUP($C51,LoansC!$B$12:$AN$300,G$3,FALSE)</f>
        <v>0</v>
      </c>
      <c r="H51" s="78">
        <f>VLOOKUP($C51,LoansR!$B$12:$AN$300,H$3,FALSE)</f>
        <v>6094.9901033333344</v>
      </c>
      <c r="I51" s="57">
        <f>VLOOKUP($C51,Loans!$B$12:$AN$300,I$3,FALSE)</f>
        <v>554477.15</v>
      </c>
      <c r="J51" s="57">
        <f>VLOOKUP($C51,LoansC!$B$12:$AN$300,J$3,FALSE)</f>
        <v>545883.26</v>
      </c>
      <c r="K51" s="57">
        <f>VLOOKUP($C51,LoansR!$B$12:$AN$300,K$3,FALSE)</f>
        <v>8593.89</v>
      </c>
      <c r="L51" s="57">
        <f>VLOOKUP($C51,Loans!$B$12:$AN$300,L$3,FALSE)</f>
        <v>1247825</v>
      </c>
      <c r="M51" s="57">
        <f>VLOOKUP($C51,Loans!$B$12:$AN$300,M$3,FALSE)</f>
        <v>0</v>
      </c>
      <c r="N51" s="57">
        <f>VLOOKUP($C51,Loans!$B$12:$AN$300,N$3,FALSE)</f>
        <v>558436.67000000004</v>
      </c>
      <c r="O51" s="57">
        <f>VLOOKUP($C51,Loans!$B$12:$AN$300,O$3,FALSE)</f>
        <v>689388.33</v>
      </c>
      <c r="P51" s="57">
        <f>VLOOKUP($C51,Loans!$B$12:$AN$300,P$3,FALSE)</f>
        <v>1794.2199999999998</v>
      </c>
      <c r="Q51" s="57">
        <f>VLOOKUP($C51,Loans!$B$12:$AN$300,Q$3,FALSE)</f>
        <v>59852911.250000007</v>
      </c>
      <c r="R51" s="57">
        <f>VLOOKUP($C51,Loans!$B$12:$AN$300,R$3,FALSE)</f>
        <v>59854705.469999999</v>
      </c>
      <c r="S51" s="130">
        <f>VLOOKUP($C51,'SREC Inv.'!$B$14:$AF$259,S$3,FALSE)</f>
        <v>407185</v>
      </c>
      <c r="T51" s="130">
        <f>VLOOKUP($C51,'SREC Inv.'!$B$14:$AF$259,T$3,FALSE)</f>
        <v>1344625</v>
      </c>
      <c r="U51" s="147">
        <f>VLOOKUP($C51,'SREC Inv.'!$B$14:$AF$259,U$3,FALSE)</f>
        <v>0</v>
      </c>
      <c r="V51" s="64">
        <f>VLOOKUP($C51,'SREC Inv.'!$B$14:$AF$259,V$3,FALSE)</f>
        <v>407185</v>
      </c>
      <c r="W51" s="147">
        <f>VLOOKUP($C51,'SREC Inv.'!$B$14:$AF$259,W$3,FALSE)</f>
        <v>12402.392817808221</v>
      </c>
      <c r="X51" s="147">
        <f>VLOOKUP($C51,'SREC Inv.'!$B$14:$AF$259,X$3,FALSE)</f>
        <v>7594.4602024022133</v>
      </c>
      <c r="Y51" s="147"/>
      <c r="Z51" s="78">
        <f>VLOOKUP($C51,Loans!$B$12:$AN$300,Z$3,FALSE)</f>
        <v>840640</v>
      </c>
      <c r="AA51" s="57"/>
      <c r="AJ51" s="79">
        <f>VLOOKUP($C51,'CapO-M Sum'!$A$3:$C$232,3,FALSE)</f>
        <v>8865.4333333333325</v>
      </c>
      <c r="AK51" s="79">
        <f t="shared" si="1"/>
        <v>34957.276456877102</v>
      </c>
    </row>
    <row r="52" spans="2:37" x14ac:dyDescent="0.2">
      <c r="B52" s="48">
        <v>41944</v>
      </c>
      <c r="C52" s="48">
        <f t="shared" si="2"/>
        <v>41973</v>
      </c>
      <c r="D52" s="57"/>
      <c r="E52" s="81"/>
      <c r="F52" s="57">
        <f t="shared" si="3"/>
        <v>554152.99579741678</v>
      </c>
      <c r="G52" s="77">
        <f>VLOOKUP($C52,LoansC!$B$12:$AN$300,G$3,FALSE)</f>
        <v>0</v>
      </c>
      <c r="H52" s="78">
        <f>VLOOKUP($C52,LoansR!$B$12:$AN$300,H$3,FALSE)</f>
        <v>5945.5257974166661</v>
      </c>
      <c r="I52" s="57">
        <f>VLOOKUP($C52,Loans!$B$12:$AN$300,I$3,FALSE)</f>
        <v>548207.47000000009</v>
      </c>
      <c r="J52" s="57">
        <f>VLOOKUP($C52,LoansC!$B$12:$AN$300,J$3,FALSE)</f>
        <v>539824.33000000007</v>
      </c>
      <c r="K52" s="57">
        <f>VLOOKUP($C52,LoansR!$B$12:$AN$300,K$3,FALSE)</f>
        <v>8383.1399999999976</v>
      </c>
      <c r="L52" s="57">
        <f>VLOOKUP($C52,Loans!$B$12:$AN$300,L$3,FALSE)</f>
        <v>1066375</v>
      </c>
      <c r="M52" s="57">
        <f>VLOOKUP($C52,Loans!$B$12:$AN$300,M$3,FALSE)</f>
        <v>0</v>
      </c>
      <c r="N52" s="57">
        <f>VLOOKUP($C52,Loans!$B$12:$AN$300,N$3,FALSE)</f>
        <v>548007.54</v>
      </c>
      <c r="O52" s="57">
        <f>VLOOKUP($C52,Loans!$B$12:$AN$300,O$3,FALSE)</f>
        <v>518367.45999999985</v>
      </c>
      <c r="P52" s="57">
        <f>VLOOKUP($C52,Loans!$B$12:$AN$300,P$3,FALSE)</f>
        <v>1994.15</v>
      </c>
      <c r="Q52" s="57">
        <f>VLOOKUP($C52,Loans!$B$12:$AN$300,Q$3,FALSE)</f>
        <v>59334543.789999999</v>
      </c>
      <c r="R52" s="57">
        <f>VLOOKUP($C52,Loans!$B$12:$AN$300,R$3,FALSE)</f>
        <v>59336537.939999998</v>
      </c>
      <c r="S52" s="130">
        <f>VLOOKUP($C52,'SREC Inv.'!$B$14:$AF$259,S$3,FALSE)</f>
        <v>347975</v>
      </c>
      <c r="T52" s="130">
        <f>VLOOKUP($C52,'SREC Inv.'!$B$14:$AF$259,T$3,FALSE)</f>
        <v>0</v>
      </c>
      <c r="U52" s="147">
        <f>VLOOKUP($C52,'SREC Inv.'!$B$14:$AF$259,U$3,FALSE)</f>
        <v>0</v>
      </c>
      <c r="V52" s="64">
        <f>VLOOKUP($C52,'SREC Inv.'!$B$14:$AF$259,V$3,FALSE)</f>
        <v>755160</v>
      </c>
      <c r="W52" s="147">
        <f>VLOOKUP($C52,'SREC Inv.'!$B$14:$AF$259,W$3,FALSE)</f>
        <v>3824.1304863013702</v>
      </c>
      <c r="X52" s="147">
        <f>VLOOKUP($C52,'SREC Inv.'!$B$14:$AF$259,X$3,FALSE)</f>
        <v>0</v>
      </c>
      <c r="Y52" s="147"/>
      <c r="Z52" s="78">
        <f>VLOOKUP($C52,Loans!$B$12:$AN$300,Z$3,FALSE)</f>
        <v>718400</v>
      </c>
      <c r="AA52" s="57"/>
      <c r="AJ52" s="79">
        <f>VLOOKUP($C52,'CapO-M Sum'!$A$3:$C$232,3,FALSE)</f>
        <v>8865.4333333333325</v>
      </c>
      <c r="AK52" s="79">
        <f t="shared" si="1"/>
        <v>18635.089617051366</v>
      </c>
    </row>
    <row r="53" spans="2:37" x14ac:dyDescent="0.2">
      <c r="B53" s="48">
        <v>41974</v>
      </c>
      <c r="C53" s="48">
        <f t="shared" si="2"/>
        <v>42004</v>
      </c>
      <c r="D53" s="57"/>
      <c r="E53" s="81"/>
      <c r="F53" s="57">
        <f t="shared" si="3"/>
        <v>549355.53415191662</v>
      </c>
      <c r="G53" s="77">
        <f>VLOOKUP($C53,LoansC!$B$12:$AN$300,G$3,FALSE)</f>
        <v>0</v>
      </c>
      <c r="H53" s="78">
        <f>VLOOKUP($C53,LoansR!$B$12:$AN$300,H$3,FALSE)</f>
        <v>5818.9741519166664</v>
      </c>
      <c r="I53" s="57">
        <f>VLOOKUP($C53,Loans!$B$12:$AN$300,I$3,FALSE)</f>
        <v>543536.55999999994</v>
      </c>
      <c r="J53" s="57">
        <f>VLOOKUP($C53,LoansC!$B$12:$AN$300,J$3,FALSE)</f>
        <v>535331.90999999992</v>
      </c>
      <c r="K53" s="57">
        <f>VLOOKUP($C53,LoansR!$B$12:$AN$300,K$3,FALSE)</f>
        <v>8204.65</v>
      </c>
      <c r="L53" s="57">
        <f>VLOOKUP($C53,Loans!$B$12:$AN$300,L$3,FALSE)</f>
        <v>862600</v>
      </c>
      <c r="M53" s="57">
        <f>VLOOKUP($C53,Loans!$B$12:$AN$300,M$3,FALSE)</f>
        <v>0</v>
      </c>
      <c r="N53" s="57">
        <f>VLOOKUP($C53,Loans!$B$12:$AN$300,N$3,FALSE)</f>
        <v>542779.14999999991</v>
      </c>
      <c r="O53" s="57">
        <f>VLOOKUP($C53,Loans!$B$12:$AN$300,O$3,FALSE)</f>
        <v>319820.84999999998</v>
      </c>
      <c r="P53" s="57">
        <f>VLOOKUP($C53,Loans!$B$12:$AN$300,P$3,FALSE)</f>
        <v>2751.56</v>
      </c>
      <c r="Q53" s="57">
        <f>VLOOKUP($C53,Loans!$B$12:$AN$300,Q$3,FALSE)</f>
        <v>59014722.940000013</v>
      </c>
      <c r="R53" s="57">
        <f>VLOOKUP($C53,Loans!$B$12:$AN$300,R$3,FALSE)</f>
        <v>59017474.500000007</v>
      </c>
      <c r="S53" s="130">
        <f>VLOOKUP($C53,'SREC Inv.'!$B$14:$AF$259,S$3,FALSE)</f>
        <v>281480</v>
      </c>
      <c r="T53" s="130">
        <f>VLOOKUP($C53,'SREC Inv.'!$B$14:$AF$259,T$3,FALSE)</f>
        <v>0</v>
      </c>
      <c r="U53" s="147">
        <f>VLOOKUP($C53,'SREC Inv.'!$B$14:$AF$259,U$3,FALSE)</f>
        <v>0</v>
      </c>
      <c r="V53" s="64">
        <f>VLOOKUP($C53,'SREC Inv.'!$B$14:$AF$259,V$3,FALSE)</f>
        <v>1036640</v>
      </c>
      <c r="W53" s="147">
        <f>VLOOKUP($C53,'SREC Inv.'!$B$14:$AF$259,W$3,FALSE)</f>
        <v>7211.2848876712333</v>
      </c>
      <c r="X53" s="147">
        <f>VLOOKUP($C53,'SREC Inv.'!$B$14:$AF$259,X$3,FALSE)</f>
        <v>0</v>
      </c>
      <c r="Y53" s="147"/>
      <c r="Z53" s="78">
        <f>VLOOKUP($C53,Loans!$B$12:$AN$300,Z$3,FALSE)</f>
        <v>581120</v>
      </c>
      <c r="AA53" s="57"/>
      <c r="AJ53" s="79">
        <f>VLOOKUP($C53,'CapO-M Sum'!$A$3:$C$232,3,FALSE)</f>
        <v>8865.4333333333325</v>
      </c>
      <c r="AK53" s="79">
        <f t="shared" si="1"/>
        <v>21895.692372921232</v>
      </c>
    </row>
    <row r="54" spans="2:37" x14ac:dyDescent="0.2">
      <c r="B54" s="48">
        <v>42005</v>
      </c>
      <c r="C54" s="48">
        <f t="shared" si="2"/>
        <v>42035</v>
      </c>
      <c r="D54" s="57"/>
      <c r="E54" s="81"/>
      <c r="F54" s="57">
        <f t="shared" si="3"/>
        <v>546401.59993233322</v>
      </c>
      <c r="G54" s="77">
        <f>VLOOKUP($C54,LoansC!$B$12:$AN$300,G$3,FALSE)</f>
        <v>0</v>
      </c>
      <c r="H54" s="78">
        <f>VLOOKUP($C54,LoansR!$B$12:$AN$300,H$3,FALSE)</f>
        <v>5708.159932333333</v>
      </c>
      <c r="I54" s="57">
        <f>VLOOKUP($C54,Loans!$B$12:$AN$300,I$3,FALSE)</f>
        <v>540693.43999999994</v>
      </c>
      <c r="J54" s="57">
        <f>VLOOKUP($C54,LoansC!$B$12:$AN$300,J$3,FALSE)</f>
        <v>532644.99</v>
      </c>
      <c r="K54" s="57">
        <f>VLOOKUP($C54,LoansR!$B$12:$AN$300,K$3,FALSE)</f>
        <v>8048.4500000000071</v>
      </c>
      <c r="L54" s="57">
        <f>VLOOKUP($C54,Loans!$B$12:$AN$300,L$3,FALSE)</f>
        <v>544350</v>
      </c>
      <c r="M54" s="57">
        <f>VLOOKUP($C54,Loans!$B$12:$AN$300,M$3,FALSE)</f>
        <v>0</v>
      </c>
      <c r="N54" s="57">
        <f>VLOOKUP($C54,Loans!$B$12:$AN$300,N$3,FALSE)</f>
        <v>497534.33</v>
      </c>
      <c r="O54" s="57">
        <f>VLOOKUP($C54,Loans!$B$12:$AN$300,O$3,FALSE)</f>
        <v>46815.67</v>
      </c>
      <c r="P54" s="57">
        <f>VLOOKUP($C54,Loans!$B$12:$AN$300,P$3,FALSE)</f>
        <v>45910.669999999991</v>
      </c>
      <c r="Q54" s="57">
        <f>VLOOKUP($C54,Loans!$B$12:$AN$300,Q$3,FALSE)</f>
        <v>58967907.270000003</v>
      </c>
      <c r="R54" s="57">
        <f>VLOOKUP($C54,Loans!$B$12:$AN$300,R$3,FALSE)</f>
        <v>59013817.939999998</v>
      </c>
      <c r="S54" s="130">
        <f>VLOOKUP($C54,'SREC Inv.'!$B$14:$AF$259,S$3,FALSE)</f>
        <v>177630</v>
      </c>
      <c r="T54" s="130">
        <f>VLOOKUP($C54,'SREC Inv.'!$B$14:$AF$259,T$3,FALSE)</f>
        <v>1036640</v>
      </c>
      <c r="U54" s="147">
        <f>VLOOKUP($C54,'SREC Inv.'!$B$14:$AF$259,U$3,FALSE)</f>
        <v>0</v>
      </c>
      <c r="V54" s="64">
        <f>VLOOKUP($C54,'SREC Inv.'!$B$14:$AF$259,V$3,FALSE)</f>
        <v>177630</v>
      </c>
      <c r="W54" s="147">
        <f>VLOOKUP($C54,'SREC Inv.'!$B$14:$AF$259,W$3,FALSE)</f>
        <v>9520.1529123287673</v>
      </c>
      <c r="X54" s="147">
        <f>VLOOKUP($C54,'SREC Inv.'!$B$14:$AF$259,X$3,FALSE)</f>
        <v>7696.3796635135441</v>
      </c>
      <c r="Y54" s="147"/>
      <c r="Z54" s="78">
        <f>VLOOKUP($C54,Loans!$B$12:$AN$300,Z$3,FALSE)</f>
        <v>366720</v>
      </c>
      <c r="AA54" s="57"/>
      <c r="AJ54" s="79">
        <f>VLOOKUP($C54,'CapO-M Sum'!$A$3:$C$232,3,FALSE)</f>
        <v>7043.6418536014526</v>
      </c>
      <c r="AK54" s="79">
        <f t="shared" si="1"/>
        <v>29968.334361777099</v>
      </c>
    </row>
    <row r="55" spans="2:37" x14ac:dyDescent="0.2">
      <c r="B55" s="48">
        <v>42036</v>
      </c>
      <c r="C55" s="48">
        <f t="shared" si="2"/>
        <v>42063</v>
      </c>
      <c r="D55" s="57"/>
      <c r="E55" s="81"/>
      <c r="F55" s="57">
        <f t="shared" si="3"/>
        <v>546367.78585275053</v>
      </c>
      <c r="G55" s="77">
        <f>VLOOKUP($C55,LoansC!$B$12:$AN$300,G$3,FALSE)</f>
        <v>0</v>
      </c>
      <c r="H55" s="78">
        <f>VLOOKUP($C55,LoansR!$B$12:$AN$300,H$3,FALSE)</f>
        <v>5638.7158527500014</v>
      </c>
      <c r="I55" s="57">
        <f>VLOOKUP($C55,Loans!$B$12:$AN$300,I$3,FALSE)</f>
        <v>540729.07000000053</v>
      </c>
      <c r="J55" s="57">
        <f>VLOOKUP($C55,LoansC!$B$12:$AN$300,J$3,FALSE)</f>
        <v>532778.49000000057</v>
      </c>
      <c r="K55" s="57">
        <f>VLOOKUP($C55,LoansR!$B$12:$AN$300,K$3,FALSE)</f>
        <v>7950.5799999999936</v>
      </c>
      <c r="L55" s="57">
        <f>VLOOKUP($C55,Loans!$B$12:$AN$300,L$3,FALSE)</f>
        <v>483075</v>
      </c>
      <c r="M55" s="57">
        <f>VLOOKUP($C55,Loans!$B$12:$AN$300,M$3,FALSE)</f>
        <v>0</v>
      </c>
      <c r="N55" s="57">
        <f>VLOOKUP($C55,Loans!$B$12:$AN$300,N$3,FALSE)</f>
        <v>458139.53999999992</v>
      </c>
      <c r="O55" s="57">
        <f>VLOOKUP($C55,Loans!$B$12:$AN$300,O$3,FALSE)</f>
        <v>24935.46</v>
      </c>
      <c r="P55" s="57">
        <f>VLOOKUP($C55,Loans!$B$12:$AN$300,P$3,FALSE)</f>
        <v>128500.19999999998</v>
      </c>
      <c r="Q55" s="57">
        <f>VLOOKUP($C55,Loans!$B$12:$AN$300,Q$3,FALSE)</f>
        <v>58942971.810000002</v>
      </c>
      <c r="R55" s="57">
        <f>VLOOKUP($C55,Loans!$B$12:$AN$300,R$3,FALSE)</f>
        <v>59071472.009999983</v>
      </c>
      <c r="S55" s="130">
        <f>VLOOKUP($C55,'SREC Inv.'!$B$14:$AF$259,S$3,FALSE)</f>
        <v>157635</v>
      </c>
      <c r="T55" s="130">
        <f>VLOOKUP($C55,'SREC Inv.'!$B$14:$AF$259,T$3,FALSE)</f>
        <v>0</v>
      </c>
      <c r="U55" s="147">
        <f>VLOOKUP($C55,'SREC Inv.'!$B$14:$AF$259,U$3,FALSE)</f>
        <v>0</v>
      </c>
      <c r="V55" s="64">
        <f>VLOOKUP($C55,'SREC Inv.'!$B$14:$AF$259,V$3,FALSE)</f>
        <v>335265</v>
      </c>
      <c r="W55" s="147">
        <f>VLOOKUP($C55,'SREC Inv.'!$B$14:$AF$259,W$3,FALSE)</f>
        <v>1561.8757602739727</v>
      </c>
      <c r="X55" s="147">
        <f>VLOOKUP($C55,'SREC Inv.'!$B$14:$AF$259,X$3,FALSE)</f>
        <v>0</v>
      </c>
      <c r="Y55" s="147"/>
      <c r="Z55" s="78">
        <f>VLOOKUP($C55,Loans!$B$12:$AN$300,Z$3,FALSE)</f>
        <v>325440</v>
      </c>
      <c r="AA55" s="57"/>
      <c r="AJ55" s="79">
        <f>VLOOKUP($C55,'CapO-M Sum'!$A$3:$C$232,3,FALSE)</f>
        <v>7043.6418536014526</v>
      </c>
      <c r="AK55" s="79">
        <f t="shared" si="1"/>
        <v>14244.233466625426</v>
      </c>
    </row>
    <row r="56" spans="2:37" x14ac:dyDescent="0.2">
      <c r="B56" s="48">
        <v>42064</v>
      </c>
      <c r="C56" s="48">
        <f t="shared" si="2"/>
        <v>42094</v>
      </c>
      <c r="D56" s="57"/>
      <c r="E56" s="81"/>
      <c r="F56" s="57">
        <f t="shared" si="3"/>
        <v>546901.53891425009</v>
      </c>
      <c r="G56" s="77">
        <f>VLOOKUP($C56,LoansC!$B$12:$AN$300,G$3,FALSE)</f>
        <v>0</v>
      </c>
      <c r="H56" s="78">
        <f>VLOOKUP($C56,LoansR!$B$12:$AN$300,H$3,FALSE)</f>
        <v>5585.3189142500005</v>
      </c>
      <c r="I56" s="57">
        <f>VLOOKUP($C56,Loans!$B$12:$AN$300,I$3,FALSE)</f>
        <v>541316.22000000009</v>
      </c>
      <c r="J56" s="57">
        <f>VLOOKUP($C56,LoansC!$B$12:$AN$300,J$3,FALSE)</f>
        <v>533441.01000000013</v>
      </c>
      <c r="K56" s="57">
        <f>VLOOKUP($C56,LoansR!$B$12:$AN$300,K$3,FALSE)</f>
        <v>7875.2099999999982</v>
      </c>
      <c r="L56" s="57">
        <f>VLOOKUP($C56,Loans!$B$12:$AN$300,L$3,FALSE)</f>
        <v>590425</v>
      </c>
      <c r="M56" s="57">
        <f>VLOOKUP($C56,Loans!$B$12:$AN$300,M$3,FALSE)</f>
        <v>0</v>
      </c>
      <c r="N56" s="57">
        <f>VLOOKUP($C56,Loans!$B$12:$AN$300,N$3,FALSE)</f>
        <v>530512.43000000005</v>
      </c>
      <c r="O56" s="57">
        <f>VLOOKUP($C56,Loans!$B$12:$AN$300,O$3,FALSE)</f>
        <v>59912.570000000022</v>
      </c>
      <c r="P56" s="57">
        <f>VLOOKUP($C56,Loans!$B$12:$AN$300,P$3,FALSE)</f>
        <v>139303.99</v>
      </c>
      <c r="Q56" s="57">
        <f>VLOOKUP($C56,Loans!$B$12:$AN$300,Q$3,FALSE)</f>
        <v>58883059.24000001</v>
      </c>
      <c r="R56" s="57">
        <f>VLOOKUP($C56,Loans!$B$12:$AN$300,R$3,FALSE)</f>
        <v>59022363.230000012</v>
      </c>
      <c r="S56" s="130">
        <f>VLOOKUP($C56,'SREC Inv.'!$B$14:$AF$259,S$3,FALSE)</f>
        <v>192665</v>
      </c>
      <c r="T56" s="130">
        <f>VLOOKUP($C56,'SREC Inv.'!$B$14:$AF$259,T$3,FALSE)</f>
        <v>0</v>
      </c>
      <c r="U56" s="147">
        <f>VLOOKUP($C56,'SREC Inv.'!$B$14:$AF$259,U$3,FALSE)</f>
        <v>0</v>
      </c>
      <c r="V56" s="64">
        <f>VLOOKUP($C56,'SREC Inv.'!$B$14:$AF$259,V$3,FALSE)</f>
        <v>527930</v>
      </c>
      <c r="W56" s="147">
        <f>VLOOKUP($C56,'SREC Inv.'!$B$14:$AF$259,W$3,FALSE)</f>
        <v>3222.1678575342471</v>
      </c>
      <c r="X56" s="147">
        <f>VLOOKUP($C56,'SREC Inv.'!$B$14:$AF$259,X$3,FALSE)</f>
        <v>0</v>
      </c>
      <c r="Y56" s="147"/>
      <c r="Z56" s="78">
        <f>VLOOKUP($C56,Loans!$B$12:$AN$300,Z$3,FALSE)</f>
        <v>397760</v>
      </c>
      <c r="AA56" s="57"/>
      <c r="AJ56" s="79">
        <f>VLOOKUP($C56,'CapO-M Sum'!$A$3:$C$232,3,FALSE)</f>
        <v>7043.6418536014526</v>
      </c>
      <c r="AK56" s="79">
        <f t="shared" si="1"/>
        <v>15851.1286253857</v>
      </c>
    </row>
    <row r="57" spans="2:37" x14ac:dyDescent="0.2">
      <c r="B57" s="48">
        <v>42095</v>
      </c>
      <c r="C57" s="48">
        <f t="shared" si="2"/>
        <v>42124</v>
      </c>
      <c r="D57" s="57"/>
      <c r="E57" s="81"/>
      <c r="F57" s="57">
        <f t="shared" si="3"/>
        <v>546446.82805433345</v>
      </c>
      <c r="G57" s="77">
        <f>VLOOKUP($C57,LoansC!$B$12:$AN$300,G$3,FALSE)</f>
        <v>0</v>
      </c>
      <c r="H57" s="78">
        <f>VLOOKUP($C57,LoansR!$B$12:$AN$300,H$3,FALSE)</f>
        <v>5526.1580543333321</v>
      </c>
      <c r="I57" s="57">
        <f>VLOOKUP($C57,Loans!$B$12:$AN$300,I$3,FALSE)</f>
        <v>540920.67000000016</v>
      </c>
      <c r="J57" s="57">
        <f>VLOOKUP($C57,LoansC!$B$12:$AN$300,J$3,FALSE)</f>
        <v>533128.89000000013</v>
      </c>
      <c r="K57" s="57">
        <f>VLOOKUP($C57,LoansR!$B$12:$AN$300,K$3,FALSE)</f>
        <v>7791.7799999999779</v>
      </c>
      <c r="L57" s="57">
        <f>VLOOKUP($C57,Loans!$B$12:$AN$300,L$3,FALSE)</f>
        <v>736250</v>
      </c>
      <c r="M57" s="57">
        <f>VLOOKUP($C57,Loans!$B$12:$AN$300,M$3,FALSE)</f>
        <v>0</v>
      </c>
      <c r="N57" s="57">
        <f>VLOOKUP($C57,Loans!$B$12:$AN$300,N$3,FALSE)</f>
        <v>583208.95999999985</v>
      </c>
      <c r="O57" s="57">
        <f>VLOOKUP($C57,Loans!$B$12:$AN$300,O$3,FALSE)</f>
        <v>153041.04</v>
      </c>
      <c r="P57" s="57">
        <f>VLOOKUP($C57,Loans!$B$12:$AN$300,P$3,FALSE)</f>
        <v>97015.7</v>
      </c>
      <c r="Q57" s="57">
        <f>VLOOKUP($C57,Loans!$B$12:$AN$300,Q$3,FALSE)</f>
        <v>58730018.199999996</v>
      </c>
      <c r="R57" s="57">
        <f>VLOOKUP($C57,Loans!$B$12:$AN$300,R$3,FALSE)</f>
        <v>58827033.899999991</v>
      </c>
      <c r="S57" s="130">
        <f>VLOOKUP($C57,'SREC Inv.'!$B$14:$AF$259,S$3,FALSE)</f>
        <v>240250</v>
      </c>
      <c r="T57" s="130">
        <f>VLOOKUP($C57,'SREC Inv.'!$B$14:$AF$259,T$3,FALSE)</f>
        <v>527930</v>
      </c>
      <c r="U57" s="147">
        <f>VLOOKUP($C57,'SREC Inv.'!$B$14:$AF$259,U$3,FALSE)</f>
        <v>0</v>
      </c>
      <c r="V57" s="64">
        <f>VLOOKUP($C57,'SREC Inv.'!$B$14:$AF$259,V$3,FALSE)</f>
        <v>240250</v>
      </c>
      <c r="W57" s="147">
        <f>VLOOKUP($C57,'SREC Inv.'!$B$14:$AF$259,W$3,FALSE)</f>
        <v>4733.2313479452059</v>
      </c>
      <c r="X57" s="147">
        <f>VLOOKUP($C57,'SREC Inv.'!$B$14:$AF$259,X$3,FALSE)</f>
        <v>4394.72529741168</v>
      </c>
      <c r="Y57" s="147"/>
      <c r="Z57" s="78">
        <f>VLOOKUP($C57,Loans!$B$12:$AN$300,Z$3,FALSE)</f>
        <v>496000</v>
      </c>
      <c r="AA57" s="57"/>
      <c r="AJ57" s="79">
        <f>VLOOKUP($C57,'CapO-M Sum'!$A$3:$C$232,3,FALSE)</f>
        <v>7043.6418536014526</v>
      </c>
      <c r="AK57" s="79">
        <f t="shared" si="1"/>
        <v>21697.756553291671</v>
      </c>
    </row>
    <row r="58" spans="2:37" x14ac:dyDescent="0.2">
      <c r="B58" s="48">
        <v>42125</v>
      </c>
      <c r="C58" s="48">
        <f t="shared" si="2"/>
        <v>42155</v>
      </c>
      <c r="D58" s="57"/>
      <c r="E58" s="81"/>
      <c r="F58" s="57">
        <f t="shared" si="3"/>
        <v>544638.41168416594</v>
      </c>
      <c r="G58" s="77">
        <f>VLOOKUP($C58,LoansC!$B$12:$AN$300,G$3,FALSE)</f>
        <v>0</v>
      </c>
      <c r="H58" s="78">
        <f>VLOOKUP($C58,LoansR!$B$12:$AN$300,H$3,FALSE)</f>
        <v>5422.8816841666694</v>
      </c>
      <c r="I58" s="57">
        <f>VLOOKUP($C58,Loans!$B$12:$AN$300,I$3,FALSE)</f>
        <v>539215.52999999933</v>
      </c>
      <c r="J58" s="57">
        <f>VLOOKUP($C58,LoansC!$B$12:$AN$300,J$3,FALSE)</f>
        <v>531569.32999999938</v>
      </c>
      <c r="K58" s="57">
        <f>VLOOKUP($C58,LoansR!$B$12:$AN$300,K$3,FALSE)</f>
        <v>7646.1999999999898</v>
      </c>
      <c r="L58" s="57">
        <f>VLOOKUP($C58,Loans!$B$12:$AN$300,L$3,FALSE)</f>
        <v>1036925</v>
      </c>
      <c r="M58" s="57">
        <f>VLOOKUP($C58,Loans!$B$12:$AN$300,M$3,FALSE)</f>
        <v>0</v>
      </c>
      <c r="N58" s="57">
        <f>VLOOKUP($C58,Loans!$B$12:$AN$300,N$3,FALSE)</f>
        <v>629931.04000000027</v>
      </c>
      <c r="O58" s="57">
        <f>VLOOKUP($C58,Loans!$B$12:$AN$300,O$3,FALSE)</f>
        <v>406993.96</v>
      </c>
      <c r="P58" s="57">
        <f>VLOOKUP($C58,Loans!$B$12:$AN$300,P$3,FALSE)</f>
        <v>6300.19</v>
      </c>
      <c r="Q58" s="57">
        <f>VLOOKUP($C58,Loans!$B$12:$AN$300,Q$3,FALSE)</f>
        <v>58323024.23999998</v>
      </c>
      <c r="R58" s="57">
        <f>VLOOKUP($C58,Loans!$B$12:$AN$300,R$3,FALSE)</f>
        <v>58329324.429999985</v>
      </c>
      <c r="S58" s="130">
        <f>VLOOKUP($C58,'SREC Inv.'!$B$14:$AF$259,S$3,FALSE)</f>
        <v>338365</v>
      </c>
      <c r="T58" s="130">
        <f>VLOOKUP($C58,'SREC Inv.'!$B$14:$AF$259,T$3,FALSE)</f>
        <v>0</v>
      </c>
      <c r="U58" s="147">
        <f>VLOOKUP($C58,'SREC Inv.'!$B$14:$AF$259,U$3,FALSE)</f>
        <v>0</v>
      </c>
      <c r="V58" s="64">
        <f>VLOOKUP($C58,'SREC Inv.'!$B$14:$AF$259,V$3,FALSE)</f>
        <v>578615</v>
      </c>
      <c r="W58" s="147">
        <f>VLOOKUP($C58,'SREC Inv.'!$B$14:$AF$259,W$3,FALSE)</f>
        <v>2369.9654150684933</v>
      </c>
      <c r="X58" s="147">
        <f>VLOOKUP($C58,'SREC Inv.'!$B$14:$AF$259,X$3,FALSE)</f>
        <v>0</v>
      </c>
      <c r="Y58" s="147"/>
      <c r="Z58" s="78">
        <f>VLOOKUP($C58,Loans!$B$12:$AN$300,Z$3,FALSE)</f>
        <v>698560</v>
      </c>
      <c r="AA58" s="57"/>
      <c r="AJ58" s="79">
        <f>VLOOKUP($C58,'CapO-M Sum'!$A$3:$C$232,3,FALSE)</f>
        <v>7043.6418536014526</v>
      </c>
      <c r="AK58" s="79">
        <f t="shared" si="1"/>
        <v>14836.488952836615</v>
      </c>
    </row>
    <row r="59" spans="2:37" x14ac:dyDescent="0.2">
      <c r="B59" s="48">
        <v>42156</v>
      </c>
      <c r="C59" s="48">
        <f t="shared" si="2"/>
        <v>42185</v>
      </c>
      <c r="D59" s="57"/>
      <c r="E59" s="81"/>
      <c r="F59" s="57">
        <f t="shared" si="3"/>
        <v>540030.43937749963</v>
      </c>
      <c r="G59" s="77">
        <f>VLOOKUP($C59,LoansC!$B$12:$AN$300,G$3,FALSE)</f>
        <v>0</v>
      </c>
      <c r="H59" s="78">
        <f>VLOOKUP($C59,LoansR!$B$12:$AN$300,H$3,FALSE)</f>
        <v>5289.8493774999997</v>
      </c>
      <c r="I59" s="57">
        <f>VLOOKUP($C59,Loans!$B$12:$AN$300,I$3,FALSE)</f>
        <v>534740.58999999962</v>
      </c>
      <c r="J59" s="57">
        <f>VLOOKUP($C59,LoansC!$B$12:$AN$300,J$3,FALSE)</f>
        <v>527282.00999999966</v>
      </c>
      <c r="K59" s="57">
        <f>VLOOKUP($C59,LoansR!$B$12:$AN$300,K$3,FALSE)</f>
        <v>7458.5800000000017</v>
      </c>
      <c r="L59" s="57">
        <f>VLOOKUP($C59,Loans!$B$12:$AN$300,L$3,FALSE)</f>
        <v>1164225</v>
      </c>
      <c r="M59" s="57">
        <f>VLOOKUP($C59,Loans!$B$12:$AN$300,M$3,FALSE)</f>
        <v>0</v>
      </c>
      <c r="N59" s="57">
        <f>VLOOKUP($C59,Loans!$B$12:$AN$300,N$3,FALSE)</f>
        <v>539528.59</v>
      </c>
      <c r="O59" s="57">
        <f>VLOOKUP($C59,Loans!$B$12:$AN$300,O$3,FALSE)</f>
        <v>624696.40999999992</v>
      </c>
      <c r="P59" s="57">
        <f>VLOOKUP($C59,Loans!$B$12:$AN$300,P$3,FALSE)</f>
        <v>1512.19</v>
      </c>
      <c r="Q59" s="57">
        <f>VLOOKUP($C59,Loans!$B$12:$AN$300,Q$3,FALSE)</f>
        <v>57698327.830000006</v>
      </c>
      <c r="R59" s="57">
        <f>VLOOKUP($C59,Loans!$B$12:$AN$300,R$3,FALSE)</f>
        <v>57699840.020000011</v>
      </c>
      <c r="S59" s="130">
        <f>VLOOKUP($C59,'SREC Inv.'!$B$14:$AF$259,S$3,FALSE)</f>
        <v>379905</v>
      </c>
      <c r="T59" s="130">
        <f>VLOOKUP($C59,'SREC Inv.'!$B$14:$AF$259,T$3,FALSE)</f>
        <v>0</v>
      </c>
      <c r="U59" s="147">
        <f>VLOOKUP($C59,'SREC Inv.'!$B$14:$AF$259,U$3,FALSE)</f>
        <v>0</v>
      </c>
      <c r="V59" s="64">
        <f>VLOOKUP($C59,'SREC Inv.'!$B$14:$AF$259,V$3,FALSE)</f>
        <v>958520</v>
      </c>
      <c r="W59" s="147">
        <f>VLOOKUP($C59,'SREC Inv.'!$B$14:$AF$259,W$3,FALSE)</f>
        <v>5399.2636726027404</v>
      </c>
      <c r="X59" s="147">
        <f>VLOOKUP($C59,'SREC Inv.'!$B$14:$AF$259,X$3,FALSE)</f>
        <v>0</v>
      </c>
      <c r="Y59" s="147"/>
      <c r="Z59" s="78">
        <f>VLOOKUP($C59,Loans!$B$12:$AN$300,Z$3,FALSE)</f>
        <v>784320</v>
      </c>
      <c r="AA59" s="57"/>
      <c r="AJ59" s="79">
        <f>VLOOKUP($C59,'CapO-M Sum'!$A$3:$C$232,3,FALSE)</f>
        <v>7043.6418536014526</v>
      </c>
      <c r="AK59" s="79">
        <f t="shared" si="1"/>
        <v>17732.754903704194</v>
      </c>
    </row>
    <row r="60" spans="2:37" x14ac:dyDescent="0.2">
      <c r="B60" s="48">
        <v>42186</v>
      </c>
      <c r="C60" s="48">
        <f t="shared" si="2"/>
        <v>42216</v>
      </c>
      <c r="D60" s="57"/>
      <c r="E60" s="81"/>
      <c r="F60" s="57">
        <f t="shared" si="3"/>
        <v>534202.52754733339</v>
      </c>
      <c r="G60" s="77">
        <f>VLOOKUP($C60,LoansC!$B$12:$AN$300,G$3,FALSE)</f>
        <v>0</v>
      </c>
      <c r="H60" s="78">
        <f>VLOOKUP($C60,LoansR!$B$12:$AN$300,H$3,FALSE)</f>
        <v>5145.1475473333339</v>
      </c>
      <c r="I60" s="57">
        <f>VLOOKUP($C60,Loans!$B$12:$AN$300,I$3,FALSE)</f>
        <v>529057.38</v>
      </c>
      <c r="J60" s="57">
        <f>VLOOKUP($C60,LoansC!$B$12:$AN$300,J$3,FALSE)</f>
        <v>521802.76999999996</v>
      </c>
      <c r="K60" s="57">
        <f>VLOOKUP($C60,LoansR!$B$12:$AN$300,K$3,FALSE)</f>
        <v>7254.6100000000024</v>
      </c>
      <c r="L60" s="57">
        <f>VLOOKUP($C60,Loans!$B$12:$AN$300,L$3,FALSE)</f>
        <v>1387475</v>
      </c>
      <c r="M60" s="57">
        <f>VLOOKUP($C60,Loans!$B$12:$AN$300,M$3,FALSE)</f>
        <v>0</v>
      </c>
      <c r="N60" s="57">
        <f>VLOOKUP($C60,Loans!$B$12:$AN$300,N$3,FALSE)</f>
        <v>529282.12</v>
      </c>
      <c r="O60" s="57">
        <f>VLOOKUP($C60,Loans!$B$12:$AN$300,O$3,FALSE)</f>
        <v>858192.87999999977</v>
      </c>
      <c r="P60" s="57">
        <f>VLOOKUP($C60,Loans!$B$12:$AN$300,P$3,FALSE)</f>
        <v>1287.4499999999998</v>
      </c>
      <c r="Q60" s="57">
        <f>VLOOKUP($C60,Loans!$B$12:$AN$300,Q$3,FALSE)</f>
        <v>56840134.949999988</v>
      </c>
      <c r="R60" s="57">
        <f>VLOOKUP($C60,Loans!$B$12:$AN$300,R$3,FALSE)</f>
        <v>56841422.399999991</v>
      </c>
      <c r="S60" s="130">
        <f>VLOOKUP($C60,'SREC Inv.'!$B$14:$AF$259,S$3,FALSE)</f>
        <v>452755</v>
      </c>
      <c r="T60" s="130">
        <f>VLOOKUP($C60,'SREC Inv.'!$B$14:$AF$259,T$3,FALSE)</f>
        <v>958520</v>
      </c>
      <c r="U60" s="147">
        <f>VLOOKUP($C60,'SREC Inv.'!$B$14:$AF$259,U$3,FALSE)</f>
        <v>0</v>
      </c>
      <c r="V60" s="64">
        <f>VLOOKUP($C60,'SREC Inv.'!$B$14:$AF$259,V$3,FALSE)</f>
        <v>452755</v>
      </c>
      <c r="W60" s="147">
        <f>VLOOKUP($C60,'SREC Inv.'!$B$14:$AF$259,W$3,FALSE)</f>
        <v>8890.5431246575354</v>
      </c>
      <c r="X60" s="147">
        <f>VLOOKUP($C60,'SREC Inv.'!$B$14:$AF$259,X$3,FALSE)</f>
        <v>5496.400319971558</v>
      </c>
      <c r="Y60" s="147"/>
      <c r="Z60" s="78">
        <f>VLOOKUP($C60,Loans!$B$12:$AN$300,Z$3,FALSE)</f>
        <v>934720</v>
      </c>
      <c r="AA60" s="57"/>
      <c r="AJ60" s="79">
        <f>VLOOKUP($C60,'CapO-M Sum'!$A$3:$C$232,3,FALSE)</f>
        <v>7043.6418536014526</v>
      </c>
      <c r="AK60" s="79">
        <f t="shared" si="1"/>
        <v>26575.732845563882</v>
      </c>
    </row>
    <row r="61" spans="2:37" x14ac:dyDescent="0.2">
      <c r="B61" s="48">
        <v>42217</v>
      </c>
      <c r="C61" s="48">
        <f t="shared" si="2"/>
        <v>42247</v>
      </c>
      <c r="D61" s="57"/>
      <c r="E61" s="81"/>
      <c r="F61" s="57">
        <f t="shared" si="3"/>
        <v>526255.03379908332</v>
      </c>
      <c r="G61" s="77">
        <f>VLOOKUP($C61,LoansC!$B$12:$AN$300,G$3,FALSE)</f>
        <v>0</v>
      </c>
      <c r="H61" s="78">
        <f>VLOOKUP($C61,LoansR!$B$12:$AN$300,H$3,FALSE)</f>
        <v>4985.0637990833347</v>
      </c>
      <c r="I61" s="57">
        <f>VLOOKUP($C61,Loans!$B$12:$AN$300,I$3,FALSE)</f>
        <v>521269.97</v>
      </c>
      <c r="J61" s="57">
        <f>VLOOKUP($C61,LoansC!$B$12:$AN$300,J$3,FALSE)</f>
        <v>514241.07999999996</v>
      </c>
      <c r="K61" s="57">
        <f>VLOOKUP($C61,LoansR!$B$12:$AN$300,K$3,FALSE)</f>
        <v>7028.8900000000021</v>
      </c>
      <c r="L61" s="57">
        <f>VLOOKUP($C61,Loans!$B$12:$AN$300,L$3,FALSE)</f>
        <v>1361162.43</v>
      </c>
      <c r="M61" s="57">
        <f>VLOOKUP($C61,Loans!$B$12:$AN$300,M$3,FALSE)</f>
        <v>0</v>
      </c>
      <c r="N61" s="57">
        <f>VLOOKUP($C61,Loans!$B$12:$AN$300,N$3,FALSE)</f>
        <v>521819.68999999994</v>
      </c>
      <c r="O61" s="57">
        <f>VLOOKUP($C61,Loans!$B$12:$AN$300,O$3,FALSE)</f>
        <v>839342.74000000022</v>
      </c>
      <c r="P61" s="57">
        <f>VLOOKUP($C61,Loans!$B$12:$AN$300,P$3,FALSE)</f>
        <v>737.73</v>
      </c>
      <c r="Q61" s="57">
        <f>VLOOKUP($C61,Loans!$B$12:$AN$300,Q$3,FALSE)</f>
        <v>56000792.210000016</v>
      </c>
      <c r="R61" s="57">
        <f>VLOOKUP($C61,Loans!$B$12:$AN$300,R$3,FALSE)</f>
        <v>56001529.94000002</v>
      </c>
      <c r="S61" s="130">
        <f>VLOOKUP($C61,'SREC Inv.'!$B$14:$AF$259,S$3,FALSE)</f>
        <v>444385</v>
      </c>
      <c r="T61" s="130">
        <f>VLOOKUP($C61,'SREC Inv.'!$B$14:$AF$259,T$3,FALSE)</f>
        <v>0</v>
      </c>
      <c r="U61" s="147">
        <f>VLOOKUP($C61,'SREC Inv.'!$B$14:$AF$259,U$3,FALSE)</f>
        <v>0</v>
      </c>
      <c r="V61" s="64">
        <f>VLOOKUP($C61,'SREC Inv.'!$B$14:$AF$259,V$3,FALSE)</f>
        <v>897140</v>
      </c>
      <c r="W61" s="147">
        <f>VLOOKUP($C61,'SREC Inv.'!$B$14:$AF$259,W$3,FALSE)</f>
        <v>4407.4100520547945</v>
      </c>
      <c r="X61" s="147">
        <f>VLOOKUP($C61,'SREC Inv.'!$B$14:$AF$259,X$3,FALSE)</f>
        <v>0</v>
      </c>
      <c r="Y61" s="147"/>
      <c r="Z61" s="78">
        <f>VLOOKUP($C61,Loans!$B$12:$AN$300,Z$3,FALSE)</f>
        <v>916930.25</v>
      </c>
      <c r="AA61" s="57"/>
      <c r="AJ61" s="79">
        <f>VLOOKUP($C61,'CapO-M Sum'!$A$3:$C$232,3,FALSE)</f>
        <v>7043.6418536014526</v>
      </c>
      <c r="AK61" s="79">
        <f t="shared" si="1"/>
        <v>16436.115704739583</v>
      </c>
    </row>
    <row r="62" spans="2:37" x14ac:dyDescent="0.2">
      <c r="B62" s="48">
        <v>42248</v>
      </c>
      <c r="C62" s="48">
        <f t="shared" si="2"/>
        <v>42277</v>
      </c>
      <c r="D62" s="57"/>
      <c r="E62" s="81"/>
      <c r="F62" s="57">
        <f t="shared" si="3"/>
        <v>518478.97869958356</v>
      </c>
      <c r="G62" s="77">
        <f>VLOOKUP($C62,LoansC!$B$12:$AN$300,G$3,FALSE)</f>
        <v>0</v>
      </c>
      <c r="H62" s="78">
        <f>VLOOKUP($C62,LoansR!$B$12:$AN$300,H$3,FALSE)</f>
        <v>4823.0086995833344</v>
      </c>
      <c r="I62" s="57">
        <f>VLOOKUP($C62,Loans!$B$12:$AN$300,I$3,FALSE)</f>
        <v>513655.9700000002</v>
      </c>
      <c r="J62" s="57">
        <f>VLOOKUP($C62,LoansC!$B$12:$AN$300,J$3,FALSE)</f>
        <v>506855.64000000019</v>
      </c>
      <c r="K62" s="57">
        <f>VLOOKUP($C62,LoansR!$B$12:$AN$300,K$3,FALSE)</f>
        <v>6800.329999999999</v>
      </c>
      <c r="L62" s="57">
        <f>VLOOKUP($C62,Loans!$B$12:$AN$300,L$3,FALSE)</f>
        <v>1345046.47</v>
      </c>
      <c r="M62" s="57">
        <f>VLOOKUP($C62,Loans!$B$12:$AN$300,M$3,FALSE)</f>
        <v>0</v>
      </c>
      <c r="N62" s="57">
        <f>VLOOKUP($C62,Loans!$B$12:$AN$300,N$3,FALSE)</f>
        <v>513220.74000000017</v>
      </c>
      <c r="O62" s="57">
        <f>VLOOKUP($C62,Loans!$B$12:$AN$300,O$3,FALSE)</f>
        <v>831825.73</v>
      </c>
      <c r="P62" s="57">
        <f>VLOOKUP($C62,Loans!$B$12:$AN$300,P$3,FALSE)</f>
        <v>1172.9599999999998</v>
      </c>
      <c r="Q62" s="57">
        <f>VLOOKUP($C62,Loans!$B$12:$AN$300,Q$3,FALSE)</f>
        <v>55168966.480000012</v>
      </c>
      <c r="R62" s="57">
        <f>VLOOKUP($C62,Loans!$B$12:$AN$300,R$3,FALSE)</f>
        <v>55170139.440000013</v>
      </c>
      <c r="S62" s="130">
        <f>VLOOKUP($C62,'SREC Inv.'!$B$14:$AF$259,S$3,FALSE)</f>
        <v>439115</v>
      </c>
      <c r="T62" s="130">
        <f>VLOOKUP($C62,'SREC Inv.'!$B$14:$AF$259,T$3,FALSE)</f>
        <v>0</v>
      </c>
      <c r="U62" s="147">
        <f>VLOOKUP($C62,'SREC Inv.'!$B$14:$AF$259,U$3,FALSE)</f>
        <v>0</v>
      </c>
      <c r="V62" s="64">
        <f>VLOOKUP($C62,'SREC Inv.'!$B$14:$AF$259,V$3,FALSE)</f>
        <v>1336255</v>
      </c>
      <c r="W62" s="147">
        <f>VLOOKUP($C62,'SREC Inv.'!$B$14:$AF$259,W$3,FALSE)</f>
        <v>8325.899442465754</v>
      </c>
      <c r="X62" s="147">
        <f>VLOOKUP($C62,'SREC Inv.'!$B$14:$AF$259,X$3,FALSE)</f>
        <v>0</v>
      </c>
      <c r="Y62" s="147"/>
      <c r="Z62" s="78">
        <f>VLOOKUP($C62,Loans!$B$12:$AN$300,Z$3,FALSE)</f>
        <v>906066.53</v>
      </c>
      <c r="AA62" s="57"/>
      <c r="AJ62" s="79">
        <f>VLOOKUP($C62,'CapO-M Sum'!$A$3:$C$232,3,FALSE)</f>
        <v>7043.6418536014526</v>
      </c>
      <c r="AK62" s="79">
        <f t="shared" si="1"/>
        <v>20192.549995650541</v>
      </c>
    </row>
    <row r="63" spans="2:37" x14ac:dyDescent="0.2">
      <c r="B63" s="48">
        <v>42278</v>
      </c>
      <c r="C63" s="48">
        <f t="shared" si="2"/>
        <v>42308</v>
      </c>
      <c r="D63" s="57"/>
      <c r="E63" s="81"/>
      <c r="F63" s="57">
        <f t="shared" si="3"/>
        <v>510781.83873674995</v>
      </c>
      <c r="G63" s="77">
        <f>VLOOKUP($C63,LoansC!$B$12:$AN$300,G$3,FALSE)</f>
        <v>0</v>
      </c>
      <c r="H63" s="78">
        <f>VLOOKUP($C63,LoansR!$B$12:$AN$300,H$3,FALSE)</f>
        <v>4669.0687367500004</v>
      </c>
      <c r="I63" s="57">
        <f>VLOOKUP($C63,Loans!$B$12:$AN$300,I$3,FALSE)</f>
        <v>506112.76999999996</v>
      </c>
      <c r="J63" s="57">
        <f>VLOOKUP($C63,LoansC!$B$12:$AN$300,J$3,FALSE)</f>
        <v>499529.41</v>
      </c>
      <c r="K63" s="57">
        <f>VLOOKUP($C63,LoansR!$B$12:$AN$300,K$3,FALSE)</f>
        <v>6583.3599999999942</v>
      </c>
      <c r="L63" s="57">
        <f>VLOOKUP($C63,Loans!$B$12:$AN$300,L$3,FALSE)</f>
        <v>1246105.8799999999</v>
      </c>
      <c r="M63" s="57">
        <f>VLOOKUP($C63,Loans!$B$12:$AN$300,M$3,FALSE)</f>
        <v>0</v>
      </c>
      <c r="N63" s="57">
        <f>VLOOKUP($C63,Loans!$B$12:$AN$300,N$3,FALSE)</f>
        <v>506546.99</v>
      </c>
      <c r="O63" s="57">
        <f>VLOOKUP($C63,Loans!$B$12:$AN$300,O$3,FALSE)</f>
        <v>739558.89</v>
      </c>
      <c r="P63" s="57">
        <f>VLOOKUP($C63,Loans!$B$12:$AN$300,P$3,FALSE)</f>
        <v>738.74</v>
      </c>
      <c r="Q63" s="57">
        <f>VLOOKUP($C63,Loans!$B$12:$AN$300,Q$3,FALSE)</f>
        <v>54429407.589999996</v>
      </c>
      <c r="R63" s="57">
        <f>VLOOKUP($C63,Loans!$B$12:$AN$300,R$3,FALSE)</f>
        <v>54430146.329999998</v>
      </c>
      <c r="S63" s="130">
        <f>VLOOKUP($C63,'SREC Inv.'!$B$14:$AF$259,S$3,FALSE)</f>
        <v>406720</v>
      </c>
      <c r="T63" s="130">
        <f>VLOOKUP($C63,'SREC Inv.'!$B$14:$AF$259,T$3,FALSE)</f>
        <v>1336255</v>
      </c>
      <c r="U63" s="147">
        <f>VLOOKUP($C63,'SREC Inv.'!$B$14:$AF$259,U$3,FALSE)</f>
        <v>0</v>
      </c>
      <c r="V63" s="64">
        <f>VLOOKUP($C63,'SREC Inv.'!$B$14:$AF$259,V$3,FALSE)</f>
        <v>406720</v>
      </c>
      <c r="W63" s="147">
        <f>VLOOKUP($C63,'SREC Inv.'!$B$14:$AF$259,W$3,FALSE)</f>
        <v>12325.820567123288</v>
      </c>
      <c r="X63" s="147">
        <f>VLOOKUP($C63,'SREC Inv.'!$B$14:$AF$259,X$3,FALSE)</f>
        <v>6685.6947848478276</v>
      </c>
      <c r="Y63" s="147"/>
      <c r="Z63" s="78">
        <f>VLOOKUP($C63,Loans!$B$12:$AN$300,Z$3,FALSE)</f>
        <v>839385.88</v>
      </c>
      <c r="AA63" s="57"/>
      <c r="AJ63" s="79">
        <f>VLOOKUP($C63,'CapO-M Sum'!$A$3:$C$232,3,FALSE)</f>
        <v>6172.9081369446421</v>
      </c>
      <c r="AK63" s="79">
        <f t="shared" si="1"/>
        <v>29853.492225665759</v>
      </c>
    </row>
    <row r="64" spans="2:37" x14ac:dyDescent="0.2">
      <c r="B64" s="48">
        <v>42309</v>
      </c>
      <c r="C64" s="48">
        <f t="shared" si="2"/>
        <v>42338</v>
      </c>
      <c r="D64" s="57"/>
      <c r="E64" s="81"/>
      <c r="F64" s="57">
        <f t="shared" si="3"/>
        <v>503930.6909724166</v>
      </c>
      <c r="G64" s="77">
        <f>VLOOKUP($C64,LoansC!$B$12:$AN$300,G$3,FALSE)</f>
        <v>0</v>
      </c>
      <c r="H64" s="78">
        <f>VLOOKUP($C64,LoansR!$B$12:$AN$300,H$3,FALSE)</f>
        <v>4509.3609724166681</v>
      </c>
      <c r="I64" s="57">
        <f>VLOOKUP($C64,Loans!$B$12:$AN$300,I$3,FALSE)</f>
        <v>499421.32999999996</v>
      </c>
      <c r="J64" s="57">
        <f>VLOOKUP($C64,LoansC!$B$12:$AN$300,J$3,FALSE)</f>
        <v>493063.18999999994</v>
      </c>
      <c r="K64" s="57">
        <f>VLOOKUP($C64,LoansR!$B$12:$AN$300,K$3,FALSE)</f>
        <v>6358.1400000000085</v>
      </c>
      <c r="L64" s="57">
        <f>VLOOKUP($C64,Loans!$B$12:$AN$300,L$3,FALSE)</f>
        <v>1061109.6299999999</v>
      </c>
      <c r="M64" s="57">
        <f>VLOOKUP($C64,Loans!$B$12:$AN$300,M$3,FALSE)</f>
        <v>0</v>
      </c>
      <c r="N64" s="57">
        <f>VLOOKUP($C64,Loans!$B$12:$AN$300,N$3,FALSE)</f>
        <v>499088.38999999996</v>
      </c>
      <c r="O64" s="57">
        <f>VLOOKUP($C64,Loans!$B$12:$AN$300,O$3,FALSE)</f>
        <v>562021.24000000011</v>
      </c>
      <c r="P64" s="57">
        <f>VLOOKUP($C64,Loans!$B$12:$AN$300,P$3,FALSE)</f>
        <v>1071.68</v>
      </c>
      <c r="Q64" s="57">
        <f>VLOOKUP($C64,Loans!$B$12:$AN$300,Q$3,FALSE)</f>
        <v>53867386.350000001</v>
      </c>
      <c r="R64" s="57">
        <f>VLOOKUP($C64,Loans!$B$12:$AN$300,R$3,FALSE)</f>
        <v>53868458.030000001</v>
      </c>
      <c r="S64" s="130">
        <f>VLOOKUP($C64,'SREC Inv.'!$B$14:$AF$259,S$3,FALSE)</f>
        <v>346270</v>
      </c>
      <c r="T64" s="130">
        <f>VLOOKUP($C64,'SREC Inv.'!$B$14:$AF$259,T$3,FALSE)</f>
        <v>0</v>
      </c>
      <c r="U64" s="147">
        <f>VLOOKUP($C64,'SREC Inv.'!$B$14:$AF$259,U$3,FALSE)</f>
        <v>0</v>
      </c>
      <c r="V64" s="64">
        <f>VLOOKUP($C64,'SREC Inv.'!$B$14:$AF$259,V$3,FALSE)</f>
        <v>752990</v>
      </c>
      <c r="W64" s="147">
        <f>VLOOKUP($C64,'SREC Inv.'!$B$14:$AF$259,W$3,FALSE)</f>
        <v>3819.3653616438355</v>
      </c>
      <c r="X64" s="147">
        <f>VLOOKUP($C64,'SREC Inv.'!$B$14:$AF$259,X$3,FALSE)</f>
        <v>0</v>
      </c>
      <c r="Y64" s="147"/>
      <c r="Z64" s="78">
        <f>VLOOKUP($C64,Loans!$B$12:$AN$300,Z$3,FALSE)</f>
        <v>714839.63</v>
      </c>
      <c r="AA64" s="57"/>
      <c r="AJ64" s="79">
        <f>VLOOKUP($C64,'CapO-M Sum'!$A$3:$C$232,3,FALSE)</f>
        <v>6172.9081369446421</v>
      </c>
      <c r="AK64" s="79">
        <f t="shared" si="1"/>
        <v>14501.634471005145</v>
      </c>
    </row>
    <row r="65" spans="2:37" x14ac:dyDescent="0.2">
      <c r="B65" s="48">
        <v>42339</v>
      </c>
      <c r="C65" s="48">
        <f t="shared" si="2"/>
        <v>42369</v>
      </c>
      <c r="D65" s="57"/>
      <c r="E65" s="81"/>
      <c r="F65" s="57">
        <f t="shared" si="3"/>
        <v>498730.44108166668</v>
      </c>
      <c r="G65" s="77">
        <f>VLOOKUP($C65,LoansC!$B$12:$AN$300,G$3,FALSE)</f>
        <v>0</v>
      </c>
      <c r="H65" s="78">
        <f>VLOOKUP($C65,LoansR!$B$12:$AN$300,H$3,FALSE)</f>
        <v>4366.0610816666667</v>
      </c>
      <c r="I65" s="57">
        <f>VLOOKUP($C65,Loans!$B$12:$AN$300,I$3,FALSE)</f>
        <v>494364.38</v>
      </c>
      <c r="J65" s="57">
        <f>VLOOKUP($C65,LoansC!$B$12:$AN$300,J$3,FALSE)</f>
        <v>488208.3</v>
      </c>
      <c r="K65" s="57">
        <f>VLOOKUP($C65,LoansR!$B$12:$AN$300,K$3,FALSE)</f>
        <v>6156.08</v>
      </c>
      <c r="L65" s="57">
        <f>VLOOKUP($C65,Loans!$B$12:$AN$300,L$3,FALSE)</f>
        <v>851346.22</v>
      </c>
      <c r="M65" s="57">
        <f>VLOOKUP($C65,Loans!$B$12:$AN$300,M$3,FALSE)</f>
        <v>0</v>
      </c>
      <c r="N65" s="57">
        <f>VLOOKUP($C65,Loans!$B$12:$AN$300,N$3,FALSE)</f>
        <v>492878.04</v>
      </c>
      <c r="O65" s="57">
        <f>VLOOKUP($C65,Loans!$B$12:$AN$300,O$3,FALSE)</f>
        <v>358468.18</v>
      </c>
      <c r="P65" s="57">
        <f>VLOOKUP($C65,Loans!$B$12:$AN$300,P$3,FALSE)</f>
        <v>2558.0199999999995</v>
      </c>
      <c r="Q65" s="57">
        <f>VLOOKUP($C65,Loans!$B$12:$AN$300,Q$3,FALSE)</f>
        <v>53508918.169999987</v>
      </c>
      <c r="R65" s="57">
        <f>VLOOKUP($C65,Loans!$B$12:$AN$300,R$3,FALSE)</f>
        <v>53511476.189999983</v>
      </c>
      <c r="S65" s="130">
        <f>VLOOKUP($C65,'SREC Inv.'!$B$14:$AF$259,S$3,FALSE)</f>
        <v>277915</v>
      </c>
      <c r="T65" s="130">
        <f>VLOOKUP($C65,'SREC Inv.'!$B$14:$AF$259,T$3,FALSE)</f>
        <v>0</v>
      </c>
      <c r="U65" s="147">
        <f>VLOOKUP($C65,'SREC Inv.'!$B$14:$AF$259,U$3,FALSE)</f>
        <v>0</v>
      </c>
      <c r="V65" s="64">
        <f>VLOOKUP($C65,'SREC Inv.'!$B$14:$AF$259,V$3,FALSE)</f>
        <v>1030905</v>
      </c>
      <c r="W65" s="147">
        <f>VLOOKUP($C65,'SREC Inv.'!$B$14:$AF$259,W$3,FALSE)</f>
        <v>7189.7238780821917</v>
      </c>
      <c r="X65" s="147">
        <f>VLOOKUP($C65,'SREC Inv.'!$B$14:$AF$259,X$3,FALSE)</f>
        <v>0</v>
      </c>
      <c r="Y65" s="147"/>
      <c r="Z65" s="78">
        <f>VLOOKUP($C65,Loans!$B$12:$AN$300,Z$3,FALSE)</f>
        <v>573440</v>
      </c>
      <c r="AA65" s="57"/>
      <c r="AJ65" s="79">
        <f>VLOOKUP($C65,'CapO-M Sum'!$A$3:$C$232,3,FALSE)</f>
        <v>6172.9081369446421</v>
      </c>
      <c r="AK65" s="79">
        <f t="shared" si="1"/>
        <v>17728.6930966935</v>
      </c>
    </row>
    <row r="66" spans="2:37" x14ac:dyDescent="0.2">
      <c r="B66" s="48">
        <v>42370</v>
      </c>
      <c r="C66" s="48">
        <f t="shared" si="2"/>
        <v>42400</v>
      </c>
      <c r="D66" s="57"/>
      <c r="E66" s="81"/>
      <c r="F66" s="57">
        <f t="shared" si="3"/>
        <v>495425.36708550004</v>
      </c>
      <c r="G66" s="77">
        <f>VLOOKUP($C66,LoansC!$B$12:$AN$300,G$3,FALSE)</f>
        <v>0</v>
      </c>
      <c r="H66" s="78">
        <f>VLOOKUP($C66,LoansR!$B$12:$AN$300,H$3,FALSE)</f>
        <v>4274.1870855000006</v>
      </c>
      <c r="I66" s="57">
        <f>VLOOKUP($C66,Loans!$B$12:$AN$300,I$3,FALSE)</f>
        <v>491151.18000000005</v>
      </c>
      <c r="J66" s="57">
        <f>VLOOKUP($C66,LoansC!$B$12:$AN$300,J$3,FALSE)</f>
        <v>485124.65000000008</v>
      </c>
      <c r="K66" s="57">
        <f>VLOOKUP($C66,LoansR!$B$12:$AN$300,K$3,FALSE)</f>
        <v>6026.5299999999907</v>
      </c>
      <c r="L66" s="57">
        <f>VLOOKUP($C66,Loans!$B$12:$AN$300,L$3,FALSE)</f>
        <v>543875</v>
      </c>
      <c r="M66" s="57">
        <f>VLOOKUP($C66,Loans!$B$12:$AN$300,M$3,FALSE)</f>
        <v>0</v>
      </c>
      <c r="N66" s="57">
        <f>VLOOKUP($C66,Loans!$B$12:$AN$300,N$3,FALSE)</f>
        <v>466124.68</v>
      </c>
      <c r="O66" s="57">
        <f>VLOOKUP($C66,Loans!$B$12:$AN$300,O$3,FALSE)</f>
        <v>77750.319999999992</v>
      </c>
      <c r="P66" s="57">
        <f>VLOOKUP($C66,Loans!$B$12:$AN$300,P$3,FALSE)</f>
        <v>27584.52</v>
      </c>
      <c r="Q66" s="57">
        <f>VLOOKUP($C66,Loans!$B$12:$AN$300,Q$3,FALSE)</f>
        <v>53431167.849999994</v>
      </c>
      <c r="R66" s="57">
        <f>VLOOKUP($C66,Loans!$B$12:$AN$300,R$3,FALSE)</f>
        <v>53458752.36999999</v>
      </c>
      <c r="S66" s="130">
        <f>VLOOKUP($C66,'SREC Inv.'!$B$14:$AF$259,S$3,FALSE)</f>
        <v>177475</v>
      </c>
      <c r="T66" s="130">
        <f>VLOOKUP($C66,'SREC Inv.'!$B$14:$AF$259,T$3,FALSE)</f>
        <v>1030905</v>
      </c>
      <c r="U66" s="147">
        <f>VLOOKUP($C66,'SREC Inv.'!$B$14:$AF$259,U$3,FALSE)</f>
        <v>0</v>
      </c>
      <c r="V66" s="64">
        <f>VLOOKUP($C66,'SREC Inv.'!$B$14:$AF$259,V$3,FALSE)</f>
        <v>177475</v>
      </c>
      <c r="W66" s="147">
        <f>VLOOKUP($C66,'SREC Inv.'!$B$14:$AF$259,W$3,FALSE)</f>
        <v>9467.7365410958919</v>
      </c>
      <c r="X66" s="147">
        <f>VLOOKUP($C66,'SREC Inv.'!$B$14:$AF$259,X$3,FALSE)</f>
        <v>5436.0617154811716</v>
      </c>
      <c r="Y66" s="147"/>
      <c r="Z66" s="78">
        <f>VLOOKUP($C66,Loans!$B$12:$AN$300,Z$3,FALSE)</f>
        <v>366400</v>
      </c>
      <c r="AA66" s="57"/>
      <c r="AJ66" s="79">
        <f>VLOOKUP($C66,'CapO-M Sum'!$A$3:$C$232,3,FALSE)</f>
        <v>6172.9081369446421</v>
      </c>
      <c r="AK66" s="79">
        <f t="shared" si="1"/>
        <v>25350.89347902171</v>
      </c>
    </row>
    <row r="67" spans="2:37" x14ac:dyDescent="0.2">
      <c r="B67" s="48">
        <v>42401</v>
      </c>
      <c r="C67" s="48">
        <f t="shared" si="2"/>
        <v>42429</v>
      </c>
      <c r="D67" s="57"/>
      <c r="E67" s="81"/>
      <c r="F67" s="57">
        <f t="shared" si="3"/>
        <v>494937.27067158173</v>
      </c>
      <c r="G67" s="77">
        <f>VLOOKUP($C67,LoansC!$B$12:$AN$300,G$3,FALSE)</f>
        <v>0</v>
      </c>
      <c r="H67" s="78">
        <f>VLOOKUP($C67,LoansR!$B$12:$AN$300,H$3,FALSE)</f>
        <v>4195.1506715833311</v>
      </c>
      <c r="I67" s="57">
        <f>VLOOKUP($C67,Loans!$B$12:$AN$300,I$3,FALSE)</f>
        <v>490742.11999999842</v>
      </c>
      <c r="J67" s="57">
        <f>VLOOKUP($C67,LoansC!$B$12:$AN$300,J$3,FALSE)</f>
        <v>484826.99999999843</v>
      </c>
      <c r="K67" s="57">
        <f>VLOOKUP($C67,LoansR!$B$12:$AN$300,K$3,FALSE)</f>
        <v>5915.1200000000044</v>
      </c>
      <c r="L67" s="57">
        <f>VLOOKUP($C67,Loans!$B$12:$AN$300,L$3,FALSE)</f>
        <v>474525</v>
      </c>
      <c r="M67" s="57">
        <f>VLOOKUP($C67,Loans!$B$12:$AN$300,M$3,FALSE)</f>
        <v>0</v>
      </c>
      <c r="N67" s="57">
        <f>VLOOKUP($C67,Loans!$B$12:$AN$300,N$3,FALSE)</f>
        <v>435557.29000000004</v>
      </c>
      <c r="O67" s="57">
        <f>VLOOKUP($C67,Loans!$B$12:$AN$300,O$3,FALSE)</f>
        <v>38967.71</v>
      </c>
      <c r="P67" s="57">
        <f>VLOOKUP($C67,Loans!$B$12:$AN$300,P$3,FALSE)</f>
        <v>82769.349999999962</v>
      </c>
      <c r="Q67" s="57">
        <f>VLOOKUP($C67,Loans!$B$12:$AN$300,Q$3,FALSE)</f>
        <v>53392200.139999986</v>
      </c>
      <c r="R67" s="57">
        <f>VLOOKUP($C67,Loans!$B$12:$AN$300,R$3,FALSE)</f>
        <v>53474969.49000001</v>
      </c>
      <c r="S67" s="130">
        <f>VLOOKUP($C67,'SREC Inv.'!$B$14:$AF$259,S$3,FALSE)</f>
        <v>154845</v>
      </c>
      <c r="T67" s="130">
        <f>VLOOKUP($C67,'SREC Inv.'!$B$14:$AF$259,T$3,FALSE)</f>
        <v>0</v>
      </c>
      <c r="U67" s="147">
        <f>VLOOKUP($C67,'SREC Inv.'!$B$14:$AF$259,U$3,FALSE)</f>
        <v>0</v>
      </c>
      <c r="V67" s="64">
        <f>VLOOKUP($C67,'SREC Inv.'!$B$14:$AF$259,V$3,FALSE)</f>
        <v>332320</v>
      </c>
      <c r="W67" s="147">
        <f>VLOOKUP($C67,'SREC Inv.'!$B$14:$AF$259,W$3,FALSE)</f>
        <v>1613.7259780821919</v>
      </c>
      <c r="X67" s="147">
        <f>VLOOKUP($C67,'SREC Inv.'!$B$14:$AF$259,X$3,FALSE)</f>
        <v>0</v>
      </c>
      <c r="Y67" s="147"/>
      <c r="Z67" s="78">
        <f>VLOOKUP($C67,Loans!$B$12:$AN$300,Z$3,FALSE)</f>
        <v>319680</v>
      </c>
      <c r="AA67" s="57"/>
      <c r="AJ67" s="79">
        <f>VLOOKUP($C67,'CapO-M Sum'!$A$3:$C$232,3,FALSE)</f>
        <v>6172.9081369446421</v>
      </c>
      <c r="AK67" s="79">
        <f t="shared" si="1"/>
        <v>11981.784786610166</v>
      </c>
    </row>
    <row r="68" spans="2:37" x14ac:dyDescent="0.2">
      <c r="B68" s="48">
        <v>42430</v>
      </c>
      <c r="C68" s="48">
        <f t="shared" si="2"/>
        <v>42460</v>
      </c>
      <c r="D68" s="57"/>
      <c r="E68" s="81"/>
      <c r="F68" s="57">
        <f t="shared" si="3"/>
        <v>495087.41334091639</v>
      </c>
      <c r="G68" s="77">
        <f>VLOOKUP($C68,LoansC!$B$12:$AN$300,G$3,FALSE)</f>
        <v>0</v>
      </c>
      <c r="H68" s="78">
        <f>VLOOKUP($C68,LoansR!$B$12:$AN$300,H$3,FALSE)</f>
        <v>4141.2333409166649</v>
      </c>
      <c r="I68" s="57">
        <f>VLOOKUP($C68,Loans!$B$12:$AN$300,I$3,FALSE)</f>
        <v>490946.1799999997</v>
      </c>
      <c r="J68" s="57">
        <f>VLOOKUP($C68,LoansC!$B$12:$AN$300,J$3,FALSE)</f>
        <v>485107.0499999997</v>
      </c>
      <c r="K68" s="57">
        <f>VLOOKUP($C68,LoansR!$B$12:$AN$300,K$3,FALSE)</f>
        <v>5839.1300000000047</v>
      </c>
      <c r="L68" s="57">
        <f>VLOOKUP($C68,Loans!$B$12:$AN$300,L$3,FALSE)</f>
        <v>590900</v>
      </c>
      <c r="M68" s="57">
        <f>VLOOKUP($C68,Loans!$B$12:$AN$300,M$3,FALSE)</f>
        <v>0</v>
      </c>
      <c r="N68" s="57">
        <f>VLOOKUP($C68,Loans!$B$12:$AN$300,N$3,FALSE)</f>
        <v>486730.22999999992</v>
      </c>
      <c r="O68" s="57">
        <f>VLOOKUP($C68,Loans!$B$12:$AN$300,O$3,FALSE)</f>
        <v>104169.76999999999</v>
      </c>
      <c r="P68" s="57">
        <f>VLOOKUP($C68,Loans!$B$12:$AN$300,P$3,FALSE)</f>
        <v>86985.3</v>
      </c>
      <c r="Q68" s="57">
        <f>VLOOKUP($C68,Loans!$B$12:$AN$300,Q$3,FALSE)</f>
        <v>53288030.36999999</v>
      </c>
      <c r="R68" s="57">
        <f>VLOOKUP($C68,Loans!$B$12:$AN$300,R$3,FALSE)</f>
        <v>53375015.669999994</v>
      </c>
      <c r="S68" s="130">
        <f>VLOOKUP($C68,'SREC Inv.'!$B$14:$AF$259,S$3,FALSE)</f>
        <v>192820</v>
      </c>
      <c r="T68" s="130">
        <f>VLOOKUP($C68,'SREC Inv.'!$B$14:$AF$259,T$3,FALSE)</f>
        <v>0</v>
      </c>
      <c r="U68" s="147">
        <f>VLOOKUP($C68,'SREC Inv.'!$B$14:$AF$259,U$3,FALSE)</f>
        <v>0</v>
      </c>
      <c r="V68" s="64">
        <f>VLOOKUP($C68,'SREC Inv.'!$B$14:$AF$259,V$3,FALSE)</f>
        <v>525140</v>
      </c>
      <c r="W68" s="147">
        <f>VLOOKUP($C68,'SREC Inv.'!$B$14:$AF$259,W$3,FALSE)</f>
        <v>3194.4263397260274</v>
      </c>
      <c r="X68" s="147">
        <f>VLOOKUP($C68,'SREC Inv.'!$B$14:$AF$259,X$3,FALSE)</f>
        <v>0</v>
      </c>
      <c r="Y68" s="147"/>
      <c r="Z68" s="78">
        <f>VLOOKUP($C68,Loans!$B$12:$AN$300,Z$3,FALSE)</f>
        <v>398080</v>
      </c>
      <c r="AA68" s="57"/>
      <c r="AJ68" s="79">
        <f>VLOOKUP($C68,'CapO-M Sum'!$A$3:$C$232,3,FALSE)</f>
        <v>6172.9081369446421</v>
      </c>
      <c r="AK68" s="79">
        <f t="shared" si="1"/>
        <v>13508.567817587335</v>
      </c>
    </row>
    <row r="69" spans="2:37" x14ac:dyDescent="0.2">
      <c r="B69" s="48">
        <v>42461</v>
      </c>
      <c r="C69" s="48">
        <f t="shared" si="2"/>
        <v>42490</v>
      </c>
      <c r="D69" s="57"/>
      <c r="E69" s="81"/>
      <c r="F69" s="57">
        <f t="shared" si="3"/>
        <v>494161.95179033332</v>
      </c>
      <c r="G69" s="77">
        <f>VLOOKUP($C69,LoansC!$B$12:$AN$300,G$3,FALSE)</f>
        <v>0</v>
      </c>
      <c r="H69" s="78">
        <f>VLOOKUP($C69,LoansR!$B$12:$AN$300,H$3,FALSE)</f>
        <v>4063.3017903333334</v>
      </c>
      <c r="I69" s="57">
        <f>VLOOKUP($C69,Loans!$B$12:$AN$300,I$3,FALSE)</f>
        <v>490098.64999999997</v>
      </c>
      <c r="J69" s="57">
        <f>VLOOKUP($C69,LoansC!$B$12:$AN$300,J$3,FALSE)</f>
        <v>484369.44999999995</v>
      </c>
      <c r="K69" s="57">
        <f>VLOOKUP($C69,LoansR!$B$12:$AN$300,K$3,FALSE)</f>
        <v>5729.2000000000044</v>
      </c>
      <c r="L69" s="57">
        <f>VLOOKUP($C69,Loans!$B$12:$AN$300,L$3,FALSE)</f>
        <v>731025</v>
      </c>
      <c r="M69" s="57">
        <f>VLOOKUP($C69,Loans!$B$12:$AN$300,M$3,FALSE)</f>
        <v>0</v>
      </c>
      <c r="N69" s="57">
        <f>VLOOKUP($C69,Loans!$B$12:$AN$300,N$3,FALSE)</f>
        <v>532608.29</v>
      </c>
      <c r="O69" s="57">
        <f>VLOOKUP($C69,Loans!$B$12:$AN$300,O$3,FALSE)</f>
        <v>198416.71000000008</v>
      </c>
      <c r="P69" s="57">
        <f>VLOOKUP($C69,Loans!$B$12:$AN$300,P$3,FALSE)</f>
        <v>44475.66</v>
      </c>
      <c r="Q69" s="57">
        <f>VLOOKUP($C69,Loans!$B$12:$AN$300,Q$3,FALSE)</f>
        <v>53089613.659999996</v>
      </c>
      <c r="R69" s="57">
        <f>VLOOKUP($C69,Loans!$B$12:$AN$300,R$3,FALSE)</f>
        <v>53134089.319999985</v>
      </c>
      <c r="S69" s="130">
        <f>VLOOKUP($C69,'SREC Inv.'!$B$14:$AF$259,S$3,FALSE)</f>
        <v>238545</v>
      </c>
      <c r="T69" s="130">
        <f>VLOOKUP($C69,'SREC Inv.'!$B$14:$AF$259,T$3,FALSE)</f>
        <v>525140</v>
      </c>
      <c r="U69" s="147">
        <f>VLOOKUP($C69,'SREC Inv.'!$B$14:$AF$259,U$3,FALSE)</f>
        <v>0</v>
      </c>
      <c r="V69" s="64">
        <f>VLOOKUP($C69,'SREC Inv.'!$B$14:$AF$259,V$3,FALSE)</f>
        <v>238545</v>
      </c>
      <c r="W69" s="147">
        <f>VLOOKUP($C69,'SREC Inv.'!$B$14:$AF$259,W$3,FALSE)</f>
        <v>4708.0847000000003</v>
      </c>
      <c r="X69" s="147">
        <f>VLOOKUP($C69,'SREC Inv.'!$B$14:$AF$259,X$3,FALSE)</f>
        <v>3403.8407456510386</v>
      </c>
      <c r="Y69" s="147"/>
      <c r="Z69" s="78">
        <f>VLOOKUP($C69,Loans!$B$12:$AN$300,Z$3,FALSE)</f>
        <v>492480</v>
      </c>
      <c r="AA69" s="57"/>
      <c r="AJ69" s="79">
        <f>VLOOKUP($C69,'CapO-M Sum'!$A$3:$C$232,3,FALSE)</f>
        <v>6172.9081369446421</v>
      </c>
      <c r="AK69" s="79">
        <f t="shared" si="1"/>
        <v>18348.135372929017</v>
      </c>
    </row>
    <row r="70" spans="2:37" x14ac:dyDescent="0.2">
      <c r="B70" s="48">
        <v>42491</v>
      </c>
      <c r="C70" s="48">
        <f t="shared" ref="C70:C101" si="4">EOMONTH(B70,0)</f>
        <v>42521</v>
      </c>
      <c r="D70" s="57"/>
      <c r="E70" s="81"/>
      <c r="F70" s="57">
        <f t="shared" si="3"/>
        <v>491931.40084199986</v>
      </c>
      <c r="G70" s="77">
        <f>VLOOKUP($C70,LoansC!$B$12:$AN$300,G$3,FALSE)</f>
        <v>0</v>
      </c>
      <c r="H70" s="78">
        <f>VLOOKUP($C70,LoansR!$B$12:$AN$300,H$3,FALSE)</f>
        <v>3959.400842</v>
      </c>
      <c r="I70" s="57">
        <f>VLOOKUP($C70,Loans!$B$12:$AN$300,I$3,FALSE)</f>
        <v>487971.99999999988</v>
      </c>
      <c r="J70" s="57">
        <f>VLOOKUP($C70,LoansC!$B$12:$AN$300,J$3,FALSE)</f>
        <v>482389.28999999986</v>
      </c>
      <c r="K70" s="57">
        <f>VLOOKUP($C70,LoansR!$B$12:$AN$300,K$3,FALSE)</f>
        <v>5582.7100000000037</v>
      </c>
      <c r="L70" s="57">
        <f>VLOOKUP($C70,Loans!$B$12:$AN$300,L$3,FALSE)</f>
        <v>1025525</v>
      </c>
      <c r="M70" s="57">
        <f>VLOOKUP($C70,Loans!$B$12:$AN$300,M$3,FALSE)</f>
        <v>0</v>
      </c>
      <c r="N70" s="57">
        <f>VLOOKUP($C70,Loans!$B$12:$AN$300,N$3,FALSE)</f>
        <v>530747.1</v>
      </c>
      <c r="O70" s="57">
        <f>VLOOKUP($C70,Loans!$B$12:$AN$300,O$3,FALSE)</f>
        <v>494777.90000000008</v>
      </c>
      <c r="P70" s="57">
        <f>VLOOKUP($C70,Loans!$B$12:$AN$300,P$3,FALSE)</f>
        <v>1700.5600000000002</v>
      </c>
      <c r="Q70" s="57">
        <f>VLOOKUP($C70,Loans!$B$12:$AN$300,Q$3,FALSE)</f>
        <v>52594835.759999983</v>
      </c>
      <c r="R70" s="57">
        <f>VLOOKUP($C70,Loans!$B$12:$AN$300,R$3,FALSE)</f>
        <v>52596536.319999985</v>
      </c>
      <c r="S70" s="130">
        <f>VLOOKUP($C70,'SREC Inv.'!$B$14:$AF$259,S$3,FALSE)</f>
        <v>334645</v>
      </c>
      <c r="T70" s="130">
        <f>VLOOKUP($C70,'SREC Inv.'!$B$14:$AF$259,T$3,FALSE)</f>
        <v>0</v>
      </c>
      <c r="U70" s="147">
        <f>VLOOKUP($C70,'SREC Inv.'!$B$14:$AF$259,U$3,FALSE)</f>
        <v>0</v>
      </c>
      <c r="V70" s="64">
        <f>VLOOKUP($C70,'SREC Inv.'!$B$14:$AF$259,V$3,FALSE)</f>
        <v>573190</v>
      </c>
      <c r="W70" s="147">
        <f>VLOOKUP($C70,'SREC Inv.'!$B$14:$AF$259,W$3,FALSE)</f>
        <v>2352.7449150684934</v>
      </c>
      <c r="X70" s="147">
        <f>VLOOKUP($C70,'SREC Inv.'!$B$14:$AF$259,X$3,FALSE)</f>
        <v>0</v>
      </c>
      <c r="Y70" s="147"/>
      <c r="Z70" s="78">
        <f>VLOOKUP($C70,Loans!$B$12:$AN$300,Z$3,FALSE)</f>
        <v>690880</v>
      </c>
      <c r="AA70" s="57"/>
      <c r="AJ70" s="79">
        <f>VLOOKUP($C70,'CapO-M Sum'!$A$3:$C$232,3,FALSE)</f>
        <v>6172.9081369446421</v>
      </c>
      <c r="AK70" s="79">
        <f t="shared" si="1"/>
        <v>12485.053894013136</v>
      </c>
    </row>
    <row r="71" spans="2:37" x14ac:dyDescent="0.2">
      <c r="B71" s="48">
        <v>42522</v>
      </c>
      <c r="C71" s="48">
        <f t="shared" si="4"/>
        <v>42551</v>
      </c>
      <c r="D71" s="57"/>
      <c r="E71" s="81"/>
      <c r="F71" s="57">
        <f t="shared" si="3"/>
        <v>486954.58837791672</v>
      </c>
      <c r="G71" s="77">
        <f>VLOOKUP($C71,LoansC!$B$12:$AN$300,G$3,FALSE)</f>
        <v>0</v>
      </c>
      <c r="H71" s="78">
        <f>VLOOKUP($C71,LoansR!$B$12:$AN$300,H$3,FALSE)</f>
        <v>3843.9883779166657</v>
      </c>
      <c r="I71" s="57">
        <f>VLOOKUP($C71,Loans!$B$12:$AN$300,I$3,FALSE)</f>
        <v>483110.60000000003</v>
      </c>
      <c r="J71" s="57">
        <f>VLOOKUP($C71,LoansC!$B$12:$AN$300,J$3,FALSE)</f>
        <v>477690.65</v>
      </c>
      <c r="K71" s="57">
        <f>VLOOKUP($C71,LoansR!$B$12:$AN$300,K$3,FALSE)</f>
        <v>5419.9499999999953</v>
      </c>
      <c r="L71" s="57">
        <f>VLOOKUP($C71,Loans!$B$12:$AN$300,L$3,FALSE)</f>
        <v>1158050</v>
      </c>
      <c r="M71" s="57">
        <f>VLOOKUP($C71,Loans!$B$12:$AN$300,M$3,FALSE)</f>
        <v>0</v>
      </c>
      <c r="N71" s="57">
        <f>VLOOKUP($C71,Loans!$B$12:$AN$300,N$3,FALSE)</f>
        <v>483495.06</v>
      </c>
      <c r="O71" s="57">
        <f>VLOOKUP($C71,Loans!$B$12:$AN$300,O$3,FALSE)</f>
        <v>674554.93999999971</v>
      </c>
      <c r="P71" s="57">
        <f>VLOOKUP($C71,Loans!$B$12:$AN$300,P$3,FALSE)</f>
        <v>1316.1</v>
      </c>
      <c r="Q71" s="57">
        <f>VLOOKUP($C71,Loans!$B$12:$AN$300,Q$3,FALSE)</f>
        <v>51920280.820000023</v>
      </c>
      <c r="R71" s="57">
        <f>VLOOKUP($C71,Loans!$B$12:$AN$300,R$3,FALSE)</f>
        <v>51921596.920000017</v>
      </c>
      <c r="S71" s="130">
        <f>VLOOKUP($C71,'SREC Inv.'!$B$14:$AF$259,S$3,FALSE)</f>
        <v>377890</v>
      </c>
      <c r="T71" s="130">
        <f>VLOOKUP($C71,'SREC Inv.'!$B$14:$AF$259,T$3,FALSE)</f>
        <v>0</v>
      </c>
      <c r="U71" s="147">
        <f>VLOOKUP($C71,'SREC Inv.'!$B$14:$AF$259,U$3,FALSE)</f>
        <v>0</v>
      </c>
      <c r="V71" s="64">
        <f>VLOOKUP($C71,'SREC Inv.'!$B$14:$AF$259,V$3,FALSE)</f>
        <v>951080</v>
      </c>
      <c r="W71" s="147">
        <f>VLOOKUP($C71,'SREC Inv.'!$B$14:$AF$259,W$3,FALSE)</f>
        <v>5349.1119150684926</v>
      </c>
      <c r="X71" s="147">
        <f>VLOOKUP($C71,'SREC Inv.'!$B$14:$AF$259,X$3,FALSE)</f>
        <v>0</v>
      </c>
      <c r="Y71" s="147"/>
      <c r="Z71" s="78">
        <f>VLOOKUP($C71,Loans!$B$12:$AN$300,Z$3,FALSE)</f>
        <v>780160</v>
      </c>
      <c r="AA71" s="57"/>
      <c r="AJ71" s="79">
        <f>VLOOKUP($C71,'CapO-M Sum'!$A$3:$C$232,3,FALSE)</f>
        <v>6172.9081369446421</v>
      </c>
      <c r="AK71" s="79">
        <f t="shared" si="1"/>
        <v>15366.0084299298</v>
      </c>
    </row>
    <row r="72" spans="2:37" x14ac:dyDescent="0.2">
      <c r="B72" s="48">
        <v>42552</v>
      </c>
      <c r="C72" s="48">
        <f t="shared" si="4"/>
        <v>42582</v>
      </c>
      <c r="D72" s="57"/>
      <c r="E72" s="81"/>
      <c r="F72" s="57">
        <f t="shared" si="3"/>
        <v>480705.81876916671</v>
      </c>
      <c r="G72" s="77">
        <f>VLOOKUP($C72,LoansC!$B$12:$AN$300,G$3,FALSE)</f>
        <v>0</v>
      </c>
      <c r="H72" s="78">
        <f>VLOOKUP($C72,LoansR!$B$12:$AN$300,H$3,FALSE)</f>
        <v>3700.5787691666665</v>
      </c>
      <c r="I72" s="57">
        <f>VLOOKUP($C72,Loans!$B$12:$AN$300,I$3,FALSE)</f>
        <v>477005.24000000005</v>
      </c>
      <c r="J72" s="57">
        <f>VLOOKUP($C72,LoansC!$B$12:$AN$300,J$3,FALSE)</f>
        <v>471787.42000000004</v>
      </c>
      <c r="K72" s="57">
        <f>VLOOKUP($C72,LoansR!$B$12:$AN$300,K$3,FALSE)</f>
        <v>5217.8199999999961</v>
      </c>
      <c r="L72" s="57">
        <f>VLOOKUP($C72,Loans!$B$12:$AN$300,L$3,FALSE)</f>
        <v>1380748.02</v>
      </c>
      <c r="M72" s="57">
        <f>VLOOKUP($C72,Loans!$B$12:$AN$300,M$3,FALSE)</f>
        <v>0</v>
      </c>
      <c r="N72" s="57">
        <f>VLOOKUP($C72,Loans!$B$12:$AN$300,N$3,FALSE)</f>
        <v>477588.16000000003</v>
      </c>
      <c r="O72" s="57">
        <f>VLOOKUP($C72,Loans!$B$12:$AN$300,O$3,FALSE)</f>
        <v>903159.85999999987</v>
      </c>
      <c r="P72" s="57">
        <f>VLOOKUP($C72,Loans!$B$12:$AN$300,P$3,FALSE)</f>
        <v>733.18000000000006</v>
      </c>
      <c r="Q72" s="57">
        <f>VLOOKUP($C72,Loans!$B$12:$AN$300,Q$3,FALSE)</f>
        <v>51017120.960000001</v>
      </c>
      <c r="R72" s="57">
        <f>VLOOKUP($C72,Loans!$B$12:$AN$300,R$3,FALSE)</f>
        <v>51017854.140000001</v>
      </c>
      <c r="S72" s="130">
        <f>VLOOKUP($C72,'SREC Inv.'!$B$14:$AF$259,S$3,FALSE)</f>
        <v>450585</v>
      </c>
      <c r="T72" s="130">
        <f>VLOOKUP($C72,'SREC Inv.'!$B$14:$AF$259,T$3,FALSE)</f>
        <v>951080</v>
      </c>
      <c r="U72" s="147">
        <f>VLOOKUP($C72,'SREC Inv.'!$B$14:$AF$259,U$3,FALSE)</f>
        <v>0</v>
      </c>
      <c r="V72" s="64">
        <f>VLOOKUP($C72,'SREC Inv.'!$B$14:$AF$259,V$3,FALSE)</f>
        <v>450585</v>
      </c>
      <c r="W72" s="147">
        <f>VLOOKUP($C72,'SREC Inv.'!$B$14:$AF$259,W$3,FALSE)</f>
        <v>8821.9442013698626</v>
      </c>
      <c r="X72" s="147">
        <f>VLOOKUP($C72,'SREC Inv.'!$B$14:$AF$259,X$3,FALSE)</f>
        <v>4152.3989984435275</v>
      </c>
      <c r="Y72" s="147"/>
      <c r="Z72" s="78">
        <f>VLOOKUP($C72,Loans!$B$12:$AN$300,Z$3,FALSE)</f>
        <v>930163.02</v>
      </c>
      <c r="AA72" s="57"/>
      <c r="AJ72" s="79">
        <f>VLOOKUP($C72,'CapO-M Sum'!$A$3:$C$232,3,FALSE)</f>
        <v>6172.9081369446421</v>
      </c>
      <c r="AK72" s="79">
        <f t="shared" si="1"/>
        <v>22847.830105924699</v>
      </c>
    </row>
    <row r="73" spans="2:37" x14ac:dyDescent="0.2">
      <c r="B73" s="48">
        <v>42583</v>
      </c>
      <c r="C73" s="48">
        <f t="shared" si="4"/>
        <v>42613</v>
      </c>
      <c r="D73" s="57"/>
      <c r="E73" s="81"/>
      <c r="F73" s="57">
        <f t="shared" si="3"/>
        <v>472338.63129249995</v>
      </c>
      <c r="G73" s="77">
        <f>VLOOKUP($C73,LoansC!$B$12:$AN$300,G$3,FALSE)</f>
        <v>0</v>
      </c>
      <c r="H73" s="78">
        <f>VLOOKUP($C73,LoansR!$B$12:$AN$300,H$3,FALSE)</f>
        <v>3531.1412924999991</v>
      </c>
      <c r="I73" s="57">
        <f>VLOOKUP($C73,Loans!$B$12:$AN$300,I$3,FALSE)</f>
        <v>468807.48999999993</v>
      </c>
      <c r="J73" s="57">
        <f>VLOOKUP($C73,LoansC!$B$12:$AN$300,J$3,FALSE)</f>
        <v>463828.63999999996</v>
      </c>
      <c r="K73" s="57">
        <f>VLOOKUP($C73,LoansR!$B$12:$AN$300,K$3,FALSE)</f>
        <v>4978.8499999999995</v>
      </c>
      <c r="L73" s="57">
        <f>VLOOKUP($C73,Loans!$B$12:$AN$300,L$3,FALSE)</f>
        <v>1349881.2</v>
      </c>
      <c r="M73" s="57">
        <f>VLOOKUP($C73,Loans!$B$12:$AN$300,M$3,FALSE)</f>
        <v>0</v>
      </c>
      <c r="N73" s="57">
        <f>VLOOKUP($C73,Loans!$B$12:$AN$300,N$3,FALSE)</f>
        <v>468875.35</v>
      </c>
      <c r="O73" s="57">
        <f>VLOOKUP($C73,Loans!$B$12:$AN$300,O$3,FALSE)</f>
        <v>881005.85</v>
      </c>
      <c r="P73" s="57">
        <f>VLOOKUP($C73,Loans!$B$12:$AN$300,P$3,FALSE)</f>
        <v>665.31999999999994</v>
      </c>
      <c r="Q73" s="57">
        <f>VLOOKUP($C73,Loans!$B$12:$AN$300,Q$3,FALSE)</f>
        <v>50136115.109999999</v>
      </c>
      <c r="R73" s="57">
        <f>VLOOKUP($C73,Loans!$B$12:$AN$300,R$3,FALSE)</f>
        <v>50136780.43</v>
      </c>
      <c r="S73" s="130">
        <f>VLOOKUP($C73,'SREC Inv.'!$B$14:$AF$259,S$3,FALSE)</f>
        <v>440665</v>
      </c>
      <c r="T73" s="130">
        <f>VLOOKUP($C73,'SREC Inv.'!$B$14:$AF$259,T$3,FALSE)</f>
        <v>0</v>
      </c>
      <c r="U73" s="147">
        <f>VLOOKUP($C73,'SREC Inv.'!$B$14:$AF$259,U$3,FALSE)</f>
        <v>0</v>
      </c>
      <c r="V73" s="64">
        <f>VLOOKUP($C73,'SREC Inv.'!$B$14:$AF$259,V$3,FALSE)</f>
        <v>891250</v>
      </c>
      <c r="W73" s="147">
        <f>VLOOKUP($C73,'SREC Inv.'!$B$14:$AF$259,W$3,FALSE)</f>
        <v>4385.8018630136994</v>
      </c>
      <c r="X73" s="147">
        <f>VLOOKUP($C73,'SREC Inv.'!$B$14:$AF$259,X$3,FALSE)</f>
        <v>0</v>
      </c>
      <c r="Y73" s="147"/>
      <c r="Z73" s="78">
        <f>VLOOKUP($C73,Loans!$B$12:$AN$300,Z$3,FALSE)</f>
        <v>909216.2</v>
      </c>
      <c r="AA73" s="57"/>
      <c r="AJ73" s="79">
        <f>VLOOKUP($C73,'CapO-M Sum'!$A$3:$C$232,3,FALSE)</f>
        <v>6172.9081369446421</v>
      </c>
      <c r="AK73" s="79">
        <f t="shared" si="1"/>
        <v>14089.851292458341</v>
      </c>
    </row>
    <row r="74" spans="2:37" x14ac:dyDescent="0.2">
      <c r="B74" s="48">
        <v>42614</v>
      </c>
      <c r="C74" s="48">
        <f t="shared" si="4"/>
        <v>42643</v>
      </c>
      <c r="D74" s="57"/>
      <c r="E74" s="81"/>
      <c r="F74" s="57">
        <f t="shared" si="3"/>
        <v>464181.41309791652</v>
      </c>
      <c r="G74" s="77">
        <f>VLOOKUP($C74,LoansC!$B$12:$AN$300,G$3,FALSE)</f>
        <v>0</v>
      </c>
      <c r="H74" s="78">
        <f>VLOOKUP($C74,LoansR!$B$12:$AN$300,H$3,FALSE)</f>
        <v>3371.703097916668</v>
      </c>
      <c r="I74" s="57">
        <f>VLOOKUP($C74,Loans!$B$12:$AN$300,I$3,FALSE)</f>
        <v>460809.70999999985</v>
      </c>
      <c r="J74" s="57">
        <f>VLOOKUP($C74,LoansC!$B$12:$AN$300,J$3,FALSE)</f>
        <v>456055.64999999985</v>
      </c>
      <c r="K74" s="57">
        <f>VLOOKUP($C74,LoansR!$B$12:$AN$300,K$3,FALSE)</f>
        <v>4754.0599999999986</v>
      </c>
      <c r="L74" s="57">
        <f>VLOOKUP($C74,Loans!$B$12:$AN$300,L$3,FALSE)</f>
        <v>1337125</v>
      </c>
      <c r="M74" s="57">
        <f>VLOOKUP($C74,Loans!$B$12:$AN$300,M$3,FALSE)</f>
        <v>0</v>
      </c>
      <c r="N74" s="57">
        <f>VLOOKUP($C74,Loans!$B$12:$AN$300,N$3,FALSE)</f>
        <v>460878.51999999984</v>
      </c>
      <c r="O74" s="57">
        <f>VLOOKUP($C74,Loans!$B$12:$AN$300,O$3,FALSE)</f>
        <v>876246.4800000001</v>
      </c>
      <c r="P74" s="57">
        <f>VLOOKUP($C74,Loans!$B$12:$AN$300,P$3,FALSE)</f>
        <v>596.50999999999988</v>
      </c>
      <c r="Q74" s="57">
        <f>VLOOKUP($C74,Loans!$B$12:$AN$300,Q$3,FALSE)</f>
        <v>49259868.63000001</v>
      </c>
      <c r="R74" s="57">
        <f>VLOOKUP($C74,Loans!$B$12:$AN$300,R$3,FALSE)</f>
        <v>49260465.140000015</v>
      </c>
      <c r="S74" s="130">
        <f>VLOOKUP($C74,'SREC Inv.'!$B$14:$AF$259,S$3,FALSE)</f>
        <v>436325</v>
      </c>
      <c r="T74" s="130">
        <f>VLOOKUP($C74,'SREC Inv.'!$B$14:$AF$259,T$3,FALSE)</f>
        <v>0</v>
      </c>
      <c r="U74" s="147">
        <f>VLOOKUP($C74,'SREC Inv.'!$B$14:$AF$259,U$3,FALSE)</f>
        <v>0</v>
      </c>
      <c r="V74" s="64">
        <f>VLOOKUP($C74,'SREC Inv.'!$B$14:$AF$259,V$3,FALSE)</f>
        <v>1327575</v>
      </c>
      <c r="W74" s="147">
        <f>VLOOKUP($C74,'SREC Inv.'!$B$14:$AF$259,W$3,FALSE)</f>
        <v>8271.2656369863016</v>
      </c>
      <c r="X74" s="147">
        <f>VLOOKUP($C74,'SREC Inv.'!$B$14:$AF$259,X$3,FALSE)</f>
        <v>0</v>
      </c>
      <c r="Y74" s="147"/>
      <c r="Z74" s="78">
        <f>VLOOKUP($C74,Loans!$B$12:$AN$300,Z$3,FALSE)</f>
        <v>900800</v>
      </c>
      <c r="AA74" s="57"/>
      <c r="AJ74" s="79">
        <f>VLOOKUP($C74,'CapO-M Sum'!$A$3:$C$232,3,FALSE)</f>
        <v>6172.9081369446421</v>
      </c>
      <c r="AK74" s="79">
        <f t="shared" si="1"/>
        <v>17815.876871847613</v>
      </c>
    </row>
    <row r="75" spans="2:37" x14ac:dyDescent="0.2">
      <c r="B75" s="48">
        <v>42644</v>
      </c>
      <c r="C75" s="48">
        <f t="shared" si="4"/>
        <v>42674</v>
      </c>
      <c r="D75" s="57"/>
      <c r="E75" s="81"/>
      <c r="F75" s="57">
        <f t="shared" si="3"/>
        <v>456068.28098675009</v>
      </c>
      <c r="G75" s="77">
        <f>VLOOKUP($C75,LoansC!$B$12:$AN$300,G$3,FALSE)</f>
        <v>0</v>
      </c>
      <c r="H75" s="78">
        <f>VLOOKUP($C75,LoansR!$B$12:$AN$300,H$3,FALSE)</f>
        <v>3220.26098675</v>
      </c>
      <c r="I75" s="57">
        <f>VLOOKUP($C75,Loans!$B$12:$AN$300,I$3,FALSE)</f>
        <v>452848.02000000008</v>
      </c>
      <c r="J75" s="57">
        <f>VLOOKUP($C75,LoansC!$B$12:$AN$300,J$3,FALSE)</f>
        <v>448307.45000000007</v>
      </c>
      <c r="K75" s="57">
        <f>VLOOKUP($C75,LoansR!$B$12:$AN$300,K$3,FALSE)</f>
        <v>4540.5699999999979</v>
      </c>
      <c r="L75" s="57">
        <f>VLOOKUP($C75,Loans!$B$12:$AN$300,L$3,FALSE)</f>
        <v>1236425</v>
      </c>
      <c r="M75" s="57">
        <f>VLOOKUP($C75,Loans!$B$12:$AN$300,M$3,FALSE)</f>
        <v>0</v>
      </c>
      <c r="N75" s="57">
        <f>VLOOKUP($C75,Loans!$B$12:$AN$300,N$3,FALSE)</f>
        <v>452765.21000000008</v>
      </c>
      <c r="O75" s="57">
        <f>VLOOKUP($C75,Loans!$B$12:$AN$300,O$3,FALSE)</f>
        <v>783659.79</v>
      </c>
      <c r="P75" s="57">
        <f>VLOOKUP($C75,Loans!$B$12:$AN$300,P$3,FALSE)</f>
        <v>679.31999999999994</v>
      </c>
      <c r="Q75" s="57">
        <f>VLOOKUP($C75,Loans!$B$12:$AN$300,Q$3,FALSE)</f>
        <v>48476208.840000018</v>
      </c>
      <c r="R75" s="57">
        <f>VLOOKUP($C75,Loans!$B$12:$AN$300,R$3,FALSE)</f>
        <v>48476888.160000019</v>
      </c>
      <c r="S75" s="130">
        <f>VLOOKUP($C75,'SREC Inv.'!$B$14:$AF$259,S$3,FALSE)</f>
        <v>403465</v>
      </c>
      <c r="T75" s="130">
        <f>VLOOKUP($C75,'SREC Inv.'!$B$14:$AF$259,T$3,FALSE)</f>
        <v>1327575</v>
      </c>
      <c r="U75" s="147">
        <f>VLOOKUP($C75,'SREC Inv.'!$B$14:$AF$259,U$3,FALSE)</f>
        <v>0</v>
      </c>
      <c r="V75" s="64">
        <f>VLOOKUP($C75,'SREC Inv.'!$B$14:$AF$259,V$3,FALSE)</f>
        <v>403465</v>
      </c>
      <c r="W75" s="147">
        <f>VLOOKUP($C75,'SREC Inv.'!$B$14:$AF$259,W$3,FALSE)</f>
        <v>12245.568319178083</v>
      </c>
      <c r="X75" s="147">
        <f>VLOOKUP($C75,'SREC Inv.'!$B$14:$AF$259,X$3,FALSE)</f>
        <v>4992.7733874163696</v>
      </c>
      <c r="Y75" s="147"/>
      <c r="Z75" s="78">
        <f>VLOOKUP($C75,Loans!$B$12:$AN$300,Z$3,FALSE)</f>
        <v>832960</v>
      </c>
      <c r="AA75" s="57"/>
      <c r="AJ75" s="79">
        <f>VLOOKUP($C75,'CapO-M Sum'!$A$3:$C$232,3,FALSE)</f>
        <v>5322.595693489684</v>
      </c>
      <c r="AK75" s="79">
        <f t="shared" si="1"/>
        <v>25781.198386834134</v>
      </c>
    </row>
    <row r="76" spans="2:37" x14ac:dyDescent="0.2">
      <c r="B76" s="48">
        <v>42675</v>
      </c>
      <c r="C76" s="48">
        <f t="shared" si="4"/>
        <v>42704</v>
      </c>
      <c r="D76" s="57"/>
      <c r="E76" s="81"/>
      <c r="F76" s="57">
        <f t="shared" si="3"/>
        <v>448813.65434316662</v>
      </c>
      <c r="G76" s="77">
        <f>VLOOKUP($C76,LoansC!$B$12:$AN$300,G$3,FALSE)</f>
        <v>0</v>
      </c>
      <c r="H76" s="78">
        <f>VLOOKUP($C76,LoansR!$B$12:$AN$300,H$3,FALSE)</f>
        <v>3062.5243431666654</v>
      </c>
      <c r="I76" s="57">
        <f>VLOOKUP($C76,Loans!$B$12:$AN$300,I$3,FALSE)</f>
        <v>445751.12999999995</v>
      </c>
      <c r="J76" s="57">
        <f>VLOOKUP($C76,LoansC!$B$12:$AN$300,J$3,FALSE)</f>
        <v>441432.97</v>
      </c>
      <c r="K76" s="57">
        <f>VLOOKUP($C76,LoansR!$B$12:$AN$300,K$3,FALSE)</f>
        <v>4318.16</v>
      </c>
      <c r="L76" s="57">
        <f>VLOOKUP($C76,Loans!$B$12:$AN$300,L$3,FALSE)</f>
        <v>1050302.9099999999</v>
      </c>
      <c r="M76" s="57">
        <f>VLOOKUP($C76,Loans!$B$12:$AN$300,M$3,FALSE)</f>
        <v>0</v>
      </c>
      <c r="N76" s="57">
        <f>VLOOKUP($C76,Loans!$B$12:$AN$300,N$3,FALSE)</f>
        <v>445216.27999999997</v>
      </c>
      <c r="O76" s="57">
        <f>VLOOKUP($C76,Loans!$B$12:$AN$300,O$3,FALSE)</f>
        <v>605086.63000000012</v>
      </c>
      <c r="P76" s="57">
        <f>VLOOKUP($C76,Loans!$B$12:$AN$300,P$3,FALSE)</f>
        <v>1214.1699999999998</v>
      </c>
      <c r="Q76" s="57">
        <f>VLOOKUP($C76,Loans!$B$12:$AN$300,Q$3,FALSE)</f>
        <v>47871122.210000001</v>
      </c>
      <c r="R76" s="57">
        <f>VLOOKUP($C76,Loans!$B$12:$AN$300,R$3,FALSE)</f>
        <v>47872336.380000003</v>
      </c>
      <c r="S76" s="130">
        <f>VLOOKUP($C76,'SREC Inv.'!$B$14:$AF$259,S$3,FALSE)</f>
        <v>342860</v>
      </c>
      <c r="T76" s="130">
        <f>VLOOKUP($C76,'SREC Inv.'!$B$14:$AF$259,T$3,FALSE)</f>
        <v>0</v>
      </c>
      <c r="U76" s="147">
        <f>VLOOKUP($C76,'SREC Inv.'!$B$14:$AF$259,U$3,FALSE)</f>
        <v>0</v>
      </c>
      <c r="V76" s="64">
        <f>VLOOKUP($C76,'SREC Inv.'!$B$14:$AF$259,V$3,FALSE)</f>
        <v>746325</v>
      </c>
      <c r="W76" s="147">
        <f>VLOOKUP($C76,'SREC Inv.'!$B$14:$AF$259,W$3,FALSE)</f>
        <v>3788.6043589041096</v>
      </c>
      <c r="X76" s="147">
        <f>VLOOKUP($C76,'SREC Inv.'!$B$14:$AF$259,X$3,FALSE)</f>
        <v>0</v>
      </c>
      <c r="Y76" s="147"/>
      <c r="Z76" s="78">
        <f>VLOOKUP($C76,Loans!$B$12:$AN$300,Z$3,FALSE)</f>
        <v>707520</v>
      </c>
      <c r="AA76" s="57"/>
      <c r="AJ76" s="79">
        <f>VLOOKUP($C76,'CapO-M Sum'!$A$3:$C$232,3,FALSE)</f>
        <v>5322.595693489684</v>
      </c>
      <c r="AK76" s="79">
        <f t="shared" si="1"/>
        <v>12173.724395560459</v>
      </c>
    </row>
    <row r="77" spans="2:37" x14ac:dyDescent="0.2">
      <c r="B77" s="48">
        <v>42705</v>
      </c>
      <c r="C77" s="48">
        <f t="shared" si="4"/>
        <v>42735</v>
      </c>
      <c r="D77" s="57"/>
      <c r="E77" s="81"/>
      <c r="F77" s="57">
        <f t="shared" si="3"/>
        <v>443216.45459525014</v>
      </c>
      <c r="G77" s="77">
        <f>VLOOKUP($C77,LoansC!$B$12:$AN$300,G$3,FALSE)</f>
        <v>0</v>
      </c>
      <c r="H77" s="78">
        <f>VLOOKUP($C77,LoansR!$B$12:$AN$300,H$3,FALSE)</f>
        <v>2941.9545952500002</v>
      </c>
      <c r="I77" s="57">
        <f>VLOOKUP($C77,Loans!$B$12:$AN$300,I$3,FALSE)</f>
        <v>440274.50000000012</v>
      </c>
      <c r="J77" s="57">
        <f>VLOOKUP($C77,LoansC!$B$12:$AN$300,J$3,FALSE)</f>
        <v>436126.43000000011</v>
      </c>
      <c r="K77" s="57">
        <f>VLOOKUP($C77,LoansR!$B$12:$AN$300,K$3,FALSE)</f>
        <v>4148.0700000000061</v>
      </c>
      <c r="L77" s="57">
        <f>VLOOKUP($C77,Loans!$B$12:$AN$300,L$3,FALSE)</f>
        <v>850714.66</v>
      </c>
      <c r="M77" s="57">
        <f>VLOOKUP($C77,Loans!$B$12:$AN$300,M$3,FALSE)</f>
        <v>0</v>
      </c>
      <c r="N77" s="57">
        <f>VLOOKUP($C77,Loans!$B$12:$AN$300,N$3,FALSE)</f>
        <v>440261.96000000014</v>
      </c>
      <c r="O77" s="57">
        <f>VLOOKUP($C77,Loans!$B$12:$AN$300,O$3,FALSE)</f>
        <v>410452.6999999999</v>
      </c>
      <c r="P77" s="57">
        <f>VLOOKUP($C77,Loans!$B$12:$AN$300,P$3,FALSE)</f>
        <v>1226.71</v>
      </c>
      <c r="Q77" s="57">
        <f>VLOOKUP($C77,Loans!$B$12:$AN$300,Q$3,FALSE)</f>
        <v>47460669.510000005</v>
      </c>
      <c r="R77" s="57">
        <f>VLOOKUP($C77,Loans!$B$12:$AN$300,R$3,FALSE)</f>
        <v>47461896.220000006</v>
      </c>
      <c r="S77" s="130">
        <f>VLOOKUP($C77,'SREC Inv.'!$B$14:$AF$259,S$3,FALSE)</f>
        <v>277915</v>
      </c>
      <c r="T77" s="130">
        <f>VLOOKUP($C77,'SREC Inv.'!$B$14:$AF$259,T$3,FALSE)</f>
        <v>0</v>
      </c>
      <c r="U77" s="147">
        <f>VLOOKUP($C77,'SREC Inv.'!$B$14:$AF$259,U$3,FALSE)</f>
        <v>0</v>
      </c>
      <c r="V77" s="64">
        <f>VLOOKUP($C77,'SREC Inv.'!$B$14:$AF$259,V$3,FALSE)</f>
        <v>1024240</v>
      </c>
      <c r="W77" s="147">
        <f>VLOOKUP($C77,'SREC Inv.'!$B$14:$AF$259,W$3,FALSE)</f>
        <v>7126.833668493151</v>
      </c>
      <c r="X77" s="147">
        <f>VLOOKUP($C77,'SREC Inv.'!$B$14:$AF$259,X$3,FALSE)</f>
        <v>0</v>
      </c>
      <c r="Y77" s="147"/>
      <c r="Z77" s="78">
        <f>VLOOKUP($C77,Loans!$B$12:$AN$300,Z$3,FALSE)</f>
        <v>572991.61</v>
      </c>
      <c r="AA77" s="57"/>
      <c r="AJ77" s="79">
        <f>VLOOKUP($C77,'CapO-M Sum'!$A$3:$C$232,3,FALSE)</f>
        <v>5322.595693489684</v>
      </c>
      <c r="AK77" s="79">
        <f t="shared" si="1"/>
        <v>15391.383957232834</v>
      </c>
    </row>
    <row r="78" spans="2:37" x14ac:dyDescent="0.2">
      <c r="B78" s="48">
        <v>42736</v>
      </c>
      <c r="C78" s="48">
        <f t="shared" si="4"/>
        <v>42766</v>
      </c>
      <c r="D78" s="57"/>
      <c r="E78" s="81"/>
      <c r="F78" s="57">
        <f t="shared" si="3"/>
        <v>439416.55482033326</v>
      </c>
      <c r="G78" s="77">
        <f>VLOOKUP($C78,LoansC!$B$12:$AN$300,G$3,FALSE)</f>
        <v>0</v>
      </c>
      <c r="H78" s="78">
        <f>VLOOKUP($C78,LoansR!$B$12:$AN$300,H$3,FALSE)</f>
        <v>2826.5448203333322</v>
      </c>
      <c r="I78" s="57">
        <f>VLOOKUP($C78,Loans!$B$12:$AN$300,I$3,FALSE)</f>
        <v>436590.00999999995</v>
      </c>
      <c r="J78" s="57">
        <f>VLOOKUP($C78,LoansC!$B$12:$AN$300,J$3,FALSE)</f>
        <v>432604.6</v>
      </c>
      <c r="K78" s="57">
        <f>VLOOKUP($C78,LoansR!$B$12:$AN$300,K$3,FALSE)</f>
        <v>3985.4099999999971</v>
      </c>
      <c r="L78" s="57">
        <f>VLOOKUP($C78,Loans!$B$12:$AN$300,L$3,FALSE)</f>
        <v>535800</v>
      </c>
      <c r="M78" s="57">
        <f>VLOOKUP($C78,Loans!$B$12:$AN$300,M$3,FALSE)</f>
        <v>0</v>
      </c>
      <c r="N78" s="57">
        <f>VLOOKUP($C78,Loans!$B$12:$AN$300,N$3,FALSE)</f>
        <v>425659.99</v>
      </c>
      <c r="O78" s="57">
        <f>VLOOKUP($C78,Loans!$B$12:$AN$300,O$3,FALSE)</f>
        <v>110140.01000000004</v>
      </c>
      <c r="P78" s="57">
        <f>VLOOKUP($C78,Loans!$B$12:$AN$300,P$3,FALSE)</f>
        <v>12156.729999999998</v>
      </c>
      <c r="Q78" s="57">
        <f>VLOOKUP($C78,Loans!$B$12:$AN$300,Q$3,FALSE)</f>
        <v>47350529.5</v>
      </c>
      <c r="R78" s="57">
        <f>VLOOKUP($C78,Loans!$B$12:$AN$300,R$3,FALSE)</f>
        <v>47362686.230000019</v>
      </c>
      <c r="S78" s="130">
        <f>VLOOKUP($C78,'SREC Inv.'!$B$14:$AF$259,S$3,FALSE)</f>
        <v>174840</v>
      </c>
      <c r="T78" s="130">
        <f>VLOOKUP($C78,'SREC Inv.'!$B$14:$AF$259,T$3,FALSE)</f>
        <v>1024240</v>
      </c>
      <c r="U78" s="147">
        <f>VLOOKUP($C78,'SREC Inv.'!$B$14:$AF$259,U$3,FALSE)</f>
        <v>0</v>
      </c>
      <c r="V78" s="64">
        <f>VLOOKUP($C78,'SREC Inv.'!$B$14:$AF$259,V$3,FALSE)</f>
        <v>174840</v>
      </c>
      <c r="W78" s="147">
        <f>VLOOKUP($C78,'SREC Inv.'!$B$14:$AF$259,W$3,FALSE)</f>
        <v>9406.0729972602749</v>
      </c>
      <c r="X78" s="147">
        <f>VLOOKUP($C78,'SREC Inv.'!$B$14:$AF$259,X$3,FALSE)</f>
        <v>4814.9497304385832</v>
      </c>
      <c r="Y78" s="147"/>
      <c r="Z78" s="78">
        <f>VLOOKUP($C78,Loans!$B$12:$AN$300,Z$3,FALSE)</f>
        <v>360960</v>
      </c>
      <c r="AA78" s="57"/>
      <c r="AJ78" s="79">
        <f>VLOOKUP($C78,'CapO-M Sum'!$A$3:$C$232,3,FALSE)</f>
        <v>5322.595693489684</v>
      </c>
      <c r="AK78" s="79">
        <f t="shared" si="1"/>
        <v>22370.163241521877</v>
      </c>
    </row>
    <row r="79" spans="2:37" x14ac:dyDescent="0.2">
      <c r="B79" s="48">
        <v>42767</v>
      </c>
      <c r="C79" s="48">
        <f t="shared" si="4"/>
        <v>42794</v>
      </c>
      <c r="D79" s="57"/>
      <c r="E79" s="81"/>
      <c r="F79" s="57">
        <f t="shared" si="3"/>
        <v>438497.99981208309</v>
      </c>
      <c r="G79" s="77">
        <f>VLOOKUP($C79,LoansC!$B$12:$AN$300,G$3,FALSE)</f>
        <v>0</v>
      </c>
      <c r="H79" s="78">
        <f>VLOOKUP($C79,LoansR!$B$12:$AN$300,H$3,FALSE)</f>
        <v>2759.7398120833332</v>
      </c>
      <c r="I79" s="57">
        <f>VLOOKUP($C79,Loans!$B$12:$AN$300,I$3,FALSE)</f>
        <v>435738.25999999978</v>
      </c>
      <c r="J79" s="57">
        <f>VLOOKUP($C79,LoansC!$B$12:$AN$300,J$3,FALSE)</f>
        <v>431847.09999999974</v>
      </c>
      <c r="K79" s="57">
        <f>VLOOKUP($C79,LoansR!$B$12:$AN$300,K$3,FALSE)</f>
        <v>3891.1600000000062</v>
      </c>
      <c r="L79" s="57">
        <f>VLOOKUP($C79,Loans!$B$12:$AN$300,L$3,FALSE)</f>
        <v>472456.52</v>
      </c>
      <c r="M79" s="57">
        <f>VLOOKUP($C79,Loans!$B$12:$AN$300,M$3,FALSE)</f>
        <v>0</v>
      </c>
      <c r="N79" s="57">
        <f>VLOOKUP($C79,Loans!$B$12:$AN$300,N$3,FALSE)</f>
        <v>402071.88</v>
      </c>
      <c r="O79" s="57">
        <f>VLOOKUP($C79,Loans!$B$12:$AN$300,O$3,FALSE)</f>
        <v>70384.639999999999</v>
      </c>
      <c r="P79" s="57">
        <f>VLOOKUP($C79,Loans!$B$12:$AN$300,P$3,FALSE)</f>
        <v>45823.110000000008</v>
      </c>
      <c r="Q79" s="57">
        <f>VLOOKUP($C79,Loans!$B$12:$AN$300,Q$3,FALSE)</f>
        <v>47280144.860000014</v>
      </c>
      <c r="R79" s="57">
        <f>VLOOKUP($C79,Loans!$B$12:$AN$300,R$3,FALSE)</f>
        <v>47325967.970000014</v>
      </c>
      <c r="S79" s="130">
        <f>VLOOKUP($C79,'SREC Inv.'!$B$14:$AF$259,S$3,FALSE)</f>
        <v>154225</v>
      </c>
      <c r="T79" s="130">
        <f>VLOOKUP($C79,'SREC Inv.'!$B$14:$AF$259,T$3,FALSE)</f>
        <v>0</v>
      </c>
      <c r="U79" s="147">
        <f>VLOOKUP($C79,'SREC Inv.'!$B$14:$AF$259,U$3,FALSE)</f>
        <v>0</v>
      </c>
      <c r="V79" s="64">
        <f>VLOOKUP($C79,'SREC Inv.'!$B$14:$AF$259,V$3,FALSE)</f>
        <v>329065</v>
      </c>
      <c r="W79" s="147">
        <f>VLOOKUP($C79,'SREC Inv.'!$B$14:$AF$259,W$3,FALSE)</f>
        <v>1537.0593684931509</v>
      </c>
      <c r="X79" s="147">
        <f>VLOOKUP($C79,'SREC Inv.'!$B$14:$AF$259,X$3,FALSE)</f>
        <v>0</v>
      </c>
      <c r="Y79" s="147"/>
      <c r="Z79" s="78">
        <f>VLOOKUP($C79,Loans!$B$12:$AN$300,Z$3,FALSE)</f>
        <v>318231.52</v>
      </c>
      <c r="AA79" s="57"/>
      <c r="AJ79" s="79">
        <f>VLOOKUP($C79,'CapO-M Sum'!$A$3:$C$232,3,FALSE)</f>
        <v>5322.595693489684</v>
      </c>
      <c r="AK79" s="79">
        <f t="shared" si="1"/>
        <v>9619.394874066169</v>
      </c>
    </row>
    <row r="80" spans="2:37" x14ac:dyDescent="0.2">
      <c r="B80" s="48">
        <v>42795</v>
      </c>
      <c r="C80" s="48">
        <f t="shared" si="4"/>
        <v>42825</v>
      </c>
      <c r="D80" s="57"/>
      <c r="E80" s="81"/>
      <c r="F80" s="57">
        <f t="shared" ref="F80:F123" si="5">SUM(G80:I80)</f>
        <v>438158.09830408328</v>
      </c>
      <c r="G80" s="77">
        <f>VLOOKUP($C80,LoansC!$B$12:$AN$300,G$3,FALSE)</f>
        <v>0</v>
      </c>
      <c r="H80" s="78">
        <f>VLOOKUP($C80,LoansR!$B$12:$AN$300,H$3,FALSE)</f>
        <v>2707.8183040833333</v>
      </c>
      <c r="I80" s="57">
        <f>VLOOKUP($C80,Loans!$B$12:$AN$300,I$3,FALSE)</f>
        <v>435450.27999999997</v>
      </c>
      <c r="J80" s="57">
        <f>VLOOKUP($C80,LoansC!$B$12:$AN$300,J$3,FALSE)</f>
        <v>431632.24</v>
      </c>
      <c r="K80" s="57">
        <f>VLOOKUP($C80,LoansR!$B$12:$AN$300,K$3,FALSE)</f>
        <v>3818.040000000005</v>
      </c>
      <c r="L80" s="57">
        <f>VLOOKUP($C80,Loans!$B$12:$AN$300,L$3,FALSE)</f>
        <v>586609.74</v>
      </c>
      <c r="M80" s="57">
        <f>VLOOKUP($C80,Loans!$B$12:$AN$300,M$3,FALSE)</f>
        <v>0</v>
      </c>
      <c r="N80" s="57">
        <f>VLOOKUP($C80,Loans!$B$12:$AN$300,N$3,FALSE)</f>
        <v>441427.99000000005</v>
      </c>
      <c r="O80" s="57">
        <f>VLOOKUP($C80,Loans!$B$12:$AN$300,O$3,FALSE)</f>
        <v>145181.75000000003</v>
      </c>
      <c r="P80" s="57">
        <f>VLOOKUP($C80,Loans!$B$12:$AN$300,P$3,FALSE)</f>
        <v>39845.399999999994</v>
      </c>
      <c r="Q80" s="57">
        <f>VLOOKUP($C80,Loans!$B$12:$AN$300,Q$3,FALSE)</f>
        <v>47134963.110000014</v>
      </c>
      <c r="R80" s="57">
        <f>VLOOKUP($C80,Loans!$B$12:$AN$300,R$3,FALSE)</f>
        <v>47174808.510000013</v>
      </c>
      <c r="S80" s="130">
        <f>VLOOKUP($C80,'SREC Inv.'!$B$14:$AF$259,S$3,FALSE)</f>
        <v>191425</v>
      </c>
      <c r="T80" s="130">
        <f>VLOOKUP($C80,'SREC Inv.'!$B$14:$AF$259,T$3,FALSE)</f>
        <v>0</v>
      </c>
      <c r="U80" s="147">
        <f>VLOOKUP($C80,'SREC Inv.'!$B$14:$AF$259,U$3,FALSE)</f>
        <v>0</v>
      </c>
      <c r="V80" s="64">
        <f>VLOOKUP($C80,'SREC Inv.'!$B$14:$AF$259,V$3,FALSE)</f>
        <v>520490</v>
      </c>
      <c r="W80" s="147">
        <f>VLOOKUP($C80,'SREC Inv.'!$B$14:$AF$259,W$3,FALSE)</f>
        <v>3163.2879013698634</v>
      </c>
      <c r="X80" s="147">
        <f>VLOOKUP($C80,'SREC Inv.'!$B$14:$AF$259,X$3,FALSE)</f>
        <v>0</v>
      </c>
      <c r="Y80" s="147"/>
      <c r="Z80" s="78">
        <f>VLOOKUP($C80,Loans!$B$12:$AN$300,Z$3,FALSE)</f>
        <v>395184.74</v>
      </c>
      <c r="AA80" s="57"/>
      <c r="AJ80" s="79">
        <f>VLOOKUP($C80,'CapO-M Sum'!$A$3:$C$232,3,FALSE)</f>
        <v>5322.595693489684</v>
      </c>
      <c r="AK80" s="79">
        <f t="shared" ref="AK80:AK143" si="6">G80+H80-U80+W80+X80-Y80+AJ80</f>
        <v>11193.70189894288</v>
      </c>
    </row>
    <row r="81" spans="2:37" x14ac:dyDescent="0.2">
      <c r="B81" s="48">
        <v>42826</v>
      </c>
      <c r="C81" s="48">
        <f t="shared" si="4"/>
        <v>42855</v>
      </c>
      <c r="D81" s="57"/>
      <c r="E81" s="81"/>
      <c r="F81" s="57">
        <f t="shared" si="5"/>
        <v>436758.65581491828</v>
      </c>
      <c r="G81" s="77">
        <f>VLOOKUP($C81,LoansC!$B$12:$AN$300,G$3,FALSE)</f>
        <v>0</v>
      </c>
      <c r="H81" s="78">
        <f>VLOOKUP($C81,LoansR!$B$12:$AN$300,H$3,FALSE)</f>
        <v>2624.0058149166657</v>
      </c>
      <c r="I81" s="57">
        <f>VLOOKUP($C81,Loans!$B$12:$AN$300,I$3,FALSE)</f>
        <v>434134.65000000159</v>
      </c>
      <c r="J81" s="57">
        <f>VLOOKUP($C81,LoansC!$B$12:$AN$300,J$3,FALSE)</f>
        <v>430434.7800000016</v>
      </c>
      <c r="K81" s="57">
        <f>VLOOKUP($C81,LoansR!$B$12:$AN$300,K$3,FALSE)</f>
        <v>3699.87</v>
      </c>
      <c r="L81" s="57">
        <f>VLOOKUP($C81,Loans!$B$12:$AN$300,L$3,FALSE)</f>
        <v>720375.24</v>
      </c>
      <c r="M81" s="57">
        <f>VLOOKUP($C81,Loans!$B$12:$AN$300,M$3,FALSE)</f>
        <v>0</v>
      </c>
      <c r="N81" s="57">
        <f>VLOOKUP($C81,Loans!$B$12:$AN$300,N$3,FALSE)</f>
        <v>465088.94999999984</v>
      </c>
      <c r="O81" s="57">
        <f>VLOOKUP($C81,Loans!$B$12:$AN$300,O$3,FALSE)</f>
        <v>255286.29</v>
      </c>
      <c r="P81" s="57">
        <f>VLOOKUP($C81,Loans!$B$12:$AN$300,P$3,FALSE)</f>
        <v>8891.1</v>
      </c>
      <c r="Q81" s="57">
        <f>VLOOKUP($C81,Loans!$B$12:$AN$300,Q$3,FALSE)</f>
        <v>46879676.820000015</v>
      </c>
      <c r="R81" s="57">
        <f>VLOOKUP($C81,Loans!$B$12:$AN$300,R$3,FALSE)</f>
        <v>46888567.920000017</v>
      </c>
      <c r="S81" s="130">
        <f>VLOOKUP($C81,'SREC Inv.'!$B$14:$AF$259,S$3,FALSE)</f>
        <v>235135</v>
      </c>
      <c r="T81" s="130">
        <f>VLOOKUP($C81,'SREC Inv.'!$B$14:$AF$259,T$3,FALSE)</f>
        <v>520490</v>
      </c>
      <c r="U81" s="147">
        <f>VLOOKUP($C81,'SREC Inv.'!$B$14:$AF$259,U$3,FALSE)</f>
        <v>0</v>
      </c>
      <c r="V81" s="64">
        <f>VLOOKUP($C81,'SREC Inv.'!$B$14:$AF$259,V$3,FALSE)</f>
        <v>235135</v>
      </c>
      <c r="W81" s="147">
        <f>VLOOKUP($C81,'SREC Inv.'!$B$14:$AF$259,W$3,FALSE)</f>
        <v>4666.0006287671231</v>
      </c>
      <c r="X81" s="147">
        <f>VLOOKUP($C81,'SREC Inv.'!$B$14:$AF$259,X$3,FALSE)</f>
        <v>2895.4266399944818</v>
      </c>
      <c r="Y81" s="147"/>
      <c r="Z81" s="78">
        <f>VLOOKUP($C81,Loans!$B$12:$AN$300,Z$3,FALSE)</f>
        <v>485240.24</v>
      </c>
      <c r="AA81" s="57"/>
      <c r="AJ81" s="79">
        <f>VLOOKUP($C81,'CapO-M Sum'!$A$3:$C$232,3,FALSE)</f>
        <v>5322.595693489684</v>
      </c>
      <c r="AK81" s="79">
        <f t="shared" si="6"/>
        <v>15508.028777167956</v>
      </c>
    </row>
    <row r="82" spans="2:37" x14ac:dyDescent="0.2">
      <c r="B82" s="48">
        <v>42856</v>
      </c>
      <c r="C82" s="48">
        <f t="shared" si="4"/>
        <v>42886</v>
      </c>
      <c r="D82" s="57"/>
      <c r="E82" s="81"/>
      <c r="F82" s="57">
        <f t="shared" si="5"/>
        <v>434108.4437685</v>
      </c>
      <c r="G82" s="77">
        <f>VLOOKUP($C82,LoansC!$B$12:$AN$300,G$3,FALSE)</f>
        <v>0</v>
      </c>
      <c r="H82" s="78">
        <f>VLOOKUP($C82,LoansR!$B$12:$AN$300,H$3,FALSE)</f>
        <v>2534.9737685</v>
      </c>
      <c r="I82" s="57">
        <f>VLOOKUP($C82,Loans!$B$12:$AN$300,I$3,FALSE)</f>
        <v>431573.47000000003</v>
      </c>
      <c r="J82" s="57">
        <f>VLOOKUP($C82,LoansC!$B$12:$AN$300,J$3,FALSE)</f>
        <v>427999.2</v>
      </c>
      <c r="K82" s="57">
        <f>VLOOKUP($C82,LoansR!$B$12:$AN$300,K$3,FALSE)</f>
        <v>3574.2700000000054</v>
      </c>
      <c r="L82" s="57">
        <f>VLOOKUP($C82,Loans!$B$12:$AN$300,L$3,FALSE)</f>
        <v>1019065.76</v>
      </c>
      <c r="M82" s="57">
        <f>VLOOKUP($C82,Loans!$B$12:$AN$300,M$3,FALSE)</f>
        <v>0</v>
      </c>
      <c r="N82" s="57">
        <f>VLOOKUP($C82,Loans!$B$12:$AN$300,N$3,FALSE)</f>
        <v>439238.14999999997</v>
      </c>
      <c r="O82" s="57">
        <f>VLOOKUP($C82,Loans!$B$12:$AN$300,O$3,FALSE)</f>
        <v>579827.6100000001</v>
      </c>
      <c r="P82" s="57">
        <f>VLOOKUP($C82,Loans!$B$12:$AN$300,P$3,FALSE)</f>
        <v>1226.42</v>
      </c>
      <c r="Q82" s="57">
        <f>VLOOKUP($C82,Loans!$B$12:$AN$300,Q$3,FALSE)</f>
        <v>46299849.209999993</v>
      </c>
      <c r="R82" s="57">
        <f>VLOOKUP($C82,Loans!$B$12:$AN$300,R$3,FALSE)</f>
        <v>46301075.629999995</v>
      </c>
      <c r="S82" s="130">
        <f>VLOOKUP($C82,'SREC Inv.'!$B$14:$AF$259,S$3,FALSE)</f>
        <v>332630</v>
      </c>
      <c r="T82" s="130">
        <f>VLOOKUP($C82,'SREC Inv.'!$B$14:$AF$259,T$3,FALSE)</f>
        <v>0</v>
      </c>
      <c r="U82" s="147">
        <f>VLOOKUP($C82,'SREC Inv.'!$B$14:$AF$259,U$3,FALSE)</f>
        <v>0</v>
      </c>
      <c r="V82" s="64">
        <f>VLOOKUP($C82,'SREC Inv.'!$B$14:$AF$259,V$3,FALSE)</f>
        <v>567765</v>
      </c>
      <c r="W82" s="147">
        <f>VLOOKUP($C82,'SREC Inv.'!$B$14:$AF$259,W$3,FALSE)</f>
        <v>2319.9551958904112</v>
      </c>
      <c r="X82" s="147">
        <f>VLOOKUP($C82,'SREC Inv.'!$B$14:$AF$259,X$3,FALSE)</f>
        <v>0</v>
      </c>
      <c r="Y82" s="147"/>
      <c r="Z82" s="78">
        <f>VLOOKUP($C82,Loans!$B$12:$AN$300,Z$3,FALSE)</f>
        <v>686435.76</v>
      </c>
      <c r="AA82" s="57"/>
      <c r="AJ82" s="79">
        <f>VLOOKUP($C82,'CapO-M Sum'!$A$3:$C$232,3,FALSE)</f>
        <v>5322.595693489684</v>
      </c>
      <c r="AK82" s="79">
        <f t="shared" si="6"/>
        <v>10177.524657880094</v>
      </c>
    </row>
    <row r="83" spans="2:37" x14ac:dyDescent="0.2">
      <c r="B83" s="48">
        <v>42887</v>
      </c>
      <c r="C83" s="48">
        <f t="shared" si="4"/>
        <v>42916</v>
      </c>
      <c r="D83" s="57"/>
      <c r="E83" s="81"/>
      <c r="F83" s="57">
        <f t="shared" si="5"/>
        <v>428669.31104441668</v>
      </c>
      <c r="G83" s="77">
        <f>VLOOKUP($C83,LoansC!$B$12:$AN$300,G$3,FALSE)</f>
        <v>0</v>
      </c>
      <c r="H83" s="78">
        <f>VLOOKUP($C83,LoansR!$B$12:$AN$300,H$3,FALSE)</f>
        <v>2425.7110444166665</v>
      </c>
      <c r="I83" s="57">
        <f>VLOOKUP($C83,Loans!$B$12:$AN$300,I$3,FALSE)</f>
        <v>426243.60000000003</v>
      </c>
      <c r="J83" s="57">
        <f>VLOOKUP($C83,LoansC!$B$12:$AN$300,J$3,FALSE)</f>
        <v>422823.35000000003</v>
      </c>
      <c r="K83" s="57">
        <f>VLOOKUP($C83,LoansR!$B$12:$AN$300,K$3,FALSE)</f>
        <v>3420.2499999999964</v>
      </c>
      <c r="L83" s="57">
        <f>VLOOKUP($C83,Loans!$B$12:$AN$300,L$3,FALSE)</f>
        <v>1146175</v>
      </c>
      <c r="M83" s="57">
        <f>VLOOKUP($C83,Loans!$B$12:$AN$300,M$3,FALSE)</f>
        <v>0</v>
      </c>
      <c r="N83" s="57">
        <f>VLOOKUP($C83,Loans!$B$12:$AN$300,N$3,FALSE)</f>
        <v>426877.06000000006</v>
      </c>
      <c r="O83" s="57">
        <f>VLOOKUP($C83,Loans!$B$12:$AN$300,O$3,FALSE)</f>
        <v>719297.94000000018</v>
      </c>
      <c r="P83" s="57">
        <f>VLOOKUP($C83,Loans!$B$12:$AN$300,P$3,FALSE)</f>
        <v>592.96</v>
      </c>
      <c r="Q83" s="57">
        <f>VLOOKUP($C83,Loans!$B$12:$AN$300,Q$3,FALSE)</f>
        <v>45580551.269999988</v>
      </c>
      <c r="R83" s="57">
        <f>VLOOKUP($C83,Loans!$B$12:$AN$300,R$3,FALSE)</f>
        <v>45581144.229999989</v>
      </c>
      <c r="S83" s="130">
        <f>VLOOKUP($C83,'SREC Inv.'!$B$14:$AF$259,S$3,FALSE)</f>
        <v>374015</v>
      </c>
      <c r="T83" s="130">
        <f>VLOOKUP($C83,'SREC Inv.'!$B$14:$AF$259,T$3,FALSE)</f>
        <v>0</v>
      </c>
      <c r="U83" s="147">
        <f>VLOOKUP($C83,'SREC Inv.'!$B$14:$AF$259,U$3,FALSE)</f>
        <v>0</v>
      </c>
      <c r="V83" s="64">
        <f>VLOOKUP($C83,'SREC Inv.'!$B$14:$AF$259,V$3,FALSE)</f>
        <v>941780</v>
      </c>
      <c r="W83" s="147">
        <f>VLOOKUP($C83,'SREC Inv.'!$B$14:$AF$259,W$3,FALSE)</f>
        <v>5298.3940041095902</v>
      </c>
      <c r="X83" s="147">
        <f>VLOOKUP($C83,'SREC Inv.'!$B$14:$AF$259,X$3,FALSE)</f>
        <v>0</v>
      </c>
      <c r="Y83" s="147"/>
      <c r="Z83" s="78">
        <f>VLOOKUP($C83,Loans!$B$12:$AN$300,Z$3,FALSE)</f>
        <v>772160</v>
      </c>
      <c r="AA83" s="57"/>
      <c r="AJ83" s="79">
        <f>VLOOKUP($C83,'CapO-M Sum'!$A$3:$C$232,3,FALSE)</f>
        <v>5322.595693489684</v>
      </c>
      <c r="AK83" s="79">
        <f t="shared" si="6"/>
        <v>13046.700742015941</v>
      </c>
    </row>
    <row r="84" spans="2:37" x14ac:dyDescent="0.2">
      <c r="B84" s="48">
        <v>42917</v>
      </c>
      <c r="C84" s="48">
        <f t="shared" si="4"/>
        <v>42947</v>
      </c>
      <c r="D84" s="57"/>
      <c r="E84" s="81"/>
      <c r="F84" s="57">
        <f t="shared" si="5"/>
        <v>422003.95279650018</v>
      </c>
      <c r="G84" s="77">
        <f>VLOOKUP($C84,LoansC!$B$12:$AN$300,G$3,FALSE)</f>
        <v>0</v>
      </c>
      <c r="H84" s="78">
        <f>VLOOKUP($C84,LoansR!$B$12:$AN$300,H$3,FALSE)</f>
        <v>2287.3927964999989</v>
      </c>
      <c r="I84" s="57">
        <f>VLOOKUP($C84,Loans!$B$12:$AN$300,I$3,FALSE)</f>
        <v>419716.56000000017</v>
      </c>
      <c r="J84" s="57">
        <f>VLOOKUP($C84,LoansC!$B$12:$AN$300,J$3,FALSE)</f>
        <v>416491.36000000016</v>
      </c>
      <c r="K84" s="57">
        <f>VLOOKUP($C84,LoansR!$B$12:$AN$300,K$3,FALSE)</f>
        <v>3225.2000000000003</v>
      </c>
      <c r="L84" s="57">
        <f>VLOOKUP($C84,Loans!$B$12:$AN$300,L$3,FALSE)</f>
        <v>1369552.62</v>
      </c>
      <c r="M84" s="57">
        <f>VLOOKUP($C84,Loans!$B$12:$AN$300,M$3,FALSE)</f>
        <v>0</v>
      </c>
      <c r="N84" s="57">
        <f>VLOOKUP($C84,Loans!$B$12:$AN$300,N$3,FALSE)</f>
        <v>419892.96000000014</v>
      </c>
      <c r="O84" s="57">
        <f>VLOOKUP($C84,Loans!$B$12:$AN$300,O$3,FALSE)</f>
        <v>949659.66000000015</v>
      </c>
      <c r="P84" s="57">
        <f>VLOOKUP($C84,Loans!$B$12:$AN$300,P$3,FALSE)</f>
        <v>416.56</v>
      </c>
      <c r="Q84" s="57">
        <f>VLOOKUP($C84,Loans!$B$12:$AN$300,Q$3,FALSE)</f>
        <v>44630891.609999992</v>
      </c>
      <c r="R84" s="57">
        <f>VLOOKUP($C84,Loans!$B$12:$AN$300,R$3,FALSE)</f>
        <v>44631308.169999994</v>
      </c>
      <c r="S84" s="130">
        <f>VLOOKUP($C84,'SREC Inv.'!$B$14:$AF$259,S$3,FALSE)</f>
        <v>447020</v>
      </c>
      <c r="T84" s="130">
        <f>VLOOKUP($C84,'SREC Inv.'!$B$14:$AF$259,T$3,FALSE)</f>
        <v>941780</v>
      </c>
      <c r="U84" s="147">
        <f>VLOOKUP($C84,'SREC Inv.'!$B$14:$AF$259,U$3,FALSE)</f>
        <v>0</v>
      </c>
      <c r="V84" s="64">
        <f>VLOOKUP($C84,'SREC Inv.'!$B$14:$AF$259,V$3,FALSE)</f>
        <v>447020</v>
      </c>
      <c r="W84" s="147">
        <f>VLOOKUP($C84,'SREC Inv.'!$B$14:$AF$259,W$3,FALSE)</f>
        <v>8735.9360602739725</v>
      </c>
      <c r="X84" s="147">
        <f>VLOOKUP($C84,'SREC Inv.'!$B$14:$AF$259,X$3,FALSE)</f>
        <v>3736.2502304430654</v>
      </c>
      <c r="Y84" s="147"/>
      <c r="Z84" s="78">
        <f>VLOOKUP($C84,Loans!$B$12:$AN$300,Z$3,FALSE)</f>
        <v>922560</v>
      </c>
      <c r="AA84" s="57"/>
      <c r="AJ84" s="79">
        <f>VLOOKUP($C84,'CapO-M Sum'!$A$3:$C$232,3,FALSE)</f>
        <v>5322.595693489684</v>
      </c>
      <c r="AK84" s="79">
        <f t="shared" si="6"/>
        <v>20082.174780706722</v>
      </c>
    </row>
    <row r="85" spans="2:37" x14ac:dyDescent="0.2">
      <c r="B85" s="48">
        <v>42948</v>
      </c>
      <c r="C85" s="48">
        <f t="shared" si="4"/>
        <v>42978</v>
      </c>
      <c r="D85" s="57"/>
      <c r="E85" s="81"/>
      <c r="F85" s="57">
        <f t="shared" si="5"/>
        <v>413210.07662466663</v>
      </c>
      <c r="G85" s="77">
        <f>VLOOKUP($C85,LoansC!$B$12:$AN$300,G$3,FALSE)</f>
        <v>0</v>
      </c>
      <c r="H85" s="78">
        <f>VLOOKUP($C85,LoansR!$B$12:$AN$300,H$3,FALSE)</f>
        <v>2133.236624666667</v>
      </c>
      <c r="I85" s="57">
        <f>VLOOKUP($C85,Loans!$B$12:$AN$300,I$3,FALSE)</f>
        <v>411076.83999999997</v>
      </c>
      <c r="J85" s="57">
        <f>VLOOKUP($C85,LoansC!$B$12:$AN$300,J$3,FALSE)</f>
        <v>408068.97</v>
      </c>
      <c r="K85" s="57">
        <f>VLOOKUP($C85,LoansR!$B$12:$AN$300,K$3,FALSE)</f>
        <v>3007.8700000000026</v>
      </c>
      <c r="L85" s="57">
        <f>VLOOKUP($C85,Loans!$B$12:$AN$300,L$3,FALSE)</f>
        <v>1340328.32</v>
      </c>
      <c r="M85" s="57">
        <f>VLOOKUP($C85,Loans!$B$12:$AN$300,M$3,FALSE)</f>
        <v>0</v>
      </c>
      <c r="N85" s="57">
        <f>VLOOKUP($C85,Loans!$B$12:$AN$300,N$3,FALSE)</f>
        <v>411132.04</v>
      </c>
      <c r="O85" s="57">
        <f>VLOOKUP($C85,Loans!$B$12:$AN$300,O$3,FALSE)</f>
        <v>929196.28000000014</v>
      </c>
      <c r="P85" s="57">
        <f>VLOOKUP($C85,Loans!$B$12:$AN$300,P$3,FALSE)</f>
        <v>361.35999999999996</v>
      </c>
      <c r="Q85" s="57">
        <f>VLOOKUP($C85,Loans!$B$12:$AN$300,Q$3,FALSE)</f>
        <v>43701695.330000006</v>
      </c>
      <c r="R85" s="57">
        <f>VLOOKUP($C85,Loans!$B$12:$AN$300,R$3,FALSE)</f>
        <v>43702056.690000005</v>
      </c>
      <c r="S85" s="130">
        <f>VLOOKUP($C85,'SREC Inv.'!$B$14:$AF$259,S$3,FALSE)</f>
        <v>437410</v>
      </c>
      <c r="T85" s="130">
        <f>VLOOKUP($C85,'SREC Inv.'!$B$14:$AF$259,T$3,FALSE)</f>
        <v>0</v>
      </c>
      <c r="U85" s="147">
        <f>VLOOKUP($C85,'SREC Inv.'!$B$14:$AF$259,U$3,FALSE)</f>
        <v>0</v>
      </c>
      <c r="V85" s="64">
        <f>VLOOKUP($C85,'SREC Inv.'!$B$14:$AF$259,V$3,FALSE)</f>
        <v>884430</v>
      </c>
      <c r="W85" s="147">
        <f>VLOOKUP($C85,'SREC Inv.'!$B$14:$AF$259,W$3,FALSE)</f>
        <v>4351.1721452054799</v>
      </c>
      <c r="X85" s="147">
        <f>VLOOKUP($C85,'SREC Inv.'!$B$14:$AF$259,X$3,FALSE)</f>
        <v>0</v>
      </c>
      <c r="Y85" s="147"/>
      <c r="Z85" s="78">
        <f>VLOOKUP($C85,Loans!$B$12:$AN$300,Z$3,FALSE)</f>
        <v>902918.32</v>
      </c>
      <c r="AA85" s="57"/>
      <c r="AJ85" s="79">
        <f>VLOOKUP($C85,'CapO-M Sum'!$A$3:$C$232,3,FALSE)</f>
        <v>5322.595693489684</v>
      </c>
      <c r="AK85" s="79">
        <f t="shared" si="6"/>
        <v>11807.004463361831</v>
      </c>
    </row>
    <row r="86" spans="2:37" x14ac:dyDescent="0.2">
      <c r="B86" s="48">
        <v>42979</v>
      </c>
      <c r="C86" s="48">
        <f t="shared" si="4"/>
        <v>43008</v>
      </c>
      <c r="D86" s="57"/>
      <c r="E86" s="81"/>
      <c r="F86" s="57">
        <f t="shared" si="5"/>
        <v>404606.81327091641</v>
      </c>
      <c r="G86" s="77">
        <f>VLOOKUP($C86,LoansC!$B$12:$AN$300,G$3,FALSE)</f>
        <v>0</v>
      </c>
      <c r="H86" s="78">
        <f>VLOOKUP($C86,LoansR!$B$12:$AN$300,H$3,FALSE)</f>
        <v>1979.2032709166672</v>
      </c>
      <c r="I86" s="57">
        <f>VLOOKUP($C86,Loans!$B$12:$AN$300,I$3,FALSE)</f>
        <v>402627.60999999975</v>
      </c>
      <c r="J86" s="57">
        <f>VLOOKUP($C86,LoansC!$B$12:$AN$300,J$3,FALSE)</f>
        <v>399836.93999999977</v>
      </c>
      <c r="K86" s="57">
        <f>VLOOKUP($C86,LoansR!$B$12:$AN$300,K$3,FALSE)</f>
        <v>2790.6699999999992</v>
      </c>
      <c r="L86" s="57">
        <f>VLOOKUP($C86,Loans!$B$12:$AN$300,L$3,FALSE)</f>
        <v>1326999.52</v>
      </c>
      <c r="M86" s="57">
        <f>VLOOKUP($C86,Loans!$B$12:$AN$300,M$3,FALSE)</f>
        <v>0</v>
      </c>
      <c r="N86" s="57">
        <f>VLOOKUP($C86,Loans!$B$12:$AN$300,N$3,FALSE)</f>
        <v>402510.10999999975</v>
      </c>
      <c r="O86" s="57">
        <f>VLOOKUP($C86,Loans!$B$12:$AN$300,O$3,FALSE)</f>
        <v>924489.4099999998</v>
      </c>
      <c r="P86" s="57">
        <f>VLOOKUP($C86,Loans!$B$12:$AN$300,P$3,FALSE)</f>
        <v>478.86</v>
      </c>
      <c r="Q86" s="57">
        <f>VLOOKUP($C86,Loans!$B$12:$AN$300,Q$3,FALSE)</f>
        <v>42777205.920000009</v>
      </c>
      <c r="R86" s="57">
        <f>VLOOKUP($C86,Loans!$B$12:$AN$300,R$3,FALSE)</f>
        <v>42777684.780000009</v>
      </c>
      <c r="S86" s="130">
        <f>VLOOKUP($C86,'SREC Inv.'!$B$14:$AF$259,S$3,FALSE)</f>
        <v>433070</v>
      </c>
      <c r="T86" s="130">
        <f>VLOOKUP($C86,'SREC Inv.'!$B$14:$AF$259,T$3,FALSE)</f>
        <v>0</v>
      </c>
      <c r="U86" s="147">
        <f>VLOOKUP($C86,'SREC Inv.'!$B$14:$AF$259,U$3,FALSE)</f>
        <v>0</v>
      </c>
      <c r="V86" s="64">
        <f>VLOOKUP($C86,'SREC Inv.'!$B$14:$AF$259,V$3,FALSE)</f>
        <v>1317500</v>
      </c>
      <c r="W86" s="147">
        <f>VLOOKUP($C86,'SREC Inv.'!$B$14:$AF$259,W$3,FALSE)</f>
        <v>8207.9979917808214</v>
      </c>
      <c r="X86" s="147">
        <f>VLOOKUP($C86,'SREC Inv.'!$B$14:$AF$259,X$3,FALSE)</f>
        <v>0</v>
      </c>
      <c r="Y86" s="147"/>
      <c r="Z86" s="78">
        <f>VLOOKUP($C86,Loans!$B$12:$AN$300,Z$3,FALSE)</f>
        <v>893929.52</v>
      </c>
      <c r="AA86" s="57"/>
      <c r="AJ86" s="79">
        <f>VLOOKUP($C86,'CapO-M Sum'!$A$3:$C$232,3,FALSE)</f>
        <v>5322.595693489684</v>
      </c>
      <c r="AK86" s="79">
        <f t="shared" si="6"/>
        <v>15509.796956187172</v>
      </c>
    </row>
    <row r="87" spans="2:37" x14ac:dyDescent="0.2">
      <c r="B87" s="48">
        <v>43009</v>
      </c>
      <c r="C87" s="48">
        <f t="shared" si="4"/>
        <v>43039</v>
      </c>
      <c r="D87" s="57"/>
      <c r="E87" s="81"/>
      <c r="F87" s="57">
        <f t="shared" si="5"/>
        <v>396048.64927216666</v>
      </c>
      <c r="G87" s="77">
        <f>VLOOKUP($C87,LoansC!$B$12:$AN$300,G$3,FALSE)</f>
        <v>0</v>
      </c>
      <c r="H87" s="78">
        <f>VLOOKUP($C87,LoansR!$B$12:$AN$300,H$3,FALSE)</f>
        <v>1840.8692721666671</v>
      </c>
      <c r="I87" s="57">
        <f>VLOOKUP($C87,Loans!$B$12:$AN$300,I$3,FALSE)</f>
        <v>394207.77999999997</v>
      </c>
      <c r="J87" s="57">
        <f>VLOOKUP($C87,LoansC!$B$12:$AN$300,J$3,FALSE)</f>
        <v>391612.17</v>
      </c>
      <c r="K87" s="57">
        <f>VLOOKUP($C87,LoansR!$B$12:$AN$300,K$3,FALSE)</f>
        <v>2595.6099999999997</v>
      </c>
      <c r="L87" s="57">
        <f>VLOOKUP($C87,Loans!$B$12:$AN$300,L$3,FALSE)</f>
        <v>1218979.6399999999</v>
      </c>
      <c r="M87" s="57">
        <f>VLOOKUP($C87,Loans!$B$12:$AN$300,M$3,FALSE)</f>
        <v>0</v>
      </c>
      <c r="N87" s="57">
        <f>VLOOKUP($C87,Loans!$B$12:$AN$300,N$3,FALSE)</f>
        <v>394257.51999999996</v>
      </c>
      <c r="O87" s="57">
        <f>VLOOKUP($C87,Loans!$B$12:$AN$300,O$3,FALSE)</f>
        <v>824722.12000000023</v>
      </c>
      <c r="P87" s="57">
        <f>VLOOKUP($C87,Loans!$B$12:$AN$300,P$3,FALSE)</f>
        <v>429.11999999999995</v>
      </c>
      <c r="Q87" s="57">
        <f>VLOOKUP($C87,Loans!$B$12:$AN$300,Q$3,FALSE)</f>
        <v>41952483.799999997</v>
      </c>
      <c r="R87" s="57">
        <f>VLOOKUP($C87,Loans!$B$12:$AN$300,R$3,FALSE)</f>
        <v>41952912.920000002</v>
      </c>
      <c r="S87" s="130">
        <f>VLOOKUP($C87,'SREC Inv.'!$B$14:$AF$259,S$3,FALSE)</f>
        <v>398040</v>
      </c>
      <c r="T87" s="130">
        <f>VLOOKUP($C87,'SREC Inv.'!$B$14:$AF$259,T$3,FALSE)</f>
        <v>1317500</v>
      </c>
      <c r="U87" s="147">
        <f>VLOOKUP($C87,'SREC Inv.'!$B$14:$AF$259,U$3,FALSE)</f>
        <v>0</v>
      </c>
      <c r="V87" s="64">
        <f>VLOOKUP($C87,'SREC Inv.'!$B$14:$AF$259,V$3,FALSE)</f>
        <v>398040</v>
      </c>
      <c r="W87" s="147">
        <f>VLOOKUP($C87,'SREC Inv.'!$B$14:$AF$259,W$3,FALSE)</f>
        <v>12151.917106849314</v>
      </c>
      <c r="X87" s="147">
        <f>VLOOKUP($C87,'SREC Inv.'!$B$14:$AF$259,X$3,FALSE)</f>
        <v>4484.7449044182804</v>
      </c>
      <c r="Y87" s="147"/>
      <c r="Z87" s="78">
        <f>VLOOKUP($C87,Loans!$B$12:$AN$300,Z$3,FALSE)</f>
        <v>820939.64</v>
      </c>
      <c r="AA87" s="57"/>
      <c r="AJ87" s="79">
        <f>VLOOKUP($C87,'CapO-M Sum'!$A$3:$C$232,3,FALSE)</f>
        <v>4952.8974713183943</v>
      </c>
      <c r="AK87" s="79">
        <f t="shared" si="6"/>
        <v>23430.428754752655</v>
      </c>
    </row>
    <row r="88" spans="2:37" x14ac:dyDescent="0.2">
      <c r="B88" s="48">
        <v>43040</v>
      </c>
      <c r="C88" s="48">
        <f t="shared" si="4"/>
        <v>43069</v>
      </c>
      <c r="D88" s="57"/>
      <c r="E88" s="81"/>
      <c r="F88" s="57">
        <f t="shared" si="5"/>
        <v>388412.59333191655</v>
      </c>
      <c r="G88" s="77">
        <f>VLOOKUP($C88,LoansC!$B$12:$AN$300,G$3,FALSE)</f>
        <v>0</v>
      </c>
      <c r="H88" s="78">
        <f>VLOOKUP($C88,LoansR!$B$12:$AN$300,H$3,FALSE)</f>
        <v>1713.483331916666</v>
      </c>
      <c r="I88" s="57">
        <f>VLOOKUP($C88,Loans!$B$12:$AN$300,I$3,FALSE)</f>
        <v>386699.10999999987</v>
      </c>
      <c r="J88" s="57">
        <f>VLOOKUP($C88,LoansC!$B$12:$AN$300,J$3,FALSE)</f>
        <v>384283.17999999988</v>
      </c>
      <c r="K88" s="57">
        <f>VLOOKUP($C88,LoansR!$B$12:$AN$300,K$3,FALSE)</f>
        <v>2415.9300000000003</v>
      </c>
      <c r="L88" s="57">
        <f>VLOOKUP($C88,Loans!$B$12:$AN$300,L$3,FALSE)</f>
        <v>1044728.22</v>
      </c>
      <c r="M88" s="57">
        <f>VLOOKUP($C88,Loans!$B$12:$AN$300,M$3,FALSE)</f>
        <v>0</v>
      </c>
      <c r="N88" s="57">
        <f>VLOOKUP($C88,Loans!$B$12:$AN$300,N$3,FALSE)</f>
        <v>386787.64999999985</v>
      </c>
      <c r="O88" s="57">
        <f>VLOOKUP($C88,Loans!$B$12:$AN$300,O$3,FALSE)</f>
        <v>657940.56999999983</v>
      </c>
      <c r="P88" s="57">
        <f>VLOOKUP($C88,Loans!$B$12:$AN$300,P$3,FALSE)</f>
        <v>340.58</v>
      </c>
      <c r="Q88" s="57">
        <f>VLOOKUP($C88,Loans!$B$12:$AN$300,Q$3,FALSE)</f>
        <v>41294543.230000004</v>
      </c>
      <c r="R88" s="57">
        <f>VLOOKUP($C88,Loans!$B$12:$AN$300,R$3,FALSE)</f>
        <v>41294883.81000001</v>
      </c>
      <c r="S88" s="130">
        <f>VLOOKUP($C88,'SREC Inv.'!$B$14:$AF$259,S$3,FALSE)</f>
        <v>341155</v>
      </c>
      <c r="T88" s="130">
        <f>VLOOKUP($C88,'SREC Inv.'!$B$14:$AF$259,T$3,FALSE)</f>
        <v>0</v>
      </c>
      <c r="U88" s="147">
        <f>VLOOKUP($C88,'SREC Inv.'!$B$14:$AF$259,U$3,FALSE)</f>
        <v>0</v>
      </c>
      <c r="V88" s="64">
        <f>VLOOKUP($C88,'SREC Inv.'!$B$14:$AF$259,V$3,FALSE)</f>
        <v>739195</v>
      </c>
      <c r="W88" s="147">
        <f>VLOOKUP($C88,'SREC Inv.'!$B$14:$AF$259,W$3,FALSE)</f>
        <v>3738.5469602739731</v>
      </c>
      <c r="X88" s="147">
        <f>VLOOKUP($C88,'SREC Inv.'!$B$14:$AF$259,X$3,FALSE)</f>
        <v>0</v>
      </c>
      <c r="Y88" s="147"/>
      <c r="Z88" s="78">
        <f>VLOOKUP($C88,Loans!$B$12:$AN$300,Z$3,FALSE)</f>
        <v>703586.64</v>
      </c>
      <c r="AA88" s="57"/>
      <c r="AJ88" s="79">
        <f>VLOOKUP($C88,'CapO-M Sum'!$A$3:$C$232,3,FALSE)</f>
        <v>4952.8974713183943</v>
      </c>
      <c r="AK88" s="79">
        <f t="shared" si="6"/>
        <v>10404.927763509033</v>
      </c>
    </row>
    <row r="89" spans="2:37" x14ac:dyDescent="0.2">
      <c r="B89" s="48">
        <v>43070</v>
      </c>
      <c r="C89" s="48">
        <f t="shared" si="4"/>
        <v>43100</v>
      </c>
      <c r="D89" s="57"/>
      <c r="E89" s="81"/>
      <c r="F89" s="57">
        <f t="shared" si="5"/>
        <v>382320.49965950008</v>
      </c>
      <c r="G89" s="77">
        <f>VLOOKUP($C89,LoansC!$B$12:$AN$300,G$3,FALSE)</f>
        <v>0</v>
      </c>
      <c r="H89" s="78">
        <f>VLOOKUP($C89,LoansR!$B$12:$AN$300,H$3,FALSE)</f>
        <v>1583.2996594999997</v>
      </c>
      <c r="I89" s="57">
        <f>VLOOKUP($C89,Loans!$B$12:$AN$300,I$3,FALSE)</f>
        <v>380737.20000000007</v>
      </c>
      <c r="J89" s="57">
        <f>VLOOKUP($C89,LoansC!$B$12:$AN$300,J$3,FALSE)</f>
        <v>378504.71000000008</v>
      </c>
      <c r="K89" s="57">
        <f>VLOOKUP($C89,LoansR!$B$12:$AN$300,K$3,FALSE)</f>
        <v>2232.4899999999984</v>
      </c>
      <c r="L89" s="57">
        <f>VLOOKUP($C89,Loans!$B$12:$AN$300,L$3,FALSE)</f>
        <v>837261.93</v>
      </c>
      <c r="M89" s="57">
        <f>VLOOKUP($C89,Loans!$B$12:$AN$300,M$3,FALSE)</f>
        <v>0</v>
      </c>
      <c r="N89" s="57">
        <f>VLOOKUP($C89,Loans!$B$12:$AN$300,N$3,FALSE)</f>
        <v>380157.7300000001</v>
      </c>
      <c r="O89" s="57">
        <f>VLOOKUP($C89,Loans!$B$12:$AN$300,O$3,FALSE)</f>
        <v>457104.1999999999</v>
      </c>
      <c r="P89" s="57">
        <f>VLOOKUP($C89,Loans!$B$12:$AN$300,P$3,FALSE)</f>
        <v>920.05</v>
      </c>
      <c r="Q89" s="57">
        <f>VLOOKUP($C89,Loans!$B$12:$AN$300,Q$3,FALSE)</f>
        <v>40837439.029999994</v>
      </c>
      <c r="R89" s="57">
        <f>VLOOKUP($C89,Loans!$B$12:$AN$300,R$3,FALSE)</f>
        <v>40838359.079999991</v>
      </c>
      <c r="S89" s="130">
        <f>VLOOKUP($C89,'SREC Inv.'!$B$14:$AF$259,S$3,FALSE)</f>
        <v>273265</v>
      </c>
      <c r="T89" s="130">
        <f>VLOOKUP($C89,'SREC Inv.'!$B$14:$AF$259,T$3,FALSE)</f>
        <v>0</v>
      </c>
      <c r="U89" s="147">
        <f>VLOOKUP($C89,'SREC Inv.'!$B$14:$AF$259,U$3,FALSE)</f>
        <v>0</v>
      </c>
      <c r="V89" s="64">
        <f>VLOOKUP($C89,'SREC Inv.'!$B$14:$AF$259,V$3,FALSE)</f>
        <v>1012460</v>
      </c>
      <c r="W89" s="147">
        <f>VLOOKUP($C89,'SREC Inv.'!$B$14:$AF$259,W$3,FALSE)</f>
        <v>7058.1403863013702</v>
      </c>
      <c r="X89" s="147">
        <f>VLOOKUP($C89,'SREC Inv.'!$B$14:$AF$259,X$3,FALSE)</f>
        <v>0</v>
      </c>
      <c r="Y89" s="147"/>
      <c r="Z89" s="78">
        <f>VLOOKUP($C89,Loans!$B$12:$AN$300,Z$3,FALSE)</f>
        <v>563996.93000000005</v>
      </c>
      <c r="AA89" s="57"/>
      <c r="AJ89" s="79">
        <f>VLOOKUP($C89,'CapO-M Sum'!$A$3:$C$232,3,FALSE)</f>
        <v>4952.8974713183943</v>
      </c>
      <c r="AK89" s="79">
        <f t="shared" si="6"/>
        <v>13594.337517119764</v>
      </c>
    </row>
    <row r="90" spans="2:37" x14ac:dyDescent="0.2">
      <c r="B90" s="48">
        <v>43101</v>
      </c>
      <c r="C90" s="48">
        <f t="shared" si="4"/>
        <v>43131</v>
      </c>
      <c r="D90" s="57"/>
      <c r="E90" s="81"/>
      <c r="F90" s="57">
        <f t="shared" si="5"/>
        <v>378093.84343583323</v>
      </c>
      <c r="G90" s="77">
        <f>VLOOKUP($C90,LoansC!$B$12:$AN$300,G$3,FALSE)</f>
        <v>0</v>
      </c>
      <c r="H90" s="78">
        <f>VLOOKUP($C90,LoansR!$B$12:$AN$300,H$3,FALSE)</f>
        <v>1497.6134358333334</v>
      </c>
      <c r="I90" s="57">
        <f>VLOOKUP($C90,Loans!$B$12:$AN$300,I$3,FALSE)</f>
        <v>376596.22999999992</v>
      </c>
      <c r="J90" s="57">
        <f>VLOOKUP($C90,LoansC!$B$12:$AN$300,J$3,FALSE)</f>
        <v>374484.60999999993</v>
      </c>
      <c r="K90" s="57">
        <f>VLOOKUP($C90,LoansR!$B$12:$AN$300,K$3,FALSE)</f>
        <v>2111.62</v>
      </c>
      <c r="L90" s="57">
        <f>VLOOKUP($C90,Loans!$B$12:$AN$300,L$3,FALSE)</f>
        <v>530651.52</v>
      </c>
      <c r="M90" s="57">
        <f>VLOOKUP($C90,Loans!$B$12:$AN$300,M$3,FALSE)</f>
        <v>0</v>
      </c>
      <c r="N90" s="57">
        <f>VLOOKUP($C90,Loans!$B$12:$AN$300,N$3,FALSE)</f>
        <v>374637.2699999999</v>
      </c>
      <c r="O90" s="57">
        <f>VLOOKUP($C90,Loans!$B$12:$AN$300,O$3,FALSE)</f>
        <v>156014.25000000003</v>
      </c>
      <c r="P90" s="57">
        <f>VLOOKUP($C90,Loans!$B$12:$AN$300,P$3,FALSE)</f>
        <v>2879.0099999999998</v>
      </c>
      <c r="Q90" s="57">
        <f>VLOOKUP($C90,Loans!$B$12:$AN$300,Q$3,FALSE)</f>
        <v>40681424.780000001</v>
      </c>
      <c r="R90" s="57">
        <f>VLOOKUP($C90,Loans!$B$12:$AN$300,R$3,FALSE)</f>
        <v>40684303.789999999</v>
      </c>
      <c r="S90" s="130">
        <f>VLOOKUP($C90,'SREC Inv.'!$B$14:$AF$259,S$3,FALSE)</f>
        <v>173445</v>
      </c>
      <c r="T90" s="130">
        <f>VLOOKUP($C90,'SREC Inv.'!$B$14:$AF$259,T$3,FALSE)</f>
        <v>1012460</v>
      </c>
      <c r="U90" s="147">
        <f>VLOOKUP($C90,'SREC Inv.'!$B$14:$AF$259,U$3,FALSE)</f>
        <v>0</v>
      </c>
      <c r="V90" s="64">
        <f>VLOOKUP($C90,'SREC Inv.'!$B$14:$AF$259,V$3,FALSE)</f>
        <v>173445</v>
      </c>
      <c r="W90" s="147">
        <f>VLOOKUP($C90,'SREC Inv.'!$B$14:$AF$259,W$3,FALSE)</f>
        <v>9298.0792315068502</v>
      </c>
      <c r="X90" s="147">
        <f>VLOOKUP($C90,'SREC Inv.'!$B$14:$AF$259,X$3,FALSE)</f>
        <v>4275.4458090025928</v>
      </c>
      <c r="Y90" s="147"/>
      <c r="Z90" s="78">
        <f>VLOOKUP($C90,Loans!$B$12:$AN$300,Z$3,FALSE)</f>
        <v>357331.5</v>
      </c>
      <c r="AA90" s="57"/>
      <c r="AJ90" s="79">
        <f>VLOOKUP($C90,'CapO-M Sum'!$A$3:$C$232,3,FALSE)</f>
        <v>4952.8974713183943</v>
      </c>
      <c r="AK90" s="79">
        <f t="shared" si="6"/>
        <v>20024.03594766117</v>
      </c>
    </row>
    <row r="91" spans="2:37" x14ac:dyDescent="0.2">
      <c r="B91" s="48">
        <v>43132</v>
      </c>
      <c r="C91" s="48">
        <f t="shared" si="4"/>
        <v>43159</v>
      </c>
      <c r="D91" s="57"/>
      <c r="E91" s="81"/>
      <c r="F91" s="57">
        <f t="shared" si="5"/>
        <v>376667.52994500002</v>
      </c>
      <c r="G91" s="77">
        <f>VLOOKUP($C91,LoansC!$B$12:$AN$300,G$3,FALSE)</f>
        <v>0</v>
      </c>
      <c r="H91" s="78">
        <f>VLOOKUP($C91,LoansR!$B$12:$AN$300,H$3,FALSE)</f>
        <v>1432.4399449999996</v>
      </c>
      <c r="I91" s="57">
        <f>VLOOKUP($C91,Loans!$B$12:$AN$300,I$3,FALSE)</f>
        <v>375235.09</v>
      </c>
      <c r="J91" s="57">
        <f>VLOOKUP($C91,LoansC!$B$12:$AN$300,J$3,FALSE)</f>
        <v>373215.39</v>
      </c>
      <c r="K91" s="57">
        <f>VLOOKUP($C91,LoansR!$B$12:$AN$300,K$3,FALSE)</f>
        <v>2019.6999999999998</v>
      </c>
      <c r="L91" s="57">
        <f>VLOOKUP($C91,Loans!$B$12:$AN$300,L$3,FALSE)</f>
        <v>464550</v>
      </c>
      <c r="M91" s="57">
        <f>VLOOKUP($C91,Loans!$B$12:$AN$300,M$3,FALSE)</f>
        <v>0</v>
      </c>
      <c r="N91" s="57">
        <f>VLOOKUP($C91,Loans!$B$12:$AN$300,N$3,FALSE)</f>
        <v>359129.68000000011</v>
      </c>
      <c r="O91" s="57">
        <f>VLOOKUP($C91,Loans!$B$12:$AN$300,O$3,FALSE)</f>
        <v>105420.32000000002</v>
      </c>
      <c r="P91" s="57">
        <f>VLOOKUP($C91,Loans!$B$12:$AN$300,P$3,FALSE)</f>
        <v>18984.419999999998</v>
      </c>
      <c r="Q91" s="57">
        <f>VLOOKUP($C91,Loans!$B$12:$AN$300,Q$3,FALSE)</f>
        <v>40576004.460000001</v>
      </c>
      <c r="R91" s="57">
        <f>VLOOKUP($C91,Loans!$B$12:$AN$300,R$3,FALSE)</f>
        <v>40594988.880000003</v>
      </c>
      <c r="S91" s="130">
        <f>VLOOKUP($C91,'SREC Inv.'!$B$14:$AF$259,S$3,FALSE)</f>
        <v>151590</v>
      </c>
      <c r="T91" s="130">
        <f>VLOOKUP($C91,'SREC Inv.'!$B$14:$AF$259,T$3,FALSE)</f>
        <v>0</v>
      </c>
      <c r="U91" s="147">
        <f>VLOOKUP($C91,'SREC Inv.'!$B$14:$AF$259,U$3,FALSE)</f>
        <v>0</v>
      </c>
      <c r="V91" s="64">
        <f>VLOOKUP($C91,'SREC Inv.'!$B$14:$AF$259,V$3,FALSE)</f>
        <v>325035</v>
      </c>
      <c r="W91" s="147">
        <f>VLOOKUP($C91,'SREC Inv.'!$B$14:$AF$259,W$3,FALSE)</f>
        <v>1524.3680958904113</v>
      </c>
      <c r="X91" s="147">
        <f>VLOOKUP($C91,'SREC Inv.'!$B$14:$AF$259,X$3,FALSE)</f>
        <v>0</v>
      </c>
      <c r="Y91" s="147"/>
      <c r="Z91" s="78">
        <f>VLOOKUP($C91,Loans!$B$12:$AN$300,Z$3,FALSE)</f>
        <v>312960</v>
      </c>
      <c r="AA91" s="57"/>
      <c r="AJ91" s="79">
        <f>VLOOKUP($C91,'CapO-M Sum'!$A$3:$C$232,3,FALSE)</f>
        <v>4952.8974713183943</v>
      </c>
      <c r="AK91" s="79">
        <f t="shared" si="6"/>
        <v>7909.705512208805</v>
      </c>
    </row>
    <row r="92" spans="2:37" x14ac:dyDescent="0.2">
      <c r="B92" s="48">
        <v>43160</v>
      </c>
      <c r="C92" s="48">
        <f t="shared" si="4"/>
        <v>43190</v>
      </c>
      <c r="D92" s="57"/>
      <c r="E92" s="81"/>
      <c r="F92" s="57">
        <f t="shared" si="5"/>
        <v>375840.6539591683</v>
      </c>
      <c r="G92" s="77">
        <f>VLOOKUP($C92,LoansC!$B$12:$AN$300,G$3,FALSE)</f>
        <v>0</v>
      </c>
      <c r="H92" s="78">
        <f>VLOOKUP($C92,LoansR!$B$12:$AN$300,H$3,FALSE)</f>
        <v>1396.4039591666676</v>
      </c>
      <c r="I92" s="57">
        <f>VLOOKUP($C92,Loans!$B$12:$AN$300,I$3,FALSE)</f>
        <v>374444.25000000163</v>
      </c>
      <c r="J92" s="57">
        <f>VLOOKUP($C92,LoansC!$B$12:$AN$300,J$3,FALSE)</f>
        <v>372475.32000000164</v>
      </c>
      <c r="K92" s="57">
        <f>VLOOKUP($C92,LoansR!$B$12:$AN$300,K$3,FALSE)</f>
        <v>1968.9299999999985</v>
      </c>
      <c r="L92" s="57">
        <f>VLOOKUP($C92,Loans!$B$12:$AN$300,L$3,FALSE)</f>
        <v>580401.91</v>
      </c>
      <c r="M92" s="57">
        <f>VLOOKUP($C92,Loans!$B$12:$AN$300,M$3,FALSE)</f>
        <v>0</v>
      </c>
      <c r="N92" s="57">
        <f>VLOOKUP($C92,Loans!$B$12:$AN$300,N$3,FALSE)</f>
        <v>386327.83999999991</v>
      </c>
      <c r="O92" s="57">
        <f>VLOOKUP($C92,Loans!$B$12:$AN$300,O$3,FALSE)</f>
        <v>194074.07</v>
      </c>
      <c r="P92" s="57">
        <f>VLOOKUP($C92,Loans!$B$12:$AN$300,P$3,FALSE)</f>
        <v>7100.83</v>
      </c>
      <c r="Q92" s="57">
        <f>VLOOKUP($C92,Loans!$B$12:$AN$300,Q$3,FALSE)</f>
        <v>40381930.390000001</v>
      </c>
      <c r="R92" s="57">
        <f>VLOOKUP($C92,Loans!$B$12:$AN$300,R$3,FALSE)</f>
        <v>40389031.219999999</v>
      </c>
      <c r="S92" s="130">
        <f>VLOOKUP($C92,'SREC Inv.'!$B$14:$AF$259,S$3,FALSE)</f>
        <v>189410</v>
      </c>
      <c r="T92" s="130">
        <f>VLOOKUP($C92,'SREC Inv.'!$B$14:$AF$259,T$3,FALSE)</f>
        <v>0</v>
      </c>
      <c r="U92" s="147">
        <f>VLOOKUP($C92,'SREC Inv.'!$B$14:$AF$259,U$3,FALSE)</f>
        <v>0</v>
      </c>
      <c r="V92" s="64">
        <f>VLOOKUP($C92,'SREC Inv.'!$B$14:$AF$259,V$3,FALSE)</f>
        <v>514445</v>
      </c>
      <c r="W92" s="147">
        <f>VLOOKUP($C92,'SREC Inv.'!$B$14:$AF$259,W$3,FALSE)</f>
        <v>3124.6479301369868</v>
      </c>
      <c r="X92" s="147">
        <f>VLOOKUP($C92,'SREC Inv.'!$B$14:$AF$259,X$3,FALSE)</f>
        <v>0</v>
      </c>
      <c r="Y92" s="147"/>
      <c r="Z92" s="78">
        <f>VLOOKUP($C92,Loans!$B$12:$AN$300,Z$3,FALSE)</f>
        <v>390991.91</v>
      </c>
      <c r="AA92" s="57"/>
      <c r="AJ92" s="79">
        <f>VLOOKUP($C92,'CapO-M Sum'!$A$3:$C$232,3,FALSE)</f>
        <v>4952.8974713183943</v>
      </c>
      <c r="AK92" s="79">
        <f t="shared" si="6"/>
        <v>9473.9493606220494</v>
      </c>
    </row>
    <row r="93" spans="2:37" x14ac:dyDescent="0.2">
      <c r="B93" s="48">
        <v>43191</v>
      </c>
      <c r="C93" s="48">
        <f t="shared" si="4"/>
        <v>43220</v>
      </c>
      <c r="D93" s="57"/>
      <c r="E93" s="81"/>
      <c r="F93" s="57">
        <f t="shared" si="5"/>
        <v>373933.76226099982</v>
      </c>
      <c r="G93" s="77">
        <f>VLOOKUP($C93,LoansC!$B$12:$AN$300,G$3,FALSE)</f>
        <v>0</v>
      </c>
      <c r="H93" s="78">
        <f>VLOOKUP($C93,LoansR!$B$12:$AN$300,H$3,FALSE)</f>
        <v>1320.2122610000004</v>
      </c>
      <c r="I93" s="57">
        <f>VLOOKUP($C93,Loans!$B$12:$AN$300,I$3,FALSE)</f>
        <v>372613.54999999981</v>
      </c>
      <c r="J93" s="57">
        <f>VLOOKUP($C93,LoansC!$B$12:$AN$300,J$3,FALSE)</f>
        <v>370752.11999999982</v>
      </c>
      <c r="K93" s="57">
        <f>VLOOKUP($C93,LoansR!$B$12:$AN$300,K$3,FALSE)</f>
        <v>1861.4299999999967</v>
      </c>
      <c r="L93" s="57">
        <f>VLOOKUP($C93,Loans!$B$12:$AN$300,L$3,FALSE)</f>
        <v>713209.23</v>
      </c>
      <c r="M93" s="57">
        <f>VLOOKUP($C93,Loans!$B$12:$AN$300,M$3,FALSE)</f>
        <v>0</v>
      </c>
      <c r="N93" s="57">
        <f>VLOOKUP($C93,Loans!$B$12:$AN$300,N$3,FALSE)</f>
        <v>377623.21999999986</v>
      </c>
      <c r="O93" s="57">
        <f>VLOOKUP($C93,Loans!$B$12:$AN$300,O$3,FALSE)</f>
        <v>335586.01000000007</v>
      </c>
      <c r="P93" s="57">
        <f>VLOOKUP($C93,Loans!$B$12:$AN$300,P$3,FALSE)</f>
        <v>2091.16</v>
      </c>
      <c r="Q93" s="57">
        <f>VLOOKUP($C93,Loans!$B$12:$AN$300,Q$3,FALSE)</f>
        <v>40046344.380000003</v>
      </c>
      <c r="R93" s="57">
        <f>VLOOKUP($C93,Loans!$B$12:$AN$300,R$3,FALSE)</f>
        <v>40048435.540000007</v>
      </c>
      <c r="S93" s="130">
        <f>VLOOKUP($C93,'SREC Inv.'!$B$14:$AF$259,S$3,FALSE)</f>
        <v>232810</v>
      </c>
      <c r="T93" s="130">
        <f>VLOOKUP($C93,'SREC Inv.'!$B$14:$AF$259,T$3,FALSE)</f>
        <v>514445</v>
      </c>
      <c r="U93" s="147">
        <f>VLOOKUP($C93,'SREC Inv.'!$B$14:$AF$259,U$3,FALSE)</f>
        <v>0</v>
      </c>
      <c r="V93" s="64">
        <f>VLOOKUP($C93,'SREC Inv.'!$B$14:$AF$259,V$3,FALSE)</f>
        <v>232810</v>
      </c>
      <c r="W93" s="147">
        <f>VLOOKUP($C93,'SREC Inv.'!$B$14:$AF$259,W$3,FALSE)</f>
        <v>4611.932976712329</v>
      </c>
      <c r="X93" s="147">
        <f>VLOOKUP($C93,'SREC Inv.'!$B$14:$AF$259,X$3,FALSE)</f>
        <v>2642.1729306558891</v>
      </c>
      <c r="Y93" s="147"/>
      <c r="Z93" s="78">
        <f>VLOOKUP($C93,Loans!$B$12:$AN$300,Z$3,FALSE)</f>
        <v>480399.23</v>
      </c>
      <c r="AA93" s="57"/>
      <c r="AJ93" s="79">
        <f>VLOOKUP($C93,'CapO-M Sum'!$A$3:$C$232,3,FALSE)</f>
        <v>4952.8974713183943</v>
      </c>
      <c r="AK93" s="79">
        <f t="shared" si="6"/>
        <v>13527.215639686614</v>
      </c>
    </row>
    <row r="94" spans="2:37" x14ac:dyDescent="0.2">
      <c r="B94" s="48">
        <v>43221</v>
      </c>
      <c r="C94" s="48">
        <f t="shared" si="4"/>
        <v>43251</v>
      </c>
      <c r="D94" s="57"/>
      <c r="E94" s="81"/>
      <c r="F94" s="57">
        <f t="shared" si="5"/>
        <v>370780.44300433324</v>
      </c>
      <c r="G94" s="77">
        <f>VLOOKUP($C94,LoansC!$B$12:$AN$300,G$3,FALSE)</f>
        <v>0</v>
      </c>
      <c r="H94" s="78">
        <f>VLOOKUP($C94,LoansR!$B$12:$AN$300,H$3,FALSE)</f>
        <v>1242.5230043333333</v>
      </c>
      <c r="I94" s="57">
        <f>VLOOKUP($C94,Loans!$B$12:$AN$300,I$3,FALSE)</f>
        <v>369537.91999999993</v>
      </c>
      <c r="J94" s="57">
        <f>VLOOKUP($C94,LoansC!$B$12:$AN$300,J$3,FALSE)</f>
        <v>367785.99999999994</v>
      </c>
      <c r="K94" s="57">
        <f>VLOOKUP($C94,LoansR!$B$12:$AN$300,K$3,FALSE)</f>
        <v>1751.9199999999976</v>
      </c>
      <c r="L94" s="57">
        <f>VLOOKUP($C94,Loans!$B$12:$AN$300,L$3,FALSE)</f>
        <v>1008748.44</v>
      </c>
      <c r="M94" s="57">
        <f>VLOOKUP($C94,Loans!$B$12:$AN$300,M$3,FALSE)</f>
        <v>0</v>
      </c>
      <c r="N94" s="57">
        <f>VLOOKUP($C94,Loans!$B$12:$AN$300,N$3,FALSE)</f>
        <v>371186.50000000006</v>
      </c>
      <c r="O94" s="57">
        <f>VLOOKUP($C94,Loans!$B$12:$AN$300,O$3,FALSE)</f>
        <v>637561.93999999994</v>
      </c>
      <c r="P94" s="57">
        <f>VLOOKUP($C94,Loans!$B$12:$AN$300,P$3,FALSE)</f>
        <v>442.58000000000004</v>
      </c>
      <c r="Q94" s="57">
        <f>VLOOKUP($C94,Loans!$B$12:$AN$300,Q$3,FALSE)</f>
        <v>39408782.440000013</v>
      </c>
      <c r="R94" s="57">
        <f>VLOOKUP($C94,Loans!$B$12:$AN$300,R$3,FALSE)</f>
        <v>39409225.020000011</v>
      </c>
      <c r="S94" s="130">
        <f>VLOOKUP($C94,'SREC Inv.'!$B$14:$AF$259,S$3,FALSE)</f>
        <v>329375</v>
      </c>
      <c r="T94" s="130">
        <f>VLOOKUP($C94,'SREC Inv.'!$B$14:$AF$259,T$3,FALSE)</f>
        <v>0</v>
      </c>
      <c r="U94" s="147">
        <f>VLOOKUP($C94,'SREC Inv.'!$B$14:$AF$259,U$3,FALSE)</f>
        <v>0</v>
      </c>
      <c r="V94" s="64">
        <f>VLOOKUP($C94,'SREC Inv.'!$B$14:$AF$259,V$3,FALSE)</f>
        <v>562185</v>
      </c>
      <c r="W94" s="147">
        <f>VLOOKUP($C94,'SREC Inv.'!$B$14:$AF$259,W$3,FALSE)</f>
        <v>2297.0259821917807</v>
      </c>
      <c r="X94" s="147">
        <f>VLOOKUP($C94,'SREC Inv.'!$B$14:$AF$259,X$3,FALSE)</f>
        <v>0</v>
      </c>
      <c r="Y94" s="147"/>
      <c r="Z94" s="78">
        <f>VLOOKUP($C94,Loans!$B$12:$AN$300,Z$3,FALSE)</f>
        <v>679412.33</v>
      </c>
      <c r="AA94" s="57"/>
      <c r="AJ94" s="79">
        <f>VLOOKUP($C94,'CapO-M Sum'!$A$3:$C$232,3,FALSE)</f>
        <v>4952.8974713183943</v>
      </c>
      <c r="AK94" s="79">
        <f t="shared" si="6"/>
        <v>8492.4464578435072</v>
      </c>
    </row>
    <row r="95" spans="2:37" x14ac:dyDescent="0.2">
      <c r="B95" s="48">
        <v>43252</v>
      </c>
      <c r="C95" s="48">
        <f t="shared" si="4"/>
        <v>43281</v>
      </c>
      <c r="D95" s="57"/>
      <c r="E95" s="81"/>
      <c r="F95" s="57">
        <f t="shared" si="5"/>
        <v>364862.45845666679</v>
      </c>
      <c r="G95" s="77">
        <f>VLOOKUP($C95,LoansC!$B$12:$AN$300,G$3,FALSE)</f>
        <v>0</v>
      </c>
      <c r="H95" s="78">
        <f>VLOOKUP($C95,LoansR!$B$12:$AN$300,H$3,FALSE)</f>
        <v>1136.698456666667</v>
      </c>
      <c r="I95" s="57">
        <f>VLOOKUP($C95,Loans!$B$12:$AN$300,I$3,FALSE)</f>
        <v>363725.76000000013</v>
      </c>
      <c r="J95" s="57">
        <f>VLOOKUP($C95,LoansC!$B$12:$AN$300,J$3,FALSE)</f>
        <v>362123.0500000001</v>
      </c>
      <c r="K95" s="57">
        <f>VLOOKUP($C95,LoansR!$B$12:$AN$300,K$3,FALSE)</f>
        <v>1602.7100000000016</v>
      </c>
      <c r="L95" s="57">
        <f>VLOOKUP($C95,Loans!$B$12:$AN$300,L$3,FALSE)</f>
        <v>1129570.58</v>
      </c>
      <c r="M95" s="57">
        <f>VLOOKUP($C95,Loans!$B$12:$AN$300,M$3,FALSE)</f>
        <v>0</v>
      </c>
      <c r="N95" s="57">
        <f>VLOOKUP($C95,Loans!$B$12:$AN$300,N$3,FALSE)</f>
        <v>363760.70000000013</v>
      </c>
      <c r="O95" s="57">
        <f>VLOOKUP($C95,Loans!$B$12:$AN$300,O$3,FALSE)</f>
        <v>765809.87999999989</v>
      </c>
      <c r="P95" s="57">
        <f>VLOOKUP($C95,Loans!$B$12:$AN$300,P$3,FALSE)</f>
        <v>407.64000000000004</v>
      </c>
      <c r="Q95" s="57">
        <f>VLOOKUP($C95,Loans!$B$12:$AN$300,Q$3,FALSE)</f>
        <v>38642972.559999995</v>
      </c>
      <c r="R95" s="57">
        <f>VLOOKUP($C95,Loans!$B$12:$AN$300,R$3,FALSE)</f>
        <v>38643380.199999996</v>
      </c>
      <c r="S95" s="130">
        <f>VLOOKUP($C95,'SREC Inv.'!$B$14:$AF$259,S$3,FALSE)</f>
        <v>368745</v>
      </c>
      <c r="T95" s="130">
        <f>VLOOKUP($C95,'SREC Inv.'!$B$14:$AF$259,T$3,FALSE)</f>
        <v>0</v>
      </c>
      <c r="U95" s="147">
        <f>VLOOKUP($C95,'SREC Inv.'!$B$14:$AF$259,U$3,FALSE)</f>
        <v>0</v>
      </c>
      <c r="V95" s="64">
        <f>VLOOKUP($C95,'SREC Inv.'!$B$14:$AF$259,V$3,FALSE)</f>
        <v>930930</v>
      </c>
      <c r="W95" s="147">
        <f>VLOOKUP($C95,'SREC Inv.'!$B$14:$AF$259,W$3,FALSE)</f>
        <v>5245.8360945205477</v>
      </c>
      <c r="X95" s="147">
        <f>VLOOKUP($C95,'SREC Inv.'!$B$14:$AF$259,X$3,FALSE)</f>
        <v>0</v>
      </c>
      <c r="Y95" s="147"/>
      <c r="Z95" s="78">
        <f>VLOOKUP($C95,Loans!$B$12:$AN$300,Z$3,FALSE)</f>
        <v>760909.49</v>
      </c>
      <c r="AA95" s="57"/>
      <c r="AJ95" s="79">
        <f>VLOOKUP($C95,'CapO-M Sum'!$A$3:$C$232,3,FALSE)</f>
        <v>4952.8974713183943</v>
      </c>
      <c r="AK95" s="79">
        <f t="shared" si="6"/>
        <v>11335.432022505609</v>
      </c>
    </row>
    <row r="96" spans="2:37" x14ac:dyDescent="0.2">
      <c r="B96" s="48">
        <v>43282</v>
      </c>
      <c r="C96" s="48">
        <f t="shared" si="4"/>
        <v>43312</v>
      </c>
      <c r="D96" s="57"/>
      <c r="E96" s="81"/>
      <c r="F96" s="57">
        <f t="shared" si="5"/>
        <v>357772.04334775003</v>
      </c>
      <c r="G96" s="77">
        <f>VLOOKUP($C96,LoansC!$B$12:$AN$300,G$3,FALSE)</f>
        <v>0</v>
      </c>
      <c r="H96" s="78">
        <f>VLOOKUP($C96,LoansR!$B$12:$AN$300,H$3,FALSE)</f>
        <v>1038.7633477499999</v>
      </c>
      <c r="I96" s="57">
        <f>VLOOKUP($C96,Loans!$B$12:$AN$300,I$3,FALSE)</f>
        <v>356733.28</v>
      </c>
      <c r="J96" s="57">
        <f>VLOOKUP($C96,LoansC!$B$12:$AN$300,J$3,FALSE)</f>
        <v>355268.61000000004</v>
      </c>
      <c r="K96" s="57">
        <f>VLOOKUP($C96,LoansR!$B$12:$AN$300,K$3,FALSE)</f>
        <v>1464.6699999999998</v>
      </c>
      <c r="L96" s="57">
        <f>VLOOKUP($C96,Loans!$B$12:$AN$300,L$3,FALSE)</f>
        <v>1346391</v>
      </c>
      <c r="M96" s="57">
        <f>VLOOKUP($C96,Loans!$B$12:$AN$300,M$3,FALSE)</f>
        <v>0</v>
      </c>
      <c r="N96" s="57">
        <f>VLOOKUP($C96,Loans!$B$12:$AN$300,N$3,FALSE)</f>
        <v>356834.92000000004</v>
      </c>
      <c r="O96" s="57">
        <f>VLOOKUP($C96,Loans!$B$12:$AN$300,O$3,FALSE)</f>
        <v>989556.07999999984</v>
      </c>
      <c r="P96" s="57">
        <f>VLOOKUP($C96,Loans!$B$12:$AN$300,P$3,FALSE)</f>
        <v>305.99999999999994</v>
      </c>
      <c r="Q96" s="57">
        <f>VLOOKUP($C96,Loans!$B$12:$AN$300,Q$3,FALSE)</f>
        <v>37653416.480000012</v>
      </c>
      <c r="R96" s="57">
        <f>VLOOKUP($C96,Loans!$B$12:$AN$300,R$3,FALSE)</f>
        <v>37653722.480000012</v>
      </c>
      <c r="S96" s="130">
        <f>VLOOKUP($C96,'SREC Inv.'!$B$14:$AF$259,S$3,FALSE)</f>
        <v>439735</v>
      </c>
      <c r="T96" s="130">
        <f>VLOOKUP($C96,'SREC Inv.'!$B$14:$AF$259,T$3,FALSE)</f>
        <v>930930</v>
      </c>
      <c r="U96" s="147">
        <f>VLOOKUP($C96,'SREC Inv.'!$B$14:$AF$259,U$3,FALSE)</f>
        <v>0</v>
      </c>
      <c r="V96" s="64">
        <f>VLOOKUP($C96,'SREC Inv.'!$B$14:$AF$259,V$3,FALSE)</f>
        <v>439735</v>
      </c>
      <c r="W96" s="147">
        <f>VLOOKUP($C96,'SREC Inv.'!$B$14:$AF$259,W$3,FALSE)</f>
        <v>8634.6417767123294</v>
      </c>
      <c r="X96" s="147">
        <f>VLOOKUP($C96,'SREC Inv.'!$B$14:$AF$259,X$3,FALSE)</f>
        <v>3410.5745978042437</v>
      </c>
      <c r="Y96" s="147"/>
      <c r="Z96" s="78">
        <f>VLOOKUP($C96,Loans!$B$12:$AN$300,Z$3,FALSE)</f>
        <v>906731.68</v>
      </c>
      <c r="AA96" s="57"/>
      <c r="AJ96" s="79">
        <f>VLOOKUP($C96,'CapO-M Sum'!$A$3:$C$232,3,FALSE)</f>
        <v>4952.8974713183943</v>
      </c>
      <c r="AK96" s="79">
        <f t="shared" si="6"/>
        <v>18036.877193584965</v>
      </c>
    </row>
    <row r="97" spans="2:37" x14ac:dyDescent="0.2">
      <c r="B97" s="48">
        <v>43313</v>
      </c>
      <c r="C97" s="48">
        <f t="shared" si="4"/>
        <v>43343</v>
      </c>
      <c r="D97" s="57"/>
      <c r="E97" s="81"/>
      <c r="F97" s="57">
        <f t="shared" si="5"/>
        <v>348609.46157166659</v>
      </c>
      <c r="G97" s="77">
        <f>VLOOKUP($C97,LoansC!$B$12:$AN$300,G$3,FALSE)</f>
        <v>0</v>
      </c>
      <c r="H97" s="78">
        <f>VLOOKUP($C97,LoansR!$B$12:$AN$300,H$3,FALSE)</f>
        <v>935.80157166666697</v>
      </c>
      <c r="I97" s="57">
        <f>VLOOKUP($C97,Loans!$B$12:$AN$300,I$3,FALSE)</f>
        <v>347673.65999999992</v>
      </c>
      <c r="J97" s="57">
        <f>VLOOKUP($C97,LoansC!$B$12:$AN$300,J$3,FALSE)</f>
        <v>346354.17999999993</v>
      </c>
      <c r="K97" s="57">
        <f>VLOOKUP($C97,LoansR!$B$12:$AN$300,K$3,FALSE)</f>
        <v>1319.4799999999982</v>
      </c>
      <c r="L97" s="57">
        <f>VLOOKUP($C97,Loans!$B$12:$AN$300,L$3,FALSE)</f>
        <v>1315274.81</v>
      </c>
      <c r="M97" s="57">
        <f>VLOOKUP($C97,Loans!$B$12:$AN$300,M$3,FALSE)</f>
        <v>0</v>
      </c>
      <c r="N97" s="57">
        <f>VLOOKUP($C97,Loans!$B$12:$AN$300,N$3,FALSE)</f>
        <v>347875.14999999991</v>
      </c>
      <c r="O97" s="57">
        <f>VLOOKUP($C97,Loans!$B$12:$AN$300,O$3,FALSE)</f>
        <v>967399.66</v>
      </c>
      <c r="P97" s="57">
        <f>VLOOKUP($C97,Loans!$B$12:$AN$300,P$3,FALSE)</f>
        <v>104.51000000000002</v>
      </c>
      <c r="Q97" s="57">
        <f>VLOOKUP($C97,Loans!$B$12:$AN$300,Q$3,FALSE)</f>
        <v>36686016.82</v>
      </c>
      <c r="R97" s="57">
        <f>VLOOKUP($C97,Loans!$B$12:$AN$300,R$3,FALSE)</f>
        <v>36686121.329999998</v>
      </c>
      <c r="S97" s="130">
        <f>VLOOKUP($C97,'SREC Inv.'!$B$14:$AF$259,S$3,FALSE)</f>
        <v>429660</v>
      </c>
      <c r="T97" s="130">
        <f>VLOOKUP($C97,'SREC Inv.'!$B$14:$AF$259,T$3,FALSE)</f>
        <v>0</v>
      </c>
      <c r="U97" s="147">
        <f>VLOOKUP($C97,'SREC Inv.'!$B$14:$AF$259,U$3,FALSE)</f>
        <v>0</v>
      </c>
      <c r="V97" s="64">
        <f>VLOOKUP($C97,'SREC Inv.'!$B$14:$AF$259,V$3,FALSE)</f>
        <v>869395</v>
      </c>
      <c r="W97" s="147">
        <f>VLOOKUP($C97,'SREC Inv.'!$B$14:$AF$259,W$3,FALSE)</f>
        <v>4280.0727109589043</v>
      </c>
      <c r="X97" s="147">
        <f>VLOOKUP($C97,'SREC Inv.'!$B$14:$AF$259,X$3,FALSE)</f>
        <v>0</v>
      </c>
      <c r="Y97" s="147"/>
      <c r="Z97" s="78">
        <f>VLOOKUP($C97,Loans!$B$12:$AN$300,Z$3,FALSE)</f>
        <v>885647.25</v>
      </c>
      <c r="AA97" s="57"/>
      <c r="AJ97" s="79">
        <f>VLOOKUP($C97,'CapO-M Sum'!$A$3:$C$232,3,FALSE)</f>
        <v>4952.8974713183943</v>
      </c>
      <c r="AK97" s="79">
        <f t="shared" si="6"/>
        <v>10168.771753943965</v>
      </c>
    </row>
    <row r="98" spans="2:37" x14ac:dyDescent="0.2">
      <c r="B98" s="48">
        <v>43344</v>
      </c>
      <c r="C98" s="48">
        <f t="shared" si="4"/>
        <v>43373</v>
      </c>
      <c r="D98" s="57"/>
      <c r="E98" s="81"/>
      <c r="F98" s="57">
        <f t="shared" si="5"/>
        <v>339651.16861058341</v>
      </c>
      <c r="G98" s="77">
        <f>VLOOKUP($C98,LoansC!$B$12:$AN$300,G$3,FALSE)</f>
        <v>0</v>
      </c>
      <c r="H98" s="78">
        <f>VLOOKUP($C98,LoansR!$B$12:$AN$300,H$3,FALSE)</f>
        <v>822.65861058333314</v>
      </c>
      <c r="I98" s="57">
        <f>VLOOKUP($C98,Loans!$B$12:$AN$300,I$3,FALSE)</f>
        <v>338828.51000000007</v>
      </c>
      <c r="J98" s="57">
        <f>VLOOKUP($C98,LoansC!$B$12:$AN$300,J$3,FALSE)</f>
        <v>337668.57000000007</v>
      </c>
      <c r="K98" s="57">
        <f>VLOOKUP($C98,LoansR!$B$12:$AN$300,K$3,FALSE)</f>
        <v>1159.9399999999998</v>
      </c>
      <c r="L98" s="57">
        <f>VLOOKUP($C98,Loans!$B$12:$AN$300,L$3,FALSE)</f>
        <v>1294216.8700000001</v>
      </c>
      <c r="M98" s="57">
        <f>VLOOKUP($C98,Loans!$B$12:$AN$300,M$3,FALSE)</f>
        <v>0</v>
      </c>
      <c r="N98" s="57">
        <f>VLOOKUP($C98,Loans!$B$12:$AN$300,N$3,FALSE)</f>
        <v>338789.12000000005</v>
      </c>
      <c r="O98" s="57">
        <f>VLOOKUP($C98,Loans!$B$12:$AN$300,O$3,FALSE)</f>
        <v>955427.74999999988</v>
      </c>
      <c r="P98" s="57">
        <f>VLOOKUP($C98,Loans!$B$12:$AN$300,P$3,FALSE)</f>
        <v>143.9</v>
      </c>
      <c r="Q98" s="57">
        <f>VLOOKUP($C98,Loans!$B$12:$AN$300,Q$3,FALSE)</f>
        <v>35730589.069999993</v>
      </c>
      <c r="R98" s="57">
        <f>VLOOKUP($C98,Loans!$B$12:$AN$300,R$3,FALSE)</f>
        <v>35730732.969999991</v>
      </c>
      <c r="S98" s="130">
        <f>VLOOKUP($C98,'SREC Inv.'!$B$14:$AF$259,S$3,FALSE)</f>
        <v>422685</v>
      </c>
      <c r="T98" s="130">
        <f>VLOOKUP($C98,'SREC Inv.'!$B$14:$AF$259,T$3,FALSE)</f>
        <v>0</v>
      </c>
      <c r="U98" s="147">
        <f>VLOOKUP($C98,'SREC Inv.'!$B$14:$AF$259,U$3,FALSE)</f>
        <v>0</v>
      </c>
      <c r="V98" s="64">
        <f>VLOOKUP($C98,'SREC Inv.'!$B$14:$AF$259,V$3,FALSE)</f>
        <v>1292080</v>
      </c>
      <c r="W98" s="147">
        <f>VLOOKUP($C98,'SREC Inv.'!$B$14:$AF$259,W$3,FALSE)</f>
        <v>8067.5447630136996</v>
      </c>
      <c r="X98" s="147">
        <f>VLOOKUP($C98,'SREC Inv.'!$B$14:$AF$259,X$3,FALSE)</f>
        <v>0</v>
      </c>
      <c r="Y98" s="147"/>
      <c r="Z98" s="78">
        <f>VLOOKUP($C98,Loans!$B$12:$AN$300,Z$3,FALSE)</f>
        <v>871643.53</v>
      </c>
      <c r="AA98" s="57"/>
      <c r="AJ98" s="79">
        <f>VLOOKUP($C98,'CapO-M Sum'!$A$3:$C$232,3,FALSE)</f>
        <v>4952.8974713183943</v>
      </c>
      <c r="AK98" s="79">
        <f t="shared" si="6"/>
        <v>13843.100844915427</v>
      </c>
    </row>
    <row r="99" spans="2:37" x14ac:dyDescent="0.2">
      <c r="B99" s="48">
        <v>43374</v>
      </c>
      <c r="C99" s="48">
        <f t="shared" si="4"/>
        <v>43404</v>
      </c>
      <c r="D99" s="57"/>
      <c r="E99" s="81"/>
      <c r="F99" s="57">
        <f t="shared" si="5"/>
        <v>330805.8631609166</v>
      </c>
      <c r="G99" s="77">
        <f>VLOOKUP($C99,LoansC!$B$12:$AN$300,G$3,FALSE)</f>
        <v>0</v>
      </c>
      <c r="H99" s="78">
        <f>VLOOKUP($C99,LoansR!$B$12:$AN$300,H$3,FALSE)</f>
        <v>727.35316091666675</v>
      </c>
      <c r="I99" s="57">
        <f>VLOOKUP($C99,Loans!$B$12:$AN$300,I$3,FALSE)</f>
        <v>330078.50999999995</v>
      </c>
      <c r="J99" s="57">
        <f>VLOOKUP($C99,LoansC!$B$12:$AN$300,J$3,FALSE)</f>
        <v>329052.94999999995</v>
      </c>
      <c r="K99" s="57">
        <f>VLOOKUP($C99,LoansR!$B$12:$AN$300,K$3,FALSE)</f>
        <v>1025.5599999999997</v>
      </c>
      <c r="L99" s="57">
        <f>VLOOKUP($C99,Loans!$B$12:$AN$300,L$3,FALSE)</f>
        <v>1191750.32</v>
      </c>
      <c r="M99" s="57">
        <f>VLOOKUP($C99,Loans!$B$12:$AN$300,M$3,FALSE)</f>
        <v>0</v>
      </c>
      <c r="N99" s="57">
        <f>VLOOKUP($C99,Loans!$B$12:$AN$300,N$3,FALSE)</f>
        <v>330099.23</v>
      </c>
      <c r="O99" s="57">
        <f>VLOOKUP($C99,Loans!$B$12:$AN$300,O$3,FALSE)</f>
        <v>861651.09</v>
      </c>
      <c r="P99" s="57">
        <f>VLOOKUP($C99,Loans!$B$12:$AN$300,P$3,FALSE)</f>
        <v>123.18</v>
      </c>
      <c r="Q99" s="57">
        <f>VLOOKUP($C99,Loans!$B$12:$AN$300,Q$3,FALSE)</f>
        <v>34868937.979999997</v>
      </c>
      <c r="R99" s="57">
        <f>VLOOKUP($C99,Loans!$B$12:$AN$300,R$3,FALSE)</f>
        <v>34869061.159999996</v>
      </c>
      <c r="S99" s="130">
        <f>VLOOKUP($C99,'SREC Inv.'!$B$14:$AF$259,S$3,FALSE)</f>
        <v>389205</v>
      </c>
      <c r="T99" s="130">
        <f>VLOOKUP($C99,'SREC Inv.'!$B$14:$AF$259,T$3,FALSE)</f>
        <v>1292080</v>
      </c>
      <c r="U99" s="147">
        <f>VLOOKUP($C99,'SREC Inv.'!$B$14:$AF$259,U$3,FALSE)</f>
        <v>0</v>
      </c>
      <c r="V99" s="64">
        <f>VLOOKUP($C99,'SREC Inv.'!$B$14:$AF$259,V$3,FALSE)</f>
        <v>389205</v>
      </c>
      <c r="W99" s="147">
        <f>VLOOKUP($C99,'SREC Inv.'!$B$14:$AF$259,W$3,FALSE)</f>
        <v>11917.104973972604</v>
      </c>
      <c r="X99" s="147">
        <f>VLOOKUP($C99,'SREC Inv.'!$B$14:$AF$259,X$3,FALSE)</f>
        <v>4079.112435314411</v>
      </c>
      <c r="Y99" s="147"/>
      <c r="Z99" s="78">
        <f>VLOOKUP($C99,Loans!$B$12:$AN$300,Z$3,FALSE)</f>
        <v>802545.32</v>
      </c>
      <c r="AA99" s="57"/>
      <c r="AJ99" s="79">
        <f>VLOOKUP($C99,'CapO-M Sum'!$A$3:$C$232,3,FALSE)</f>
        <v>5001.9619799065576</v>
      </c>
      <c r="AK99" s="79">
        <f t="shared" si="6"/>
        <v>21725.532550110242</v>
      </c>
    </row>
    <row r="100" spans="2:37" x14ac:dyDescent="0.2">
      <c r="B100" s="48">
        <v>43405</v>
      </c>
      <c r="C100" s="48">
        <f t="shared" si="4"/>
        <v>43434</v>
      </c>
      <c r="D100" s="57"/>
      <c r="E100" s="81"/>
      <c r="F100" s="57">
        <f t="shared" si="5"/>
        <v>322828.22429124994</v>
      </c>
      <c r="G100" s="77">
        <f>VLOOKUP($C100,LoansC!$B$12:$AN$300,G$3,FALSE)</f>
        <v>0</v>
      </c>
      <c r="H100" s="78">
        <f>VLOOKUP($C100,LoansR!$B$12:$AN$300,H$3,FALSE)</f>
        <v>631.02429124999992</v>
      </c>
      <c r="I100" s="57">
        <f>VLOOKUP($C100,Loans!$B$12:$AN$300,I$3,FALSE)</f>
        <v>322197.19999999995</v>
      </c>
      <c r="J100" s="57">
        <f>VLOOKUP($C100,LoansC!$B$12:$AN$300,J$3,FALSE)</f>
        <v>321307.45999999996</v>
      </c>
      <c r="K100" s="57">
        <f>VLOOKUP($C100,LoansR!$B$12:$AN$300,K$3,FALSE)</f>
        <v>889.73999999999899</v>
      </c>
      <c r="L100" s="57">
        <f>VLOOKUP($C100,Loans!$B$12:$AN$300,L$3,FALSE)</f>
        <v>1010009.25</v>
      </c>
      <c r="M100" s="57">
        <f>VLOOKUP($C100,Loans!$B$12:$AN$300,M$3,FALSE)</f>
        <v>0</v>
      </c>
      <c r="N100" s="57">
        <f>VLOOKUP($C100,Loans!$B$12:$AN$300,N$3,FALSE)</f>
        <v>322040.94999999995</v>
      </c>
      <c r="O100" s="57">
        <f>VLOOKUP($C100,Loans!$B$12:$AN$300,O$3,FALSE)</f>
        <v>687968.3</v>
      </c>
      <c r="P100" s="57">
        <f>VLOOKUP($C100,Loans!$B$12:$AN$300,P$3,FALSE)</f>
        <v>279.43</v>
      </c>
      <c r="Q100" s="57">
        <f>VLOOKUP($C100,Loans!$B$12:$AN$300,Q$3,FALSE)</f>
        <v>34180969.679999992</v>
      </c>
      <c r="R100" s="57">
        <f>VLOOKUP($C100,Loans!$B$12:$AN$300,R$3,FALSE)</f>
        <v>34181249.109999992</v>
      </c>
      <c r="S100" s="130">
        <f>VLOOKUP($C100,'SREC Inv.'!$B$14:$AF$259,S$3,FALSE)</f>
        <v>329685</v>
      </c>
      <c r="T100" s="130">
        <f>VLOOKUP($C100,'SREC Inv.'!$B$14:$AF$259,T$3,FALSE)</f>
        <v>0</v>
      </c>
      <c r="U100" s="147">
        <f>VLOOKUP($C100,'SREC Inv.'!$B$14:$AF$259,U$3,FALSE)</f>
        <v>0</v>
      </c>
      <c r="V100" s="64">
        <f>VLOOKUP($C100,'SREC Inv.'!$B$14:$AF$259,V$3,FALSE)</f>
        <v>718890</v>
      </c>
      <c r="W100" s="147">
        <f>VLOOKUP($C100,'SREC Inv.'!$B$14:$AF$259,W$3,FALSE)</f>
        <v>3654.3788178082195</v>
      </c>
      <c r="X100" s="147">
        <f>VLOOKUP($C100,'SREC Inv.'!$B$14:$AF$259,X$3,FALSE)</f>
        <v>0</v>
      </c>
      <c r="Y100" s="147"/>
      <c r="Z100" s="78">
        <f>VLOOKUP($C100,Loans!$B$12:$AN$300,Z$3,FALSE)</f>
        <v>680324.25</v>
      </c>
      <c r="AA100" s="57"/>
      <c r="AJ100" s="79">
        <f>VLOOKUP($C100,'CapO-M Sum'!$A$3:$C$232,3,FALSE)</f>
        <v>5001.9619799065576</v>
      </c>
      <c r="AK100" s="79">
        <f t="shared" si="6"/>
        <v>9287.3650889647761</v>
      </c>
    </row>
    <row r="101" spans="2:37" x14ac:dyDescent="0.2">
      <c r="B101" s="48">
        <v>43435</v>
      </c>
      <c r="C101" s="48">
        <f t="shared" si="4"/>
        <v>43465</v>
      </c>
      <c r="D101" s="57"/>
      <c r="E101" s="81"/>
      <c r="F101" s="57">
        <f t="shared" si="5"/>
        <v>316460.27329866664</v>
      </c>
      <c r="G101" s="77">
        <f>VLOOKUP($C101,LoansC!$B$12:$AN$300,G$3,FALSE)</f>
        <v>0</v>
      </c>
      <c r="H101" s="78">
        <f>VLOOKUP($C101,LoansR!$B$12:$AN$300,H$3,FALSE)</f>
        <v>566.3132986666667</v>
      </c>
      <c r="I101" s="57">
        <f>VLOOKUP($C101,Loans!$B$12:$AN$300,I$3,FALSE)</f>
        <v>315893.95999999996</v>
      </c>
      <c r="J101" s="57">
        <f>VLOOKUP($C101,LoansC!$B$12:$AN$300,J$3,FALSE)</f>
        <v>315095.42999999993</v>
      </c>
      <c r="K101" s="57">
        <f>VLOOKUP($C101,LoansR!$B$12:$AN$300,K$3,FALSE)</f>
        <v>798.52999999999952</v>
      </c>
      <c r="L101" s="57">
        <f>VLOOKUP($C101,Loans!$B$12:$AN$300,L$3,FALSE)</f>
        <v>812825.91</v>
      </c>
      <c r="M101" s="57">
        <f>VLOOKUP($C101,Loans!$B$12:$AN$300,M$3,FALSE)</f>
        <v>0</v>
      </c>
      <c r="N101" s="57">
        <f>VLOOKUP($C101,Loans!$B$12:$AN$300,N$3,FALSE)</f>
        <v>315925.73999999993</v>
      </c>
      <c r="O101" s="57">
        <f>VLOOKUP($C101,Loans!$B$12:$AN$300,O$3,FALSE)</f>
        <v>496900.17</v>
      </c>
      <c r="P101" s="57">
        <f>VLOOKUP($C101,Loans!$B$12:$AN$300,P$3,FALSE)</f>
        <v>247.65</v>
      </c>
      <c r="Q101" s="57">
        <f>VLOOKUP($C101,Loans!$B$12:$AN$300,Q$3,FALSE)</f>
        <v>33684069.50999999</v>
      </c>
      <c r="R101" s="57">
        <f>VLOOKUP($C101,Loans!$B$12:$AN$300,R$3,FALSE)</f>
        <v>33684317.159999996</v>
      </c>
      <c r="S101" s="130">
        <f>VLOOKUP($C101,'SREC Inv.'!$B$14:$AF$259,S$3,FALSE)</f>
        <v>265515</v>
      </c>
      <c r="T101" s="130">
        <f>VLOOKUP($C101,'SREC Inv.'!$B$14:$AF$259,T$3,FALSE)</f>
        <v>0</v>
      </c>
      <c r="U101" s="147">
        <f>VLOOKUP($C101,'SREC Inv.'!$B$14:$AF$259,U$3,FALSE)</f>
        <v>0</v>
      </c>
      <c r="V101" s="64">
        <f>VLOOKUP($C101,'SREC Inv.'!$B$14:$AF$259,V$3,FALSE)</f>
        <v>984405</v>
      </c>
      <c r="W101" s="147">
        <f>VLOOKUP($C101,'SREC Inv.'!$B$14:$AF$259,W$3,FALSE)</f>
        <v>6864.1856589041099</v>
      </c>
      <c r="X101" s="147">
        <f>VLOOKUP($C101,'SREC Inv.'!$B$14:$AF$259,X$3,FALSE)</f>
        <v>0</v>
      </c>
      <c r="Y101" s="147"/>
      <c r="Z101" s="78">
        <f>VLOOKUP($C101,Loans!$B$12:$AN$300,Z$3,FALSE)</f>
        <v>547396.77</v>
      </c>
      <c r="AA101" s="57"/>
      <c r="AJ101" s="79">
        <f>VLOOKUP($C101,'CapO-M Sum'!$A$3:$C$232,3,FALSE)</f>
        <v>5001.9619799065576</v>
      </c>
      <c r="AK101" s="79">
        <f t="shared" si="6"/>
        <v>12432.460937477335</v>
      </c>
    </row>
    <row r="102" spans="2:37" x14ac:dyDescent="0.2">
      <c r="B102" s="48">
        <v>43466</v>
      </c>
      <c r="C102" s="48">
        <f t="shared" ref="C102:C133" si="7">EOMONTH(B102,0)</f>
        <v>43496</v>
      </c>
      <c r="D102" s="57"/>
      <c r="E102" s="81"/>
      <c r="F102" s="57">
        <f t="shared" si="5"/>
        <v>311859.55519716674</v>
      </c>
      <c r="G102" s="77">
        <f>VLOOKUP($C102,LoansC!$B$12:$AN$300,G$3,FALSE)</f>
        <v>0</v>
      </c>
      <c r="H102" s="78">
        <f>VLOOKUP($C102,LoansR!$B$12:$AN$300,H$3,FALSE)</f>
        <v>508.77519716666666</v>
      </c>
      <c r="I102" s="57">
        <f>VLOOKUP($C102,Loans!$B$12:$AN$300,I$3,FALSE)</f>
        <v>311350.78000000009</v>
      </c>
      <c r="J102" s="57">
        <f>VLOOKUP($C102,LoansC!$B$12:$AN$300,J$3,FALSE)</f>
        <v>310633.4200000001</v>
      </c>
      <c r="K102" s="57">
        <f>VLOOKUP($C102,LoansR!$B$12:$AN$300,K$3,FALSE)</f>
        <v>717.35999999999763</v>
      </c>
      <c r="L102" s="57">
        <f>VLOOKUP($C102,Loans!$B$12:$AN$300,L$3,FALSE)</f>
        <v>514808.08</v>
      </c>
      <c r="M102" s="57">
        <f>VLOOKUP($C102,Loans!$B$12:$AN$300,M$3,FALSE)</f>
        <v>0</v>
      </c>
      <c r="N102" s="57">
        <f>VLOOKUP($C102,Loans!$B$12:$AN$300,N$3,FALSE)</f>
        <v>311042.08000000013</v>
      </c>
      <c r="O102" s="57">
        <f>VLOOKUP($C102,Loans!$B$12:$AN$300,O$3,FALSE)</f>
        <v>203766</v>
      </c>
      <c r="P102" s="57">
        <f>VLOOKUP($C102,Loans!$B$12:$AN$300,P$3,FALSE)</f>
        <v>556.34999999999991</v>
      </c>
      <c r="Q102" s="57">
        <f>VLOOKUP($C102,Loans!$B$12:$AN$300,Q$3,FALSE)</f>
        <v>33480303.509999994</v>
      </c>
      <c r="R102" s="57">
        <f>VLOOKUP($C102,Loans!$B$12:$AN$300,R$3,FALSE)</f>
        <v>33480859.859999996</v>
      </c>
      <c r="S102" s="130">
        <f>VLOOKUP($C102,'SREC Inv.'!$B$14:$AF$259,S$3,FALSE)</f>
        <v>168175</v>
      </c>
      <c r="T102" s="130">
        <f>VLOOKUP($C102,'SREC Inv.'!$B$14:$AF$259,T$3,FALSE)</f>
        <v>984405</v>
      </c>
      <c r="U102" s="147">
        <f>VLOOKUP($C102,'SREC Inv.'!$B$14:$AF$259,U$3,FALSE)</f>
        <v>0</v>
      </c>
      <c r="V102" s="64">
        <f>VLOOKUP($C102,'SREC Inv.'!$B$14:$AF$259,V$3,FALSE)</f>
        <v>168175</v>
      </c>
      <c r="W102" s="147">
        <f>VLOOKUP($C102,'SREC Inv.'!$B$14:$AF$259,W$3,FALSE)</f>
        <v>9040.2907054794523</v>
      </c>
      <c r="X102" s="147">
        <f>VLOOKUP($C102,'SREC Inv.'!$B$14:$AF$259,X$3,FALSE)</f>
        <v>3880.0425277102249</v>
      </c>
      <c r="Y102" s="147"/>
      <c r="Z102" s="78">
        <f>VLOOKUP($C102,Loans!$B$12:$AN$300,Z$3,FALSE)</f>
        <v>346709.96</v>
      </c>
      <c r="AA102" s="57"/>
      <c r="AJ102" s="79">
        <f>VLOOKUP($C102,'CapO-M Sum'!$A$3:$C$232,3,FALSE)</f>
        <v>5001.9619799065576</v>
      </c>
      <c r="AK102" s="79">
        <f t="shared" si="6"/>
        <v>18431.070410262902</v>
      </c>
    </row>
    <row r="103" spans="2:37" x14ac:dyDescent="0.2">
      <c r="B103" s="48">
        <v>43497</v>
      </c>
      <c r="C103" s="48">
        <f t="shared" si="7"/>
        <v>43524</v>
      </c>
      <c r="D103" s="57"/>
      <c r="E103" s="81"/>
      <c r="F103" s="57">
        <f t="shared" si="5"/>
        <v>309975.92397283326</v>
      </c>
      <c r="G103" s="77">
        <f>VLOOKUP($C103,LoansC!$B$12:$AN$300,G$3,FALSE)</f>
        <v>0</v>
      </c>
      <c r="H103" s="78">
        <f>VLOOKUP($C103,LoansR!$B$12:$AN$300,H$3,FALSE)</f>
        <v>469.91397283333333</v>
      </c>
      <c r="I103" s="57">
        <f>VLOOKUP($C103,Loans!$B$12:$AN$300,I$3,FALSE)</f>
        <v>309506.00999999995</v>
      </c>
      <c r="J103" s="57">
        <f>VLOOKUP($C103,LoansC!$B$12:$AN$300,J$3,FALSE)</f>
        <v>308843.41999999993</v>
      </c>
      <c r="K103" s="57">
        <f>VLOOKUP($C103,LoansR!$B$12:$AN$300,K$3,FALSE)</f>
        <v>662.59</v>
      </c>
      <c r="L103" s="57">
        <f>VLOOKUP($C103,Loans!$B$12:$AN$300,L$3,FALSE)</f>
        <v>451526.37</v>
      </c>
      <c r="M103" s="57">
        <f>VLOOKUP($C103,Loans!$B$12:$AN$300,M$3,FALSE)</f>
        <v>0</v>
      </c>
      <c r="N103" s="57">
        <f>VLOOKUP($C103,Loans!$B$12:$AN$300,N$3,FALSE)</f>
        <v>307050.14</v>
      </c>
      <c r="O103" s="57">
        <f>VLOOKUP($C103,Loans!$B$12:$AN$300,O$3,FALSE)</f>
        <v>144476.22999999998</v>
      </c>
      <c r="P103" s="57">
        <f>VLOOKUP($C103,Loans!$B$12:$AN$300,P$3,FALSE)</f>
        <v>3012.2200000000003</v>
      </c>
      <c r="Q103" s="57">
        <f>VLOOKUP($C103,Loans!$B$12:$AN$300,Q$3,FALSE)</f>
        <v>33335827.280000001</v>
      </c>
      <c r="R103" s="57">
        <f>VLOOKUP($C103,Loans!$B$12:$AN$300,R$3,FALSE)</f>
        <v>33338839.499999993</v>
      </c>
      <c r="S103" s="130">
        <f>VLOOKUP($C103,'SREC Inv.'!$B$14:$AF$259,S$3,FALSE)</f>
        <v>147405</v>
      </c>
      <c r="T103" s="130">
        <f>VLOOKUP($C103,'SREC Inv.'!$B$14:$AF$259,T$3,FALSE)</f>
        <v>0</v>
      </c>
      <c r="U103" s="147">
        <f>VLOOKUP($C103,'SREC Inv.'!$B$14:$AF$259,U$3,FALSE)</f>
        <v>0</v>
      </c>
      <c r="V103" s="64">
        <f>VLOOKUP($C103,'SREC Inv.'!$B$14:$AF$259,V$3,FALSE)</f>
        <v>315580</v>
      </c>
      <c r="W103" s="147">
        <f>VLOOKUP($C103,'SREC Inv.'!$B$14:$AF$259,W$3,FALSE)</f>
        <v>1478.1794123287673</v>
      </c>
      <c r="X103" s="147">
        <f>VLOOKUP($C103,'SREC Inv.'!$B$14:$AF$259,X$3,FALSE)</f>
        <v>0</v>
      </c>
      <c r="Y103" s="147"/>
      <c r="Z103" s="78">
        <f>VLOOKUP($C103,Loans!$B$12:$AN$300,Z$3,FALSE)</f>
        <v>304121.37</v>
      </c>
      <c r="AA103" s="57"/>
      <c r="AJ103" s="79">
        <f>VLOOKUP($C103,'CapO-M Sum'!$A$3:$C$232,3,FALSE)</f>
        <v>5001.9619799065576</v>
      </c>
      <c r="AK103" s="79">
        <f t="shared" si="6"/>
        <v>6950.0553650686579</v>
      </c>
    </row>
    <row r="104" spans="2:37" x14ac:dyDescent="0.2">
      <c r="B104" s="48">
        <v>43525</v>
      </c>
      <c r="C104" s="48">
        <f t="shared" si="7"/>
        <v>43555</v>
      </c>
      <c r="D104" s="57"/>
      <c r="E104" s="81"/>
      <c r="F104" s="57">
        <f t="shared" si="5"/>
        <v>308660.97061800002</v>
      </c>
      <c r="G104" s="77">
        <f>VLOOKUP($C104,LoansC!$B$12:$AN$300,G$3,FALSE)</f>
        <v>0</v>
      </c>
      <c r="H104" s="78">
        <f>VLOOKUP($C104,LoansR!$B$12:$AN$300,H$3,FALSE)</f>
        <v>445.85061800000011</v>
      </c>
      <c r="I104" s="57">
        <f>VLOOKUP($C104,Loans!$B$12:$AN$300,I$3,FALSE)</f>
        <v>308215.12</v>
      </c>
      <c r="J104" s="57">
        <f>VLOOKUP($C104,LoansC!$B$12:$AN$300,J$3,FALSE)</f>
        <v>307586.49</v>
      </c>
      <c r="K104" s="57">
        <f>VLOOKUP($C104,LoansR!$B$12:$AN$300,K$3,FALSE)</f>
        <v>628.6299999999959</v>
      </c>
      <c r="L104" s="57">
        <f>VLOOKUP($C104,Loans!$B$12:$AN$300,L$3,FALSE)</f>
        <v>559122.87</v>
      </c>
      <c r="M104" s="57">
        <f>VLOOKUP($C104,Loans!$B$12:$AN$300,M$3,FALSE)</f>
        <v>0</v>
      </c>
      <c r="N104" s="57">
        <f>VLOOKUP($C104,Loans!$B$12:$AN$300,N$3,FALSE)</f>
        <v>309910.5799999999</v>
      </c>
      <c r="O104" s="57">
        <f>VLOOKUP($C104,Loans!$B$12:$AN$300,O$3,FALSE)</f>
        <v>249212.29</v>
      </c>
      <c r="P104" s="57">
        <f>VLOOKUP($C104,Loans!$B$12:$AN$300,P$3,FALSE)</f>
        <v>1316.76</v>
      </c>
      <c r="Q104" s="57">
        <f>VLOOKUP($C104,Loans!$B$12:$AN$300,Q$3,FALSE)</f>
        <v>33086614.989999998</v>
      </c>
      <c r="R104" s="57">
        <f>VLOOKUP($C104,Loans!$B$12:$AN$300,R$3,FALSE)</f>
        <v>33087931.749999996</v>
      </c>
      <c r="S104" s="130">
        <f>VLOOKUP($C104,'SREC Inv.'!$B$14:$AF$259,S$3,FALSE)</f>
        <v>182900</v>
      </c>
      <c r="T104" s="130">
        <f>VLOOKUP($C104,'SREC Inv.'!$B$14:$AF$259,T$3,FALSE)</f>
        <v>0</v>
      </c>
      <c r="U104" s="147">
        <f>VLOOKUP($C104,'SREC Inv.'!$B$14:$AF$259,U$3,FALSE)</f>
        <v>0</v>
      </c>
      <c r="V104" s="64">
        <f>VLOOKUP($C104,'SREC Inv.'!$B$14:$AF$259,V$3,FALSE)</f>
        <v>498480</v>
      </c>
      <c r="W104" s="147">
        <f>VLOOKUP($C104,'SREC Inv.'!$B$14:$AF$259,W$3,FALSE)</f>
        <v>3033.450049315069</v>
      </c>
      <c r="X104" s="147">
        <f>VLOOKUP($C104,'SREC Inv.'!$B$14:$AF$259,X$3,FALSE)</f>
        <v>0</v>
      </c>
      <c r="Y104" s="147"/>
      <c r="Z104" s="78">
        <f>VLOOKUP($C104,Loans!$B$12:$AN$300,Z$3,FALSE)</f>
        <v>376335.31</v>
      </c>
      <c r="AA104" s="57"/>
      <c r="AJ104" s="79">
        <f>VLOOKUP($C104,'CapO-M Sum'!$A$3:$C$232,3,FALSE)</f>
        <v>5001.9619799065576</v>
      </c>
      <c r="AK104" s="79">
        <f t="shared" si="6"/>
        <v>8481.262647221627</v>
      </c>
    </row>
    <row r="105" spans="2:37" x14ac:dyDescent="0.2">
      <c r="B105" s="48">
        <v>43556</v>
      </c>
      <c r="C105" s="48">
        <f t="shared" si="7"/>
        <v>43585</v>
      </c>
      <c r="D105" s="57"/>
      <c r="E105" s="81"/>
      <c r="F105" s="57">
        <f t="shared" si="5"/>
        <v>306338.02628766652</v>
      </c>
      <c r="G105" s="77">
        <f>VLOOKUP($C105,LoansC!$B$12:$AN$300,G$3,FALSE)</f>
        <v>0</v>
      </c>
      <c r="H105" s="78">
        <f>VLOOKUP($C105,LoansR!$B$12:$AN$300,H$3,FALSE)</f>
        <v>407.93628766666677</v>
      </c>
      <c r="I105" s="57">
        <f>VLOOKUP($C105,Loans!$B$12:$AN$300,I$3,FALSE)</f>
        <v>305930.08999999985</v>
      </c>
      <c r="J105" s="57">
        <f>VLOOKUP($C105,LoansC!$B$12:$AN$300,J$3,FALSE)</f>
        <v>305354.87999999983</v>
      </c>
      <c r="K105" s="57">
        <f>VLOOKUP($C105,LoansR!$B$12:$AN$300,K$3,FALSE)</f>
        <v>575.21000000000083</v>
      </c>
      <c r="L105" s="57">
        <f>VLOOKUP($C105,Loans!$B$12:$AN$300,L$3,FALSE)</f>
        <v>687659.7</v>
      </c>
      <c r="M105" s="57">
        <f>VLOOKUP($C105,Loans!$B$12:$AN$300,M$3,FALSE)</f>
        <v>0</v>
      </c>
      <c r="N105" s="57">
        <f>VLOOKUP($C105,Loans!$B$12:$AN$300,N$3,FALSE)</f>
        <v>306966.61999999988</v>
      </c>
      <c r="O105" s="57">
        <f>VLOOKUP($C105,Loans!$B$12:$AN$300,O$3,FALSE)</f>
        <v>380693.08000000007</v>
      </c>
      <c r="P105" s="57">
        <f>VLOOKUP($C105,Loans!$B$12:$AN$300,P$3,FALSE)</f>
        <v>280.22999999999996</v>
      </c>
      <c r="Q105" s="57">
        <f>VLOOKUP($C105,Loans!$B$12:$AN$300,Q$3,FALSE)</f>
        <v>32705921.910000019</v>
      </c>
      <c r="R105" s="57">
        <f>VLOOKUP($C105,Loans!$B$12:$AN$300,R$3,FALSE)</f>
        <v>32706202.140000015</v>
      </c>
      <c r="S105" s="130">
        <f>VLOOKUP($C105,'SREC Inv.'!$B$14:$AF$259,S$3,FALSE)</f>
        <v>224905</v>
      </c>
      <c r="T105" s="130">
        <f>VLOOKUP($C105,'SREC Inv.'!$B$14:$AF$259,T$3,FALSE)</f>
        <v>498480</v>
      </c>
      <c r="U105" s="147">
        <f>VLOOKUP($C105,'SREC Inv.'!$B$14:$AF$259,U$3,FALSE)</f>
        <v>0</v>
      </c>
      <c r="V105" s="64">
        <f>VLOOKUP($C105,'SREC Inv.'!$B$14:$AF$259,V$3,FALSE)</f>
        <v>224905</v>
      </c>
      <c r="W105" s="147">
        <f>VLOOKUP($C105,'SREC Inv.'!$B$14:$AF$259,W$3,FALSE)</f>
        <v>4468.6018013698631</v>
      </c>
      <c r="X105" s="147">
        <f>VLOOKUP($C105,'SREC Inv.'!$B$14:$AF$259,X$3,FALSE)</f>
        <v>2455.3196043357948</v>
      </c>
      <c r="Y105" s="147"/>
      <c r="Z105" s="78">
        <f>VLOOKUP($C105,Loans!$B$12:$AN$300,Z$3,FALSE)</f>
        <v>463040</v>
      </c>
      <c r="AA105" s="57"/>
      <c r="AJ105" s="79">
        <f>VLOOKUP($C105,'CapO-M Sum'!$A$3:$C$232,3,FALSE)</f>
        <v>5001.9619799065576</v>
      </c>
      <c r="AK105" s="79">
        <f t="shared" si="6"/>
        <v>12333.819673278882</v>
      </c>
    </row>
    <row r="106" spans="2:37" x14ac:dyDescent="0.2">
      <c r="B106" s="48">
        <v>43586</v>
      </c>
      <c r="C106" s="48">
        <f t="shared" si="7"/>
        <v>43616</v>
      </c>
      <c r="D106" s="57"/>
      <c r="E106" s="81"/>
      <c r="F106" s="57">
        <f t="shared" si="5"/>
        <v>302803.84920525021</v>
      </c>
      <c r="G106" s="77">
        <f>VLOOKUP($C106,LoansC!$B$12:$AN$300,G$3,FALSE)</f>
        <v>0</v>
      </c>
      <c r="H106" s="78">
        <f>VLOOKUP($C106,LoansR!$B$12:$AN$300,H$3,FALSE)</f>
        <v>374.18920524999999</v>
      </c>
      <c r="I106" s="57">
        <f>VLOOKUP($C106,Loans!$B$12:$AN$300,I$3,FALSE)</f>
        <v>302429.66000000021</v>
      </c>
      <c r="J106" s="57">
        <f>VLOOKUP($C106,LoansC!$B$12:$AN$300,J$3,FALSE)</f>
        <v>301902.05000000022</v>
      </c>
      <c r="K106" s="57">
        <f>VLOOKUP($C106,LoansR!$B$12:$AN$300,K$3,FALSE)</f>
        <v>527.61000000000047</v>
      </c>
      <c r="L106" s="57">
        <f>VLOOKUP($C106,Loans!$B$12:$AN$300,L$3,FALSE)</f>
        <v>975622.67</v>
      </c>
      <c r="M106" s="57">
        <f>VLOOKUP($C106,Loans!$B$12:$AN$300,M$3,FALSE)</f>
        <v>0</v>
      </c>
      <c r="N106" s="57">
        <f>VLOOKUP($C106,Loans!$B$12:$AN$300,N$3,FALSE)</f>
        <v>302561.75000000023</v>
      </c>
      <c r="O106" s="57">
        <f>VLOOKUP($C106,Loans!$B$12:$AN$300,O$3,FALSE)</f>
        <v>673060.91999999993</v>
      </c>
      <c r="P106" s="57">
        <f>VLOOKUP($C106,Loans!$B$12:$AN$300,P$3,FALSE)</f>
        <v>148.13999999999999</v>
      </c>
      <c r="Q106" s="57">
        <f>VLOOKUP($C106,Loans!$B$12:$AN$300,Q$3,FALSE)</f>
        <v>32032860.989999983</v>
      </c>
      <c r="R106" s="57">
        <f>VLOOKUP($C106,Loans!$B$12:$AN$300,R$3,FALSE)</f>
        <v>32033009.129999984</v>
      </c>
      <c r="S106" s="130">
        <f>VLOOKUP($C106,'SREC Inv.'!$B$14:$AF$259,S$3,FALSE)</f>
        <v>318525</v>
      </c>
      <c r="T106" s="130">
        <f>VLOOKUP($C106,'SREC Inv.'!$B$14:$AF$259,T$3,FALSE)</f>
        <v>0</v>
      </c>
      <c r="U106" s="147">
        <f>VLOOKUP($C106,'SREC Inv.'!$B$14:$AF$259,U$3,FALSE)</f>
        <v>0</v>
      </c>
      <c r="V106" s="64">
        <f>VLOOKUP($C106,'SREC Inv.'!$B$14:$AF$259,V$3,FALSE)</f>
        <v>543430</v>
      </c>
      <c r="W106" s="147">
        <f>VLOOKUP($C106,'SREC Inv.'!$B$14:$AF$259,W$3,FALSE)</f>
        <v>2219.1327068493151</v>
      </c>
      <c r="X106" s="147">
        <f>VLOOKUP($C106,'SREC Inv.'!$B$14:$AF$259,X$3,FALSE)</f>
        <v>0</v>
      </c>
      <c r="Y106" s="147"/>
      <c r="Z106" s="78">
        <f>VLOOKUP($C106,Loans!$B$12:$AN$300,Z$3,FALSE)</f>
        <v>657150.64</v>
      </c>
      <c r="AA106" s="57"/>
      <c r="AJ106" s="79">
        <f>VLOOKUP($C106,'CapO-M Sum'!$A$3:$C$232,3,FALSE)</f>
        <v>5001.9619799065576</v>
      </c>
      <c r="AK106" s="79">
        <f t="shared" si="6"/>
        <v>7595.283892005873</v>
      </c>
    </row>
    <row r="107" spans="2:37" x14ac:dyDescent="0.2">
      <c r="B107" s="48">
        <v>43617</v>
      </c>
      <c r="C107" s="48">
        <f t="shared" si="7"/>
        <v>43646</v>
      </c>
      <c r="D107" s="57"/>
      <c r="E107" s="81"/>
      <c r="F107" s="57">
        <f t="shared" si="5"/>
        <v>296571.2460997501</v>
      </c>
      <c r="G107" s="77">
        <f>VLOOKUP($C107,LoansC!$B$12:$AN$300,G$3,FALSE)</f>
        <v>0</v>
      </c>
      <c r="H107" s="78">
        <f>VLOOKUP($C107,LoansR!$B$12:$AN$300,H$3,FALSE)</f>
        <v>332.52609975000001</v>
      </c>
      <c r="I107" s="57">
        <f>VLOOKUP($C107,Loans!$B$12:$AN$300,I$3,FALSE)</f>
        <v>296238.72000000009</v>
      </c>
      <c r="J107" s="57">
        <f>VLOOKUP($C107,LoansC!$B$12:$AN$300,J$3,FALSE)</f>
        <v>295769.8600000001</v>
      </c>
      <c r="K107" s="57">
        <f>VLOOKUP($C107,LoansR!$B$12:$AN$300,K$3,FALSE)</f>
        <v>468.85999999999962</v>
      </c>
      <c r="L107" s="57">
        <f>VLOOKUP($C107,Loans!$B$12:$AN$300,L$3,FALSE)</f>
        <v>1094627.24</v>
      </c>
      <c r="M107" s="57">
        <f>VLOOKUP($C107,Loans!$B$12:$AN$300,M$3,FALSE)</f>
        <v>0</v>
      </c>
      <c r="N107" s="57">
        <f>VLOOKUP($C107,Loans!$B$12:$AN$300,N$3,FALSE)</f>
        <v>296290.9800000001</v>
      </c>
      <c r="O107" s="57">
        <f>VLOOKUP($C107,Loans!$B$12:$AN$300,O$3,FALSE)</f>
        <v>798336.26000000024</v>
      </c>
      <c r="P107" s="57">
        <f>VLOOKUP($C107,Loans!$B$12:$AN$300,P$3,FALSE)</f>
        <v>95.88000000000001</v>
      </c>
      <c r="Q107" s="57">
        <f>VLOOKUP($C107,Loans!$B$12:$AN$300,Q$3,FALSE)</f>
        <v>31234524.730000012</v>
      </c>
      <c r="R107" s="57">
        <f>VLOOKUP($C107,Loans!$B$12:$AN$300,R$3,FALSE)</f>
        <v>31234620.610000011</v>
      </c>
      <c r="S107" s="130">
        <f>VLOOKUP($C107,'SREC Inv.'!$B$14:$AF$259,S$3,FALSE)</f>
        <v>357585</v>
      </c>
      <c r="T107" s="130">
        <f>VLOOKUP($C107,'SREC Inv.'!$B$14:$AF$259,T$3,FALSE)</f>
        <v>0</v>
      </c>
      <c r="U107" s="147">
        <f>VLOOKUP($C107,'SREC Inv.'!$B$14:$AF$259,U$3,FALSE)</f>
        <v>0</v>
      </c>
      <c r="V107" s="64">
        <f>VLOOKUP($C107,'SREC Inv.'!$B$14:$AF$259,V$3,FALSE)</f>
        <v>901015</v>
      </c>
      <c r="W107" s="147">
        <f>VLOOKUP($C107,'SREC Inv.'!$B$14:$AF$259,W$3,FALSE)</f>
        <v>5071.1777630136985</v>
      </c>
      <c r="X107" s="147">
        <f>VLOOKUP($C107,'SREC Inv.'!$B$14:$AF$259,X$3,FALSE)</f>
        <v>0</v>
      </c>
      <c r="Y107" s="147"/>
      <c r="Z107" s="78">
        <f>VLOOKUP($C107,Loans!$B$12:$AN$300,Z$3,FALSE)</f>
        <v>737299.76</v>
      </c>
      <c r="AA107" s="57"/>
      <c r="AJ107" s="79">
        <f>VLOOKUP($C107,'CapO-M Sum'!$A$3:$C$232,3,FALSE)</f>
        <v>5001.9619799065576</v>
      </c>
      <c r="AK107" s="79">
        <f t="shared" si="6"/>
        <v>10405.665842670256</v>
      </c>
    </row>
    <row r="108" spans="2:37" x14ac:dyDescent="0.2">
      <c r="B108" s="48">
        <v>43647</v>
      </c>
      <c r="C108" s="48">
        <f t="shared" si="7"/>
        <v>43677</v>
      </c>
      <c r="D108" s="57"/>
      <c r="E108" s="81"/>
      <c r="F108" s="57">
        <f t="shared" si="5"/>
        <v>289179.47411491669</v>
      </c>
      <c r="G108" s="77">
        <f>VLOOKUP($C108,LoansC!$B$12:$AN$300,G$3,FALSE)</f>
        <v>0</v>
      </c>
      <c r="H108" s="78">
        <f>VLOOKUP($C108,LoansR!$B$12:$AN$300,H$3,FALSE)</f>
        <v>291.48411491666673</v>
      </c>
      <c r="I108" s="57">
        <f>VLOOKUP($C108,Loans!$B$12:$AN$300,I$3,FALSE)</f>
        <v>288887.99000000005</v>
      </c>
      <c r="J108" s="57">
        <f>VLOOKUP($C108,LoansC!$B$12:$AN$300,J$3,FALSE)</f>
        <v>288476.99000000005</v>
      </c>
      <c r="K108" s="57">
        <f>VLOOKUP($C108,LoansR!$B$12:$AN$300,K$3,FALSE)</f>
        <v>410.99999999999977</v>
      </c>
      <c r="L108" s="57">
        <f>VLOOKUP($C108,Loans!$B$12:$AN$300,L$3,FALSE)</f>
        <v>1309644.72</v>
      </c>
      <c r="M108" s="57">
        <f>VLOOKUP($C108,Loans!$B$12:$AN$300,M$3,FALSE)</f>
        <v>0</v>
      </c>
      <c r="N108" s="57">
        <f>VLOOKUP($C108,Loans!$B$12:$AN$300,N$3,FALSE)</f>
        <v>288942.72000000003</v>
      </c>
      <c r="O108" s="57">
        <f>VLOOKUP($C108,Loans!$B$12:$AN$300,O$3,FALSE)</f>
        <v>1020702.0000000001</v>
      </c>
      <c r="P108" s="57">
        <f>VLOOKUP($C108,Loans!$B$12:$AN$300,P$3,FALSE)</f>
        <v>41.150000000000006</v>
      </c>
      <c r="Q108" s="57">
        <f>VLOOKUP($C108,Loans!$B$12:$AN$300,Q$3,FALSE)</f>
        <v>30213822.730000004</v>
      </c>
      <c r="R108" s="57">
        <f>VLOOKUP($C108,Loans!$B$12:$AN$300,R$3,FALSE)</f>
        <v>30213863.880000006</v>
      </c>
      <c r="S108" s="130">
        <f>VLOOKUP($C108,'SREC Inv.'!$B$14:$AF$259,S$3,FALSE)</f>
        <v>427645</v>
      </c>
      <c r="T108" s="130">
        <f>VLOOKUP($C108,'SREC Inv.'!$B$14:$AF$259,T$3,FALSE)</f>
        <v>901015</v>
      </c>
      <c r="U108" s="147">
        <f>VLOOKUP($C108,'SREC Inv.'!$B$14:$AF$259,U$3,FALSE)</f>
        <v>0</v>
      </c>
      <c r="V108" s="64">
        <f>VLOOKUP($C108,'SREC Inv.'!$B$14:$AF$259,V$3,FALSE)</f>
        <v>427645</v>
      </c>
      <c r="W108" s="147">
        <f>VLOOKUP($C108,'SREC Inv.'!$B$14:$AF$259,W$3,FALSE)</f>
        <v>8357.7927520547964</v>
      </c>
      <c r="X108" s="147">
        <f>VLOOKUP($C108,'SREC Inv.'!$B$14:$AF$259,X$3,FALSE)</f>
        <v>3195.6848916279432</v>
      </c>
      <c r="Y108" s="147"/>
      <c r="Z108" s="78">
        <f>VLOOKUP($C108,Loans!$B$12:$AN$300,Z$3,FALSE)</f>
        <v>882154.02</v>
      </c>
      <c r="AA108" s="57"/>
      <c r="AJ108" s="79">
        <f>VLOOKUP($C108,'CapO-M Sum'!$A$3:$C$232,3,FALSE)</f>
        <v>5001.9619799065576</v>
      </c>
      <c r="AK108" s="79">
        <f t="shared" si="6"/>
        <v>16846.923738505964</v>
      </c>
    </row>
    <row r="109" spans="2:37" x14ac:dyDescent="0.2">
      <c r="B109" s="48">
        <v>43678</v>
      </c>
      <c r="C109" s="48">
        <f t="shared" si="7"/>
        <v>43708</v>
      </c>
      <c r="D109" s="57"/>
      <c r="E109" s="81"/>
      <c r="F109" s="57">
        <f t="shared" si="5"/>
        <v>279729.05582391669</v>
      </c>
      <c r="G109" s="77">
        <f>VLOOKUP($C109,LoansC!$B$12:$AN$300,G$3,FALSE)</f>
        <v>0</v>
      </c>
      <c r="H109" s="78">
        <f>VLOOKUP($C109,LoansR!$B$12:$AN$300,H$3,FALSE)</f>
        <v>243.52582391666667</v>
      </c>
      <c r="I109" s="57">
        <f>VLOOKUP($C109,Loans!$B$12:$AN$300,I$3,FALSE)</f>
        <v>279485.53000000003</v>
      </c>
      <c r="J109" s="57">
        <f>VLOOKUP($C109,LoansC!$B$12:$AN$300,J$3,FALSE)</f>
        <v>279142.13</v>
      </c>
      <c r="K109" s="57">
        <f>VLOOKUP($C109,LoansR!$B$12:$AN$300,K$3,FALSE)</f>
        <v>343.40000000000043</v>
      </c>
      <c r="L109" s="57">
        <f>VLOOKUP($C109,Loans!$B$12:$AN$300,L$3,FALSE)</f>
        <v>1279328.2</v>
      </c>
      <c r="M109" s="57">
        <f>VLOOKUP($C109,Loans!$B$12:$AN$300,M$3,FALSE)</f>
        <v>0</v>
      </c>
      <c r="N109" s="57">
        <f>VLOOKUP($C109,Loans!$B$12:$AN$300,N$3,FALSE)</f>
        <v>279468.95</v>
      </c>
      <c r="O109" s="57">
        <f>VLOOKUP($C109,Loans!$B$12:$AN$300,O$3,FALSE)</f>
        <v>999859.25</v>
      </c>
      <c r="P109" s="57">
        <f>VLOOKUP($C109,Loans!$B$12:$AN$300,P$3,FALSE)</f>
        <v>57.73</v>
      </c>
      <c r="Q109" s="57">
        <f>VLOOKUP($C109,Loans!$B$12:$AN$300,Q$3,FALSE)</f>
        <v>29213963.479999997</v>
      </c>
      <c r="R109" s="57">
        <f>VLOOKUP($C109,Loans!$B$12:$AN$300,R$3,FALSE)</f>
        <v>29214021.209999997</v>
      </c>
      <c r="S109" s="130">
        <f>VLOOKUP($C109,'SREC Inv.'!$B$14:$AF$259,S$3,FALSE)</f>
        <v>417725</v>
      </c>
      <c r="T109" s="130">
        <f>VLOOKUP($C109,'SREC Inv.'!$B$14:$AF$259,T$3,FALSE)</f>
        <v>0</v>
      </c>
      <c r="U109" s="147">
        <f>VLOOKUP($C109,'SREC Inv.'!$B$14:$AF$259,U$3,FALSE)</f>
        <v>0</v>
      </c>
      <c r="V109" s="64">
        <f>VLOOKUP($C109,'SREC Inv.'!$B$14:$AF$259,V$3,FALSE)</f>
        <v>845370</v>
      </c>
      <c r="W109" s="147">
        <f>VLOOKUP($C109,'SREC Inv.'!$B$14:$AF$259,W$3,FALSE)</f>
        <v>4162.3599780821924</v>
      </c>
      <c r="X109" s="147">
        <f>VLOOKUP($C109,'SREC Inv.'!$B$14:$AF$259,X$3,FALSE)</f>
        <v>0</v>
      </c>
      <c r="Y109" s="147"/>
      <c r="Z109" s="78">
        <f>VLOOKUP($C109,Loans!$B$12:$AN$300,Z$3,FALSE)</f>
        <v>861758.23</v>
      </c>
      <c r="AA109" s="57"/>
      <c r="AJ109" s="79">
        <f>VLOOKUP($C109,'CapO-M Sum'!$A$3:$C$232,3,FALSE)</f>
        <v>5001.9619799065576</v>
      </c>
      <c r="AK109" s="79">
        <f t="shared" si="6"/>
        <v>9407.8477819054169</v>
      </c>
    </row>
    <row r="110" spans="2:37" x14ac:dyDescent="0.2">
      <c r="B110" s="48">
        <v>43709</v>
      </c>
      <c r="C110" s="48">
        <f t="shared" si="7"/>
        <v>43738</v>
      </c>
      <c r="D110" s="57"/>
      <c r="E110" s="81"/>
      <c r="F110" s="57">
        <f t="shared" si="5"/>
        <v>270472.16067558335</v>
      </c>
      <c r="G110" s="77">
        <f>VLOOKUP($C110,LoansC!$B$12:$AN$300,G$3,FALSE)</f>
        <v>0</v>
      </c>
      <c r="H110" s="78">
        <f>VLOOKUP($C110,LoansR!$B$12:$AN$300,H$3,FALSE)</f>
        <v>207.76067558333332</v>
      </c>
      <c r="I110" s="57">
        <f>VLOOKUP($C110,Loans!$B$12:$AN$300,I$3,FALSE)</f>
        <v>270264.40000000002</v>
      </c>
      <c r="J110" s="57">
        <f>VLOOKUP($C110,LoansC!$B$12:$AN$300,J$3,FALSE)</f>
        <v>269971.46000000002</v>
      </c>
      <c r="K110" s="57">
        <f>VLOOKUP($C110,LoansR!$B$12:$AN$300,K$3,FALSE)</f>
        <v>292.93999999999988</v>
      </c>
      <c r="L110" s="57">
        <f>VLOOKUP($C110,Loans!$B$12:$AN$300,L$3,FALSE)</f>
        <v>1267943.02</v>
      </c>
      <c r="M110" s="57">
        <f>VLOOKUP($C110,Loans!$B$12:$AN$300,M$3,FALSE)</f>
        <v>0</v>
      </c>
      <c r="N110" s="57">
        <f>VLOOKUP($C110,Loans!$B$12:$AN$300,N$3,FALSE)</f>
        <v>270312.55000000005</v>
      </c>
      <c r="O110" s="57">
        <f>VLOOKUP($C110,Loans!$B$12:$AN$300,O$3,FALSE)</f>
        <v>997630.46999999986</v>
      </c>
      <c r="P110" s="57">
        <f>VLOOKUP($C110,Loans!$B$12:$AN$300,P$3,FALSE)</f>
        <v>9.58</v>
      </c>
      <c r="Q110" s="57">
        <f>VLOOKUP($C110,Loans!$B$12:$AN$300,Q$3,FALSE)</f>
        <v>28216333.010000009</v>
      </c>
      <c r="R110" s="57">
        <f>VLOOKUP($C110,Loans!$B$12:$AN$300,R$3,FALSE)</f>
        <v>28216342.590000007</v>
      </c>
      <c r="S110" s="130">
        <f>VLOOKUP($C110,'SREC Inv.'!$B$14:$AF$259,S$3,FALSE)</f>
        <v>414005</v>
      </c>
      <c r="T110" s="130">
        <f>VLOOKUP($C110,'SREC Inv.'!$B$14:$AF$259,T$3,FALSE)</f>
        <v>0</v>
      </c>
      <c r="U110" s="147">
        <f>VLOOKUP($C110,'SREC Inv.'!$B$14:$AF$259,U$3,FALSE)</f>
        <v>0</v>
      </c>
      <c r="V110" s="64">
        <f>VLOOKUP($C110,'SREC Inv.'!$B$14:$AF$259,V$3,FALSE)</f>
        <v>1259375</v>
      </c>
      <c r="W110" s="147">
        <f>VLOOKUP($C110,'SREC Inv.'!$B$14:$AF$259,W$3,FALSE)</f>
        <v>7845.518261643836</v>
      </c>
      <c r="X110" s="147">
        <f>VLOOKUP($C110,'SREC Inv.'!$B$14:$AF$259,X$3,FALSE)</f>
        <v>0</v>
      </c>
      <c r="Y110" s="147"/>
      <c r="Z110" s="78">
        <f>VLOOKUP($C110,Loans!$B$12:$AN$300,Z$3,FALSE)</f>
        <v>854074.83</v>
      </c>
      <c r="AA110" s="57"/>
      <c r="AJ110" s="79">
        <f>VLOOKUP($C110,'CapO-M Sum'!$A$3:$C$232,3,FALSE)</f>
        <v>5001.9619799065576</v>
      </c>
      <c r="AK110" s="79">
        <f t="shared" si="6"/>
        <v>13055.240917133728</v>
      </c>
    </row>
    <row r="111" spans="2:37" x14ac:dyDescent="0.2">
      <c r="B111" s="48">
        <v>43739</v>
      </c>
      <c r="C111" s="48">
        <f t="shared" si="7"/>
        <v>43769</v>
      </c>
      <c r="D111" s="57"/>
      <c r="E111" s="81"/>
      <c r="F111" s="57">
        <f t="shared" si="5"/>
        <v>261235.37995158337</v>
      </c>
      <c r="G111" s="77">
        <f>VLOOKUP($C111,LoansC!$B$12:$AN$300,G$3,FALSE)</f>
        <v>0</v>
      </c>
      <c r="H111" s="78">
        <f>VLOOKUP($C111,LoansR!$B$12:$AN$300,H$3,FALSE)</f>
        <v>169.91995158333336</v>
      </c>
      <c r="I111" s="57">
        <f>VLOOKUP($C111,Loans!$B$12:$AN$300,I$3,FALSE)</f>
        <v>261065.46000000002</v>
      </c>
      <c r="J111" s="57">
        <f>VLOOKUP($C111,LoansC!$B$12:$AN$300,J$3,FALSE)</f>
        <v>260825.88000000003</v>
      </c>
      <c r="K111" s="57">
        <f>VLOOKUP($C111,LoansR!$B$12:$AN$300,K$3,FALSE)</f>
        <v>239.58000000000004</v>
      </c>
      <c r="L111" s="57">
        <f>VLOOKUP($C111,Loans!$B$12:$AN$300,L$3,FALSE)</f>
        <v>1166689.21</v>
      </c>
      <c r="M111" s="57">
        <f>VLOOKUP($C111,Loans!$B$12:$AN$300,M$3,FALSE)</f>
        <v>0</v>
      </c>
      <c r="N111" s="57">
        <f>VLOOKUP($C111,Loans!$B$12:$AN$300,N$3,FALSE)</f>
        <v>261044.07000000004</v>
      </c>
      <c r="O111" s="57">
        <f>VLOOKUP($C111,Loans!$B$12:$AN$300,O$3,FALSE)</f>
        <v>905645.14000000013</v>
      </c>
      <c r="P111" s="57">
        <f>VLOOKUP($C111,Loans!$B$12:$AN$300,P$3,FALSE)</f>
        <v>30.97</v>
      </c>
      <c r="Q111" s="57">
        <f>VLOOKUP($C111,Loans!$B$12:$AN$300,Q$3,FALSE)</f>
        <v>27310687.870000005</v>
      </c>
      <c r="R111" s="57">
        <f>VLOOKUP($C111,Loans!$B$12:$AN$300,R$3,FALSE)</f>
        <v>27310718.840000004</v>
      </c>
      <c r="S111" s="130">
        <f>VLOOKUP($C111,'SREC Inv.'!$B$14:$AF$259,S$3,FALSE)</f>
        <v>380990</v>
      </c>
      <c r="T111" s="130">
        <f>VLOOKUP($C111,'SREC Inv.'!$B$14:$AF$259,T$3,FALSE)</f>
        <v>1259375</v>
      </c>
      <c r="U111" s="147">
        <f>VLOOKUP($C111,'SREC Inv.'!$B$14:$AF$259,U$3,FALSE)</f>
        <v>0</v>
      </c>
      <c r="V111" s="64">
        <f>VLOOKUP($C111,'SREC Inv.'!$B$14:$AF$259,V$3,FALSE)</f>
        <v>380990</v>
      </c>
      <c r="W111" s="147">
        <f>VLOOKUP($C111,'SREC Inv.'!$B$14:$AF$259,W$3,FALSE)</f>
        <v>11615.958531506849</v>
      </c>
      <c r="X111" s="147">
        <f>VLOOKUP($C111,'SREC Inv.'!$B$14:$AF$259,X$3,FALSE)</f>
        <v>3877.5996947147491</v>
      </c>
      <c r="Y111" s="147"/>
      <c r="Z111" s="78">
        <f>VLOOKUP($C111,Loans!$B$12:$AN$300,Z$3,FALSE)</f>
        <v>785699.21</v>
      </c>
      <c r="AA111" s="57"/>
      <c r="AJ111" s="79">
        <f>VLOOKUP($C111,'CapO-M Sum'!$A$3:$C$232,3,FALSE)</f>
        <v>5152.0209837872217</v>
      </c>
      <c r="AK111" s="79">
        <f t="shared" si="6"/>
        <v>20815.499161592154</v>
      </c>
    </row>
    <row r="112" spans="2:37" x14ac:dyDescent="0.2">
      <c r="B112" s="48">
        <v>43770</v>
      </c>
      <c r="C112" s="48">
        <f t="shared" si="7"/>
        <v>43799</v>
      </c>
      <c r="D112" s="57"/>
      <c r="E112" s="81"/>
      <c r="F112" s="57">
        <f t="shared" si="5"/>
        <v>252850.80095633338</v>
      </c>
      <c r="G112" s="77">
        <f>VLOOKUP($C112,LoansC!$B$12:$AN$300,G$3,FALSE)</f>
        <v>0</v>
      </c>
      <c r="H112" s="78">
        <f>VLOOKUP($C112,LoansR!$B$12:$AN$300,H$3,FALSE)</f>
        <v>141.30095633333335</v>
      </c>
      <c r="I112" s="57">
        <f>VLOOKUP($C112,Loans!$B$12:$AN$300,I$3,FALSE)</f>
        <v>252709.50000000003</v>
      </c>
      <c r="J112" s="57">
        <f>VLOOKUP($C112,LoansC!$B$12:$AN$300,J$3,FALSE)</f>
        <v>252510.27000000002</v>
      </c>
      <c r="K112" s="57">
        <f>VLOOKUP($C112,LoansR!$B$12:$AN$300,K$3,FALSE)</f>
        <v>199.23000000000002</v>
      </c>
      <c r="L112" s="57">
        <f>VLOOKUP($C112,Loans!$B$12:$AN$300,L$3,FALSE)</f>
        <v>993501.73</v>
      </c>
      <c r="M112" s="57">
        <f>VLOOKUP($C112,Loans!$B$12:$AN$300,M$3,FALSE)</f>
        <v>0</v>
      </c>
      <c r="N112" s="57">
        <f>VLOOKUP($C112,Loans!$B$12:$AN$300,N$3,FALSE)</f>
        <v>252690.59000000003</v>
      </c>
      <c r="O112" s="57">
        <f>VLOOKUP($C112,Loans!$B$12:$AN$300,O$3,FALSE)</f>
        <v>740811.1399999999</v>
      </c>
      <c r="P112" s="57">
        <f>VLOOKUP($C112,Loans!$B$12:$AN$300,P$3,FALSE)</f>
        <v>49.879999999999995</v>
      </c>
      <c r="Q112" s="57">
        <f>VLOOKUP($C112,Loans!$B$12:$AN$300,Q$3,FALSE)</f>
        <v>26569876.729999989</v>
      </c>
      <c r="R112" s="57">
        <f>VLOOKUP($C112,Loans!$B$12:$AN$300,R$3,FALSE)</f>
        <v>26569926.609999988</v>
      </c>
      <c r="S112" s="130">
        <f>VLOOKUP($C112,'SREC Inv.'!$B$14:$AF$259,S$3,FALSE)</f>
        <v>324260</v>
      </c>
      <c r="T112" s="130">
        <f>VLOOKUP($C112,'SREC Inv.'!$B$14:$AF$259,T$3,FALSE)</f>
        <v>0</v>
      </c>
      <c r="U112" s="147">
        <f>VLOOKUP($C112,'SREC Inv.'!$B$14:$AF$259,U$3,FALSE)</f>
        <v>0</v>
      </c>
      <c r="V112" s="64">
        <f>VLOOKUP($C112,'SREC Inv.'!$B$14:$AF$259,V$3,FALSE)</f>
        <v>705250</v>
      </c>
      <c r="W112" s="147">
        <f>VLOOKUP($C112,'SREC Inv.'!$B$14:$AF$259,W$3,FALSE)</f>
        <v>3577.7122082191786</v>
      </c>
      <c r="X112" s="147">
        <f>VLOOKUP($C112,'SREC Inv.'!$B$14:$AF$259,X$3,FALSE)</f>
        <v>0</v>
      </c>
      <c r="Y112" s="147"/>
      <c r="Z112" s="78">
        <f>VLOOKUP($C112,Loans!$B$12:$AN$300,Z$3,FALSE)</f>
        <v>669241.73</v>
      </c>
      <c r="AA112" s="57"/>
      <c r="AJ112" s="79">
        <f>VLOOKUP($C112,'CapO-M Sum'!$A$3:$C$232,3,FALSE)</f>
        <v>5152.0209837872217</v>
      </c>
      <c r="AK112" s="79">
        <f t="shared" si="6"/>
        <v>8871.0341483397333</v>
      </c>
    </row>
    <row r="113" spans="2:37" x14ac:dyDescent="0.2">
      <c r="B113" s="48">
        <v>43800</v>
      </c>
      <c r="C113" s="48">
        <f t="shared" si="7"/>
        <v>43830</v>
      </c>
      <c r="D113" s="57"/>
      <c r="E113" s="81"/>
      <c r="F113" s="57">
        <f t="shared" si="5"/>
        <v>245992.34093549999</v>
      </c>
      <c r="G113" s="77">
        <f>VLOOKUP($C113,LoansC!$B$12:$AN$300,G$3,FALSE)</f>
        <v>0</v>
      </c>
      <c r="H113" s="78">
        <f>VLOOKUP($C113,LoansR!$B$12:$AN$300,H$3,FALSE)</f>
        <v>117.28093550000001</v>
      </c>
      <c r="I113" s="57">
        <f>VLOOKUP($C113,Loans!$B$12:$AN$300,I$3,FALSE)</f>
        <v>245875.06</v>
      </c>
      <c r="J113" s="57">
        <f>VLOOKUP($C113,LoansC!$B$12:$AN$300,J$3,FALSE)</f>
        <v>245709.7</v>
      </c>
      <c r="K113" s="57">
        <f>VLOOKUP($C113,LoansR!$B$12:$AN$300,K$3,FALSE)</f>
        <v>165.35999999999927</v>
      </c>
      <c r="L113" s="57">
        <f>VLOOKUP($C113,Loans!$B$12:$AN$300,L$3,FALSE)</f>
        <v>794861.37</v>
      </c>
      <c r="M113" s="57">
        <f>VLOOKUP($C113,Loans!$B$12:$AN$300,M$3,FALSE)</f>
        <v>0</v>
      </c>
      <c r="N113" s="57">
        <f>VLOOKUP($C113,Loans!$B$12:$AN$300,N$3,FALSE)</f>
        <v>245910.6</v>
      </c>
      <c r="O113" s="57">
        <f>VLOOKUP($C113,Loans!$B$12:$AN$300,O$3,FALSE)</f>
        <v>548950.7699999999</v>
      </c>
      <c r="P113" s="57">
        <f>VLOOKUP($C113,Loans!$B$12:$AN$300,P$3,FALSE)</f>
        <v>14.34</v>
      </c>
      <c r="Q113" s="57">
        <f>VLOOKUP($C113,Loans!$B$12:$AN$300,Q$3,FALSE)</f>
        <v>26020925.960000008</v>
      </c>
      <c r="R113" s="57">
        <f>VLOOKUP($C113,Loans!$B$12:$AN$300,R$3,FALSE)</f>
        <v>26020940.300000008</v>
      </c>
      <c r="S113" s="130">
        <f>VLOOKUP($C113,'SREC Inv.'!$B$14:$AF$259,S$3,FALSE)</f>
        <v>259625</v>
      </c>
      <c r="T113" s="130">
        <f>VLOOKUP($C113,'SREC Inv.'!$B$14:$AF$259,T$3,FALSE)</f>
        <v>0</v>
      </c>
      <c r="U113" s="147">
        <f>VLOOKUP($C113,'SREC Inv.'!$B$14:$AF$259,U$3,FALSE)</f>
        <v>0</v>
      </c>
      <c r="V113" s="64">
        <f>VLOOKUP($C113,'SREC Inv.'!$B$14:$AF$259,V$3,FALSE)</f>
        <v>964875</v>
      </c>
      <c r="W113" s="147">
        <f>VLOOKUP($C113,'SREC Inv.'!$B$14:$AF$259,W$3,FALSE)</f>
        <v>6733.6872945205478</v>
      </c>
      <c r="X113" s="147">
        <f>VLOOKUP($C113,'SREC Inv.'!$B$14:$AF$259,X$3,FALSE)</f>
        <v>0</v>
      </c>
      <c r="Y113" s="147"/>
      <c r="Z113" s="78">
        <f>VLOOKUP($C113,Loans!$B$12:$AN$300,Z$3,FALSE)</f>
        <v>535263.5</v>
      </c>
      <c r="AA113" s="57"/>
      <c r="AJ113" s="79">
        <f>VLOOKUP($C113,'CapO-M Sum'!$A$3:$C$232,3,FALSE)</f>
        <v>5152.0209837872217</v>
      </c>
      <c r="AK113" s="79">
        <f t="shared" si="6"/>
        <v>12002.98921380777</v>
      </c>
    </row>
    <row r="114" spans="2:37" x14ac:dyDescent="0.2">
      <c r="B114" s="48">
        <v>43831</v>
      </c>
      <c r="C114" s="48">
        <f t="shared" si="7"/>
        <v>43861</v>
      </c>
      <c r="D114" s="57"/>
      <c r="E114" s="81"/>
      <c r="F114" s="57">
        <f t="shared" si="5"/>
        <v>240901.49745408323</v>
      </c>
      <c r="G114" s="77">
        <f>VLOOKUP($C114,LoansC!$B$12:$AN$300,G$3,FALSE)</f>
        <v>0</v>
      </c>
      <c r="H114" s="78">
        <f>VLOOKUP($C114,LoansR!$B$12:$AN$300,H$3,FALSE)</f>
        <v>98.627454083333348</v>
      </c>
      <c r="I114" s="57">
        <f>VLOOKUP($C114,Loans!$B$12:$AN$300,I$3,FALSE)</f>
        <v>240802.86999999991</v>
      </c>
      <c r="J114" s="57">
        <f>VLOOKUP($C114,LoansC!$B$12:$AN$300,J$3,FALSE)</f>
        <v>240663.80999999991</v>
      </c>
      <c r="K114" s="57">
        <f>VLOOKUP($C114,LoansR!$B$12:$AN$300,K$3,FALSE)</f>
        <v>139.05999999999997</v>
      </c>
      <c r="L114" s="57">
        <f>VLOOKUP($C114,Loans!$B$12:$AN$300,L$3,FALSE)</f>
        <v>494617.79</v>
      </c>
      <c r="M114" s="57">
        <f>VLOOKUP($C114,Loans!$B$12:$AN$300,M$3,FALSE)</f>
        <v>0</v>
      </c>
      <c r="N114" s="57">
        <f>VLOOKUP($C114,Loans!$B$12:$AN$300,N$3,FALSE)</f>
        <v>240678.17999999991</v>
      </c>
      <c r="O114" s="57">
        <f>VLOOKUP($C114,Loans!$B$12:$AN$300,O$3,FALSE)</f>
        <v>253939.61000000007</v>
      </c>
      <c r="P114" s="57">
        <f>VLOOKUP($C114,Loans!$B$12:$AN$300,P$3,FALSE)</f>
        <v>134.28</v>
      </c>
      <c r="Q114" s="57">
        <f>VLOOKUP($C114,Loans!$B$12:$AN$300,Q$3,FALSE)</f>
        <v>25766109.40000001</v>
      </c>
      <c r="R114" s="57">
        <f>VLOOKUP($C114,Loans!$B$12:$AN$300,R$3,FALSE)</f>
        <v>25766243.680000011</v>
      </c>
      <c r="S114" s="130">
        <f>VLOOKUP($C114,'SREC Inv.'!$B$14:$AF$259,S$3,FALSE)</f>
        <v>161820</v>
      </c>
      <c r="T114" s="130">
        <f>VLOOKUP($C114,'SREC Inv.'!$B$14:$AF$259,T$3,FALSE)</f>
        <v>964875</v>
      </c>
      <c r="U114" s="147">
        <f>VLOOKUP($C114,'SREC Inv.'!$B$14:$AF$259,U$3,FALSE)</f>
        <v>0</v>
      </c>
      <c r="V114" s="64">
        <f>VLOOKUP($C114,'SREC Inv.'!$B$14:$AF$259,V$3,FALSE)</f>
        <v>161820</v>
      </c>
      <c r="W114" s="147">
        <f>VLOOKUP($C114,'SREC Inv.'!$B$14:$AF$259,W$3,FALSE)</f>
        <v>8860.0180191780819</v>
      </c>
      <c r="X114" s="147">
        <f>VLOOKUP($C114,'SREC Inv.'!$B$14:$AF$259,X$3,FALSE)</f>
        <v>3742.8911519640255</v>
      </c>
      <c r="Y114" s="147"/>
      <c r="Z114" s="78">
        <f>VLOOKUP($C114,Loans!$B$12:$AN$300,Z$3,FALSE)</f>
        <v>333078.68</v>
      </c>
      <c r="AA114" s="57"/>
      <c r="AJ114" s="79">
        <f>VLOOKUP($C114,'CapO-M Sum'!$A$3:$C$232,3,FALSE)</f>
        <v>5152.0209837872217</v>
      </c>
      <c r="AK114" s="79">
        <f t="shared" si="6"/>
        <v>17853.557609012663</v>
      </c>
    </row>
    <row r="115" spans="2:37" x14ac:dyDescent="0.2">
      <c r="B115" s="48">
        <v>43862</v>
      </c>
      <c r="C115" s="48">
        <f t="shared" si="7"/>
        <v>43890</v>
      </c>
      <c r="D115" s="57"/>
      <c r="E115" s="81"/>
      <c r="F115" s="57">
        <f t="shared" si="5"/>
        <v>238551.61354133341</v>
      </c>
      <c r="G115" s="77">
        <f>VLOOKUP($C115,LoansC!$B$12:$AN$300,G$3,FALSE)</f>
        <v>0</v>
      </c>
      <c r="H115" s="78">
        <f>VLOOKUP($C115,LoansR!$B$12:$AN$300,H$3,FALSE)</f>
        <v>94.963541333333339</v>
      </c>
      <c r="I115" s="57">
        <f>VLOOKUP($C115,Loans!$B$12:$AN$300,I$3,FALSE)</f>
        <v>238456.65000000008</v>
      </c>
      <c r="J115" s="57">
        <f>VLOOKUP($C115,LoansC!$B$12:$AN$300,J$3,FALSE)</f>
        <v>238322.75000000009</v>
      </c>
      <c r="K115" s="57">
        <f>VLOOKUP($C115,LoansR!$B$12:$AN$300,K$3,FALSE)</f>
        <v>133.900000000001</v>
      </c>
      <c r="L115" s="57">
        <f>VLOOKUP($C115,Loans!$B$12:$AN$300,L$3,FALSE)</f>
        <v>438425</v>
      </c>
      <c r="M115" s="57">
        <f>VLOOKUP($C115,Loans!$B$12:$AN$300,M$3,FALSE)</f>
        <v>0</v>
      </c>
      <c r="N115" s="57">
        <f>VLOOKUP($C115,Loans!$B$12:$AN$300,N$3,FALSE)</f>
        <v>237810.33000000005</v>
      </c>
      <c r="O115" s="57">
        <f>VLOOKUP($C115,Loans!$B$12:$AN$300,O$3,FALSE)</f>
        <v>200614.66999999998</v>
      </c>
      <c r="P115" s="57">
        <f>VLOOKUP($C115,Loans!$B$12:$AN$300,P$3,FALSE)</f>
        <v>780.59999999999991</v>
      </c>
      <c r="Q115" s="57">
        <f>VLOOKUP($C115,Loans!$B$12:$AN$300,Q$3,FALSE)</f>
        <v>25565494.73</v>
      </c>
      <c r="R115" s="57">
        <f>VLOOKUP($C115,Loans!$B$12:$AN$300,R$3,FALSE)</f>
        <v>25566275.330000006</v>
      </c>
      <c r="S115" s="130">
        <f>VLOOKUP($C115,'SREC Inv.'!$B$14:$AF$259,S$3,FALSE)</f>
        <v>143065</v>
      </c>
      <c r="T115" s="130">
        <f>VLOOKUP($C115,'SREC Inv.'!$B$14:$AF$259,T$3,FALSE)</f>
        <v>0</v>
      </c>
      <c r="U115" s="147">
        <f>VLOOKUP($C115,'SREC Inv.'!$B$14:$AF$259,U$3,FALSE)</f>
        <v>0</v>
      </c>
      <c r="V115" s="64">
        <f>VLOOKUP($C115,'SREC Inv.'!$B$14:$AF$259,V$3,FALSE)</f>
        <v>304885</v>
      </c>
      <c r="W115" s="147">
        <f>VLOOKUP($C115,'SREC Inv.'!$B$14:$AF$259,W$3,FALSE)</f>
        <v>1471.9517246575342</v>
      </c>
      <c r="X115" s="147">
        <f>VLOOKUP($C115,'SREC Inv.'!$B$14:$AF$259,X$3,FALSE)</f>
        <v>0</v>
      </c>
      <c r="Y115" s="147"/>
      <c r="Z115" s="78">
        <f>VLOOKUP($C115,Loans!$B$12:$AN$300,Z$3,FALSE)</f>
        <v>295360</v>
      </c>
      <c r="AA115" s="57"/>
      <c r="AJ115" s="79">
        <f>VLOOKUP($C115,'CapO-M Sum'!$A$3:$C$232,3,FALSE)</f>
        <v>5152.0209837872217</v>
      </c>
      <c r="AK115" s="79">
        <f t="shared" si="6"/>
        <v>6718.9362497780894</v>
      </c>
    </row>
    <row r="116" spans="2:37" x14ac:dyDescent="0.2">
      <c r="B116" s="48">
        <v>43891</v>
      </c>
      <c r="C116" s="48">
        <f t="shared" si="7"/>
        <v>43921</v>
      </c>
      <c r="D116" s="57"/>
      <c r="E116" s="81"/>
      <c r="F116" s="57">
        <f t="shared" si="5"/>
        <v>236700.2591904999</v>
      </c>
      <c r="G116" s="77">
        <f>VLOOKUP($C116,LoansC!$B$12:$AN$300,G$3,FALSE)</f>
        <v>0</v>
      </c>
      <c r="H116" s="78">
        <f>VLOOKUP($C116,LoansR!$B$12:$AN$300,H$3,FALSE)</f>
        <v>84.529190500000013</v>
      </c>
      <c r="I116" s="57">
        <f>VLOOKUP($C116,Loans!$B$12:$AN$300,I$3,FALSE)</f>
        <v>236615.72999999989</v>
      </c>
      <c r="J116" s="57">
        <f>VLOOKUP($C116,LoansC!$B$12:$AN$300,J$3,FALSE)</f>
        <v>236496.53999999989</v>
      </c>
      <c r="K116" s="57">
        <f>VLOOKUP($C116,LoansR!$B$12:$AN$300,K$3,FALSE)</f>
        <v>119.19000000000003</v>
      </c>
      <c r="L116" s="57">
        <f>VLOOKUP($C116,Loans!$B$12:$AN$300,L$3,FALSE)</f>
        <v>541888.96</v>
      </c>
      <c r="M116" s="57">
        <f>VLOOKUP($C116,Loans!$B$12:$AN$300,M$3,FALSE)</f>
        <v>0</v>
      </c>
      <c r="N116" s="57">
        <f>VLOOKUP($C116,Loans!$B$12:$AN$300,N$3,FALSE)</f>
        <v>237325.57999999993</v>
      </c>
      <c r="O116" s="57">
        <f>VLOOKUP($C116,Loans!$B$12:$AN$300,O$3,FALSE)</f>
        <v>304563.38000000012</v>
      </c>
      <c r="P116" s="57">
        <f>VLOOKUP($C116,Loans!$B$12:$AN$300,P$3,FALSE)</f>
        <v>70.75</v>
      </c>
      <c r="Q116" s="57">
        <f>VLOOKUP($C116,Loans!$B$12:$AN$300,Q$3,FALSE)</f>
        <v>25260931.349999998</v>
      </c>
      <c r="R116" s="57">
        <f>VLOOKUP($C116,Loans!$B$12:$AN$300,R$3,FALSE)</f>
        <v>25261002.099999998</v>
      </c>
      <c r="S116" s="130">
        <f>VLOOKUP($C116,'SREC Inv.'!$B$14:$AF$259,S$3,FALSE)</f>
        <v>177010</v>
      </c>
      <c r="T116" s="130">
        <f>VLOOKUP($C116,'SREC Inv.'!$B$14:$AF$259,T$3,FALSE)</f>
        <v>0</v>
      </c>
      <c r="U116" s="147">
        <f>VLOOKUP($C116,'SREC Inv.'!$B$14:$AF$259,U$3,FALSE)</f>
        <v>0</v>
      </c>
      <c r="V116" s="64">
        <f>VLOOKUP($C116,'SREC Inv.'!$B$14:$AF$259,V$3,FALSE)</f>
        <v>481895</v>
      </c>
      <c r="W116" s="147">
        <f>VLOOKUP($C116,'SREC Inv.'!$B$14:$AF$259,W$3,FALSE)</f>
        <v>2930.740382191781</v>
      </c>
      <c r="X116" s="147">
        <f>VLOOKUP($C116,'SREC Inv.'!$B$14:$AF$259,X$3,FALSE)</f>
        <v>0</v>
      </c>
      <c r="Y116" s="147"/>
      <c r="Z116" s="78">
        <f>VLOOKUP($C116,Loans!$B$12:$AN$300,Z$3,FALSE)</f>
        <v>365026.68</v>
      </c>
      <c r="AA116" s="57"/>
      <c r="AJ116" s="79">
        <f>VLOOKUP($C116,'CapO-M Sum'!$A$3:$C$232,3,FALSE)</f>
        <v>5152.0209837872217</v>
      </c>
      <c r="AK116" s="79">
        <f t="shared" si="6"/>
        <v>8167.2905564790026</v>
      </c>
    </row>
    <row r="117" spans="2:37" x14ac:dyDescent="0.2">
      <c r="B117" s="48">
        <v>43922</v>
      </c>
      <c r="C117" s="48">
        <f t="shared" si="7"/>
        <v>43951</v>
      </c>
      <c r="D117" s="57"/>
      <c r="E117" s="81"/>
      <c r="F117" s="57">
        <f t="shared" si="5"/>
        <v>233873.94844908328</v>
      </c>
      <c r="G117" s="77">
        <f>VLOOKUP($C117,LoansC!$B$12:$AN$300,G$3,FALSE)</f>
        <v>0</v>
      </c>
      <c r="H117" s="78">
        <f>VLOOKUP($C117,LoansR!$B$12:$AN$300,H$3,FALSE)</f>
        <v>78.018449083333337</v>
      </c>
      <c r="I117" s="57">
        <f>VLOOKUP($C117,Loans!$B$12:$AN$300,I$3,FALSE)</f>
        <v>233795.92999999996</v>
      </c>
      <c r="J117" s="57">
        <f>VLOOKUP($C117,LoansC!$B$12:$AN$300,J$3,FALSE)</f>
        <v>233685.90999999997</v>
      </c>
      <c r="K117" s="57">
        <f>VLOOKUP($C117,LoansR!$B$12:$AN$300,K$3,FALSE)</f>
        <v>110.01999999999916</v>
      </c>
      <c r="L117" s="57">
        <f>VLOOKUP($C117,Loans!$B$12:$AN$300,L$3,FALSE)</f>
        <v>659821.35</v>
      </c>
      <c r="M117" s="57">
        <f>VLOOKUP($C117,Loans!$B$12:$AN$300,M$3,FALSE)</f>
        <v>0</v>
      </c>
      <c r="N117" s="57">
        <f>VLOOKUP($C117,Loans!$B$12:$AN$300,N$3,FALSE)</f>
        <v>233827.8</v>
      </c>
      <c r="O117" s="57">
        <f>VLOOKUP($C117,Loans!$B$12:$AN$300,O$3,FALSE)</f>
        <v>425993.5500000001</v>
      </c>
      <c r="P117" s="57">
        <f>VLOOKUP($C117,Loans!$B$12:$AN$300,P$3,FALSE)</f>
        <v>38.880000000000003</v>
      </c>
      <c r="Q117" s="57">
        <f>VLOOKUP($C117,Loans!$B$12:$AN$300,Q$3,FALSE)</f>
        <v>24834937.800000001</v>
      </c>
      <c r="R117" s="57">
        <f>VLOOKUP($C117,Loans!$B$12:$AN$300,R$3,FALSE)</f>
        <v>24834976.680000003</v>
      </c>
      <c r="S117" s="130">
        <f>VLOOKUP($C117,'SREC Inv.'!$B$14:$AF$259,S$3,FALSE)</f>
        <v>215450</v>
      </c>
      <c r="T117" s="130">
        <f>VLOOKUP($C117,'SREC Inv.'!$B$14:$AF$259,T$3,FALSE)</f>
        <v>481895</v>
      </c>
      <c r="U117" s="147">
        <f>VLOOKUP($C117,'SREC Inv.'!$B$14:$AF$259,U$3,FALSE)</f>
        <v>0</v>
      </c>
      <c r="V117" s="64">
        <f>VLOOKUP($C117,'SREC Inv.'!$B$14:$AF$259,V$3,FALSE)</f>
        <v>215450</v>
      </c>
      <c r="W117" s="147">
        <f>VLOOKUP($C117,'SREC Inv.'!$B$14:$AF$259,W$3,FALSE)</f>
        <v>4319.3260150684937</v>
      </c>
      <c r="X117" s="147">
        <f>VLOOKUP($C117,'SREC Inv.'!$B$14:$AF$259,X$3,FALSE)</f>
        <v>2383.9830690427261</v>
      </c>
      <c r="Y117" s="147"/>
      <c r="Z117" s="78">
        <f>VLOOKUP($C117,Loans!$B$12:$AN$300,Z$3,FALSE)</f>
        <v>444371.35000000003</v>
      </c>
      <c r="AA117" s="57"/>
      <c r="AJ117" s="79">
        <f>VLOOKUP($C117,'CapO-M Sum'!$A$3:$C$232,3,FALSE)</f>
        <v>5152.0209837872217</v>
      </c>
      <c r="AK117" s="79">
        <f t="shared" si="6"/>
        <v>11933.348516981776</v>
      </c>
    </row>
    <row r="118" spans="2:37" x14ac:dyDescent="0.2">
      <c r="B118" s="48">
        <v>43952</v>
      </c>
      <c r="C118" s="48">
        <f t="shared" si="7"/>
        <v>43982</v>
      </c>
      <c r="D118" s="57"/>
      <c r="E118" s="81"/>
      <c r="F118" s="57">
        <f t="shared" si="5"/>
        <v>229929.67873600006</v>
      </c>
      <c r="G118" s="77">
        <f>VLOOKUP($C118,LoansC!$B$12:$AN$300,G$3,FALSE)</f>
        <v>0</v>
      </c>
      <c r="H118" s="78">
        <f>VLOOKUP($C118,LoansR!$B$12:$AN$300,H$3,FALSE)</f>
        <v>69.968736000000007</v>
      </c>
      <c r="I118" s="57">
        <f>VLOOKUP($C118,Loans!$B$12:$AN$300,I$3,FALSE)</f>
        <v>229859.71000000005</v>
      </c>
      <c r="J118" s="57">
        <f>VLOOKUP($C118,LoansC!$B$12:$AN$300,J$3,FALSE)</f>
        <v>229761.05000000005</v>
      </c>
      <c r="K118" s="57">
        <f>VLOOKUP($C118,LoansR!$B$12:$AN$300,K$3,FALSE)</f>
        <v>98.660000000000451</v>
      </c>
      <c r="L118" s="57">
        <f>VLOOKUP($C118,Loans!$B$12:$AN$300,L$3,FALSE)</f>
        <v>929757.97</v>
      </c>
      <c r="M118" s="57">
        <f>VLOOKUP($C118,Loans!$B$12:$AN$300,M$3,FALSE)</f>
        <v>0</v>
      </c>
      <c r="N118" s="57">
        <f>VLOOKUP($C118,Loans!$B$12:$AN$300,N$3,FALSE)</f>
        <v>229898.59000000005</v>
      </c>
      <c r="O118" s="57">
        <f>VLOOKUP($C118,Loans!$B$12:$AN$300,O$3,FALSE)</f>
        <v>699859.37999999989</v>
      </c>
      <c r="P118" s="57">
        <f>VLOOKUP($C118,Loans!$B$12:$AN$300,P$3,FALSE)</f>
        <v>0</v>
      </c>
      <c r="Q118" s="57">
        <f>VLOOKUP($C118,Loans!$B$12:$AN$300,Q$3,FALSE)</f>
        <v>24135078.420000009</v>
      </c>
      <c r="R118" s="57">
        <f>VLOOKUP($C118,Loans!$B$12:$AN$300,R$3,FALSE)</f>
        <v>24135078.420000009</v>
      </c>
      <c r="S118" s="130">
        <f>VLOOKUP($C118,'SREC Inv.'!$B$14:$AF$259,S$3,FALSE)</f>
        <v>303490</v>
      </c>
      <c r="T118" s="130">
        <f>VLOOKUP($C118,'SREC Inv.'!$B$14:$AF$259,T$3,FALSE)</f>
        <v>0</v>
      </c>
      <c r="U118" s="147">
        <f>VLOOKUP($C118,'SREC Inv.'!$B$14:$AF$259,U$3,FALSE)</f>
        <v>0</v>
      </c>
      <c r="V118" s="64">
        <f>VLOOKUP($C118,'SREC Inv.'!$B$14:$AF$259,V$3,FALSE)</f>
        <v>518940</v>
      </c>
      <c r="W118" s="147">
        <f>VLOOKUP($C118,'SREC Inv.'!$B$14:$AF$259,W$3,FALSE)</f>
        <v>2125.3399561643837</v>
      </c>
      <c r="X118" s="147">
        <f>VLOOKUP($C118,'SREC Inv.'!$B$14:$AF$259,X$3,FALSE)</f>
        <v>0</v>
      </c>
      <c r="Y118" s="147"/>
      <c r="Z118" s="78">
        <f>VLOOKUP($C118,Loans!$B$12:$AN$300,Z$3,FALSE)</f>
        <v>626267.97</v>
      </c>
      <c r="AA118" s="57"/>
      <c r="AJ118" s="79">
        <f>VLOOKUP($C118,'CapO-M Sum'!$A$3:$C$232,3,FALSE)</f>
        <v>5152.0209837872217</v>
      </c>
      <c r="AK118" s="79">
        <f t="shared" si="6"/>
        <v>7347.3296759516052</v>
      </c>
    </row>
    <row r="119" spans="2:37" x14ac:dyDescent="0.2">
      <c r="B119" s="48">
        <v>43983</v>
      </c>
      <c r="C119" s="48">
        <f t="shared" si="7"/>
        <v>44012</v>
      </c>
      <c r="D119" s="57"/>
      <c r="E119" s="81"/>
      <c r="F119" s="57">
        <f t="shared" si="5"/>
        <v>223449.82457358323</v>
      </c>
      <c r="G119" s="77">
        <f>VLOOKUP($C119,LoansC!$B$12:$AN$300,G$3,FALSE)</f>
        <v>0</v>
      </c>
      <c r="H119" s="78">
        <f>VLOOKUP($C119,LoansR!$B$12:$AN$300,H$3,FALSE)</f>
        <v>60.064573583333342</v>
      </c>
      <c r="I119" s="57">
        <f>VLOOKUP($C119,Loans!$B$12:$AN$300,I$3,FALSE)</f>
        <v>223389.75999999989</v>
      </c>
      <c r="J119" s="57">
        <f>VLOOKUP($C119,LoansC!$B$12:$AN$300,J$3,FALSE)</f>
        <v>223305.06999999989</v>
      </c>
      <c r="K119" s="57">
        <f>VLOOKUP($C119,LoansR!$B$12:$AN$300,K$3,FALSE)</f>
        <v>84.69</v>
      </c>
      <c r="L119" s="57">
        <f>VLOOKUP($C119,Loans!$B$12:$AN$300,L$3,FALSE)</f>
        <v>1039182.0199999999</v>
      </c>
      <c r="M119" s="57">
        <f>VLOOKUP($C119,Loans!$B$12:$AN$300,M$3,FALSE)</f>
        <v>0</v>
      </c>
      <c r="N119" s="57">
        <f>VLOOKUP($C119,Loans!$B$12:$AN$300,N$3,FALSE)</f>
        <v>223389.75999999989</v>
      </c>
      <c r="O119" s="57">
        <f>VLOOKUP($C119,Loans!$B$12:$AN$300,O$3,FALSE)</f>
        <v>815792.25999999989</v>
      </c>
      <c r="P119" s="57">
        <f>VLOOKUP($C119,Loans!$B$12:$AN$300,P$3,FALSE)</f>
        <v>0</v>
      </c>
      <c r="Q119" s="57">
        <f>VLOOKUP($C119,Loans!$B$12:$AN$300,Q$3,FALSE)</f>
        <v>23319286.160000004</v>
      </c>
      <c r="R119" s="57">
        <f>VLOOKUP($C119,Loans!$B$12:$AN$300,R$3,FALSE)</f>
        <v>23319286.160000004</v>
      </c>
      <c r="S119" s="130">
        <f>VLOOKUP($C119,'SREC Inv.'!$B$14:$AF$259,S$3,FALSE)</f>
        <v>339295</v>
      </c>
      <c r="T119" s="130">
        <f>VLOOKUP($C119,'SREC Inv.'!$B$14:$AF$259,T$3,FALSE)</f>
        <v>0</v>
      </c>
      <c r="U119" s="147">
        <f>VLOOKUP($C119,'SREC Inv.'!$B$14:$AF$259,U$3,FALSE)</f>
        <v>0</v>
      </c>
      <c r="V119" s="64">
        <f>VLOOKUP($C119,'SREC Inv.'!$B$14:$AF$259,V$3,FALSE)</f>
        <v>858235</v>
      </c>
      <c r="W119" s="147">
        <f>VLOOKUP($C119,'SREC Inv.'!$B$14:$AF$259,W$3,FALSE)</f>
        <v>4841.9799849315077</v>
      </c>
      <c r="X119" s="147">
        <f>VLOOKUP($C119,'SREC Inv.'!$B$14:$AF$259,X$3,FALSE)</f>
        <v>0</v>
      </c>
      <c r="Y119" s="147"/>
      <c r="Z119" s="78">
        <f>VLOOKUP($C119,Loans!$B$12:$AN$300,Z$3,FALSE)</f>
        <v>699887.0199999999</v>
      </c>
      <c r="AA119" s="57"/>
      <c r="AJ119" s="79">
        <f>VLOOKUP($C119,'CapO-M Sum'!$A$3:$C$232,3,FALSE)</f>
        <v>5152.0209837872217</v>
      </c>
      <c r="AK119" s="79">
        <f t="shared" si="6"/>
        <v>10054.065542302062</v>
      </c>
    </row>
    <row r="120" spans="2:37" x14ac:dyDescent="0.2">
      <c r="B120" s="48">
        <v>44013</v>
      </c>
      <c r="C120" s="48">
        <f t="shared" si="7"/>
        <v>44043</v>
      </c>
      <c r="D120" s="57"/>
      <c r="E120" s="81"/>
      <c r="F120" s="57">
        <f t="shared" si="5"/>
        <v>215896.93876850005</v>
      </c>
      <c r="G120" s="77">
        <f>VLOOKUP($C120,LoansC!$B$12:$AN$300,G$3,FALSE)</f>
        <v>0</v>
      </c>
      <c r="H120" s="78">
        <f>VLOOKUP($C120,LoansR!$B$12:$AN$300,H$3,FALSE)</f>
        <v>52.488768499999999</v>
      </c>
      <c r="I120" s="57">
        <f>VLOOKUP($C120,Loans!$B$12:$AN$300,I$3,FALSE)</f>
        <v>215844.45000000004</v>
      </c>
      <c r="J120" s="57">
        <f>VLOOKUP($C120,LoansC!$B$12:$AN$300,J$3,FALSE)</f>
        <v>215770.44000000003</v>
      </c>
      <c r="K120" s="57">
        <f>VLOOKUP($C120,LoansR!$B$12:$AN$300,K$3,FALSE)</f>
        <v>74.009999999999991</v>
      </c>
      <c r="L120" s="57">
        <f>VLOOKUP($C120,Loans!$B$12:$AN$300,L$3,FALSE)</f>
        <v>1234050</v>
      </c>
      <c r="M120" s="57">
        <f>VLOOKUP($C120,Loans!$B$12:$AN$300,M$3,FALSE)</f>
        <v>0</v>
      </c>
      <c r="N120" s="57">
        <f>VLOOKUP($C120,Loans!$B$12:$AN$300,N$3,FALSE)</f>
        <v>215837.01000000004</v>
      </c>
      <c r="O120" s="57">
        <f>VLOOKUP($C120,Loans!$B$12:$AN$300,O$3,FALSE)</f>
        <v>1018212.9900000003</v>
      </c>
      <c r="P120" s="57">
        <f>VLOOKUP($C120,Loans!$B$12:$AN$300,P$3,FALSE)</f>
        <v>7.44</v>
      </c>
      <c r="Q120" s="57">
        <f>VLOOKUP($C120,Loans!$B$12:$AN$300,Q$3,FALSE)</f>
        <v>22301073.170000002</v>
      </c>
      <c r="R120" s="57">
        <f>VLOOKUP($C120,Loans!$B$12:$AN$300,R$3,FALSE)</f>
        <v>22301080.610000003</v>
      </c>
      <c r="S120" s="130">
        <f>VLOOKUP($C120,'SREC Inv.'!$B$14:$AF$259,S$3,FALSE)</f>
        <v>402690</v>
      </c>
      <c r="T120" s="130">
        <f>VLOOKUP($C120,'SREC Inv.'!$B$14:$AF$259,T$3,FALSE)</f>
        <v>858235</v>
      </c>
      <c r="U120" s="147">
        <f>VLOOKUP($C120,'SREC Inv.'!$B$14:$AF$259,U$3,FALSE)</f>
        <v>0</v>
      </c>
      <c r="V120" s="64">
        <f>VLOOKUP($C120,'SREC Inv.'!$B$14:$AF$259,V$3,FALSE)</f>
        <v>402690</v>
      </c>
      <c r="W120" s="147">
        <f>VLOOKUP($C120,'SREC Inv.'!$B$14:$AF$259,W$3,FALSE)</f>
        <v>7959.5509972602731</v>
      </c>
      <c r="X120" s="147">
        <f>VLOOKUP($C120,'SREC Inv.'!$B$14:$AF$259,X$3,FALSE)</f>
        <v>3085.865140372478</v>
      </c>
      <c r="Y120" s="147"/>
      <c r="Z120" s="78">
        <f>VLOOKUP($C120,Loans!$B$12:$AN$300,Z$3,FALSE)</f>
        <v>831360</v>
      </c>
      <c r="AA120" s="57"/>
      <c r="AJ120" s="79">
        <f>VLOOKUP($C120,'CapO-M Sum'!$A$3:$C$232,3,FALSE)</f>
        <v>5152.0209837872217</v>
      </c>
      <c r="AK120" s="79">
        <f t="shared" si="6"/>
        <v>16249.925889919974</v>
      </c>
    </row>
    <row r="121" spans="2:37" x14ac:dyDescent="0.2">
      <c r="B121" s="48">
        <v>44044</v>
      </c>
      <c r="C121" s="48">
        <f t="shared" si="7"/>
        <v>44074</v>
      </c>
      <c r="D121" s="57"/>
      <c r="E121" s="81"/>
      <c r="F121" s="57">
        <f t="shared" si="5"/>
        <v>206470.04871524993</v>
      </c>
      <c r="G121" s="77">
        <f>VLOOKUP($C121,LoansC!$B$12:$AN$300,G$3,FALSE)</f>
        <v>0</v>
      </c>
      <c r="H121" s="78">
        <f>VLOOKUP($C121,LoansR!$B$12:$AN$300,H$3,FALSE)</f>
        <v>47.298715250000001</v>
      </c>
      <c r="I121" s="57">
        <f>VLOOKUP($C121,Loans!$B$12:$AN$300,I$3,FALSE)</f>
        <v>206422.74999999991</v>
      </c>
      <c r="J121" s="57">
        <f>VLOOKUP($C121,LoansC!$B$12:$AN$300,J$3,FALSE)</f>
        <v>206356.06999999992</v>
      </c>
      <c r="K121" s="57">
        <f>VLOOKUP($C121,LoansR!$B$12:$AN$300,K$3,FALSE)</f>
        <v>66.67999999999995</v>
      </c>
      <c r="L121" s="57">
        <f>VLOOKUP($C121,Loans!$B$12:$AN$300,L$3,FALSE)</f>
        <v>1190542.8500000001</v>
      </c>
      <c r="M121" s="57">
        <f>VLOOKUP($C121,Loans!$B$12:$AN$300,M$3,FALSE)</f>
        <v>0</v>
      </c>
      <c r="N121" s="57">
        <f>VLOOKUP($C121,Loans!$B$12:$AN$300,N$3,FALSE)</f>
        <v>206430.18999999992</v>
      </c>
      <c r="O121" s="57">
        <f>VLOOKUP($C121,Loans!$B$12:$AN$300,O$3,FALSE)</f>
        <v>984112.6599999998</v>
      </c>
      <c r="P121" s="57">
        <f>VLOOKUP($C121,Loans!$B$12:$AN$300,P$3,FALSE)</f>
        <v>0</v>
      </c>
      <c r="Q121" s="57">
        <f>VLOOKUP($C121,Loans!$B$12:$AN$300,Q$3,FALSE)</f>
        <v>21316960.509999998</v>
      </c>
      <c r="R121" s="57">
        <f>VLOOKUP($C121,Loans!$B$12:$AN$300,R$3,FALSE)</f>
        <v>21316960.509999998</v>
      </c>
      <c r="S121" s="130">
        <f>VLOOKUP($C121,'SREC Inv.'!$B$14:$AF$259,S$3,FALSE)</f>
        <v>388585</v>
      </c>
      <c r="T121" s="130">
        <f>VLOOKUP($C121,'SREC Inv.'!$B$14:$AF$259,T$3,FALSE)</f>
        <v>0</v>
      </c>
      <c r="U121" s="147">
        <f>VLOOKUP($C121,'SREC Inv.'!$B$14:$AF$259,U$3,FALSE)</f>
        <v>0</v>
      </c>
      <c r="V121" s="64">
        <f>VLOOKUP($C121,'SREC Inv.'!$B$14:$AF$259,V$3,FALSE)</f>
        <v>791275</v>
      </c>
      <c r="W121" s="147">
        <f>VLOOKUP($C121,'SREC Inv.'!$B$14:$AF$259,W$3,FALSE)</f>
        <v>3918.017595890411</v>
      </c>
      <c r="X121" s="147">
        <f>VLOOKUP($C121,'SREC Inv.'!$B$14:$AF$259,X$3,FALSE)</f>
        <v>0</v>
      </c>
      <c r="Y121" s="147"/>
      <c r="Z121" s="78">
        <f>VLOOKUP($C121,Loans!$B$12:$AN$300,Z$3,FALSE)</f>
        <v>801957.85</v>
      </c>
      <c r="AA121" s="57"/>
      <c r="AJ121" s="79">
        <f>VLOOKUP($C121,'CapO-M Sum'!$A$3:$C$232,3,FALSE)</f>
        <v>5152.0209837872217</v>
      </c>
      <c r="AK121" s="79">
        <f t="shared" si="6"/>
        <v>9117.3372949276327</v>
      </c>
    </row>
    <row r="122" spans="2:37" x14ac:dyDescent="0.2">
      <c r="B122" s="48">
        <v>44075</v>
      </c>
      <c r="C122" s="48">
        <f t="shared" si="7"/>
        <v>44104</v>
      </c>
      <c r="D122" s="57"/>
      <c r="E122" s="81"/>
      <c r="F122" s="57">
        <f t="shared" si="5"/>
        <v>197358.82571091669</v>
      </c>
      <c r="G122" s="77">
        <f>VLOOKUP($C122,LoansC!$B$12:$AN$300,G$3,FALSE)</f>
        <v>0</v>
      </c>
      <c r="H122" s="78">
        <f>VLOOKUP($C122,LoansR!$B$12:$AN$300,H$3,FALSE)</f>
        <v>40.255710916666665</v>
      </c>
      <c r="I122" s="57">
        <f>VLOOKUP($C122,Loans!$B$12:$AN$300,I$3,FALSE)</f>
        <v>197318.57</v>
      </c>
      <c r="J122" s="57">
        <f>VLOOKUP($C122,LoansC!$B$12:$AN$300,J$3,FALSE)</f>
        <v>197261.81</v>
      </c>
      <c r="K122" s="57">
        <f>VLOOKUP($C122,LoansR!$B$12:$AN$300,K$3,FALSE)</f>
        <v>56.760000000000005</v>
      </c>
      <c r="L122" s="57">
        <f>VLOOKUP($C122,Loans!$B$12:$AN$300,L$3,FALSE)</f>
        <v>1171350</v>
      </c>
      <c r="M122" s="57">
        <f>VLOOKUP($C122,Loans!$B$12:$AN$300,M$3,FALSE)</f>
        <v>0</v>
      </c>
      <c r="N122" s="57">
        <f>VLOOKUP($C122,Loans!$B$12:$AN$300,N$3,FALSE)</f>
        <v>197318.57</v>
      </c>
      <c r="O122" s="57">
        <f>VLOOKUP($C122,Loans!$B$12:$AN$300,O$3,FALSE)</f>
        <v>974031.43000000017</v>
      </c>
      <c r="P122" s="57">
        <f>VLOOKUP($C122,Loans!$B$12:$AN$300,P$3,FALSE)</f>
        <v>0</v>
      </c>
      <c r="Q122" s="57">
        <f>VLOOKUP($C122,Loans!$B$12:$AN$300,Q$3,FALSE)</f>
        <v>20342929.079999998</v>
      </c>
      <c r="R122" s="57">
        <f>VLOOKUP($C122,Loans!$B$12:$AN$300,R$3,FALSE)</f>
        <v>20342929.079999998</v>
      </c>
      <c r="S122" s="130">
        <f>VLOOKUP($C122,'SREC Inv.'!$B$14:$AF$259,S$3,FALSE)</f>
        <v>382230</v>
      </c>
      <c r="T122" s="130">
        <f>VLOOKUP($C122,'SREC Inv.'!$B$14:$AF$259,T$3,FALSE)</f>
        <v>0</v>
      </c>
      <c r="U122" s="147">
        <f>VLOOKUP($C122,'SREC Inv.'!$B$14:$AF$259,U$3,FALSE)</f>
        <v>0</v>
      </c>
      <c r="V122" s="64">
        <f>VLOOKUP($C122,'SREC Inv.'!$B$14:$AF$259,V$3,FALSE)</f>
        <v>1173505</v>
      </c>
      <c r="W122" s="147">
        <f>VLOOKUP($C122,'SREC Inv.'!$B$14:$AF$259,W$3,FALSE)</f>
        <v>7341.8776109589035</v>
      </c>
      <c r="X122" s="147">
        <f>VLOOKUP($C122,'SREC Inv.'!$B$14:$AF$259,X$3,FALSE)</f>
        <v>0</v>
      </c>
      <c r="Y122" s="147"/>
      <c r="Z122" s="78">
        <f>VLOOKUP($C122,Loans!$B$12:$AN$300,Z$3,FALSE)</f>
        <v>789120</v>
      </c>
      <c r="AA122" s="57"/>
      <c r="AJ122" s="79">
        <f>VLOOKUP($C122,'CapO-M Sum'!$A$3:$C$232,3,FALSE)</f>
        <v>5152.0209837872217</v>
      </c>
      <c r="AK122" s="79">
        <f t="shared" si="6"/>
        <v>12534.154305662792</v>
      </c>
    </row>
    <row r="123" spans="2:37" x14ac:dyDescent="0.2">
      <c r="B123" s="48">
        <v>44105</v>
      </c>
      <c r="C123" s="48">
        <f t="shared" si="7"/>
        <v>44135</v>
      </c>
      <c r="D123" s="57"/>
      <c r="E123" s="81"/>
      <c r="F123" s="57">
        <f t="shared" si="5"/>
        <v>188340.91980558331</v>
      </c>
      <c r="G123" s="77">
        <f>VLOOKUP($C123,LoansC!$B$12:$AN$300,G$3,FALSE)</f>
        <v>0</v>
      </c>
      <c r="H123" s="78">
        <f>VLOOKUP($C123,LoansR!$B$12:$AN$300,H$3,FALSE)</f>
        <v>31.349805583333335</v>
      </c>
      <c r="I123" s="57">
        <f>VLOOKUP($C123,Loans!$B$12:$AN$300,I$3,FALSE)</f>
        <v>188309.56999999998</v>
      </c>
      <c r="J123" s="57">
        <f>VLOOKUP($C123,LoansC!$B$12:$AN$300,J$3,FALSE)</f>
        <v>188265.36</v>
      </c>
      <c r="K123" s="57">
        <f>VLOOKUP($C123,LoansR!$B$12:$AN$300,K$3,FALSE)</f>
        <v>44.209999999999994</v>
      </c>
      <c r="L123" s="57">
        <f>VLOOKUP($C123,Loans!$B$12:$AN$300,L$3,FALSE)</f>
        <v>1080121.67</v>
      </c>
      <c r="M123" s="57">
        <f>VLOOKUP($C123,Loans!$B$12:$AN$300,M$3,FALSE)</f>
        <v>0</v>
      </c>
      <c r="N123" s="57">
        <f>VLOOKUP($C123,Loans!$B$12:$AN$300,N$3,FALSE)</f>
        <v>188309.56999999998</v>
      </c>
      <c r="O123" s="57">
        <f>VLOOKUP($C123,Loans!$B$12:$AN$300,O$3,FALSE)</f>
        <v>891812.09999999986</v>
      </c>
      <c r="P123" s="57">
        <f>VLOOKUP($C123,Loans!$B$12:$AN$300,P$3,FALSE)</f>
        <v>0</v>
      </c>
      <c r="Q123" s="57">
        <f>VLOOKUP($C123,Loans!$B$12:$AN$300,Q$3,FALSE)</f>
        <v>19451116.980000008</v>
      </c>
      <c r="R123" s="57">
        <f>VLOOKUP($C123,Loans!$B$12:$AN$300,R$3,FALSE)</f>
        <v>19451116.980000008</v>
      </c>
      <c r="S123" s="130">
        <f>VLOOKUP($C123,'SREC Inv.'!$B$14:$AF$259,S$3,FALSE)</f>
        <v>352470</v>
      </c>
      <c r="T123" s="130">
        <f>VLOOKUP($C123,'SREC Inv.'!$B$14:$AF$259,T$3,FALSE)</f>
        <v>1173505</v>
      </c>
      <c r="U123" s="147">
        <f>VLOOKUP($C123,'SREC Inv.'!$B$14:$AF$259,U$3,FALSE)</f>
        <v>0</v>
      </c>
      <c r="V123" s="64">
        <f>VLOOKUP($C123,'SREC Inv.'!$B$14:$AF$259,V$3,FALSE)</f>
        <v>352470</v>
      </c>
      <c r="W123" s="147">
        <f>VLOOKUP($C123,'SREC Inv.'!$B$14:$AF$259,W$3,FALSE)</f>
        <v>10823.155019178081</v>
      </c>
      <c r="X123" s="147">
        <f>VLOOKUP($C123,'SREC Inv.'!$B$14:$AF$259,X$3,FALSE)</f>
        <v>3669.5204152785309</v>
      </c>
      <c r="Y123" s="147"/>
      <c r="Z123" s="78">
        <f>VLOOKUP($C123,Loans!$B$12:$AN$300,Z$3,FALSE)</f>
        <v>727651.67</v>
      </c>
      <c r="AA123" s="57"/>
      <c r="AJ123" s="79">
        <f>VLOOKUP($C123,'CapO-M Sum'!$A$3:$C$232,3,FALSE)</f>
        <v>5306.5816133008375</v>
      </c>
      <c r="AK123" s="79">
        <f t="shared" si="6"/>
        <v>19830.606853340782</v>
      </c>
    </row>
    <row r="124" spans="2:37" x14ac:dyDescent="0.2">
      <c r="B124" s="48">
        <v>44136</v>
      </c>
      <c r="C124" s="48">
        <f t="shared" si="7"/>
        <v>44165</v>
      </c>
      <c r="D124" s="57"/>
      <c r="E124" s="81"/>
      <c r="F124" s="57">
        <f t="shared" ref="F124:F187" si="8">SUM(G124:I124)</f>
        <v>180084.24931341666</v>
      </c>
      <c r="G124" s="77">
        <f>VLOOKUP($C124,LoansC!$B$12:$AN$300,G$3,FALSE)</f>
        <v>0</v>
      </c>
      <c r="H124" s="78">
        <f>VLOOKUP($C124,LoansR!$B$12:$AN$300,H$3,FALSE)</f>
        <v>24.329313416666668</v>
      </c>
      <c r="I124" s="57">
        <f>VLOOKUP($C124,Loans!$B$12:$AN$300,I$3,FALSE)</f>
        <v>180059.91999999998</v>
      </c>
      <c r="J124" s="57">
        <f>VLOOKUP($C124,LoansC!$B$12:$AN$300,J$3,FALSE)</f>
        <v>180025.62</v>
      </c>
      <c r="K124" s="57">
        <f>VLOOKUP($C124,LoansR!$B$12:$AN$300,K$3,FALSE)</f>
        <v>34.299999999999997</v>
      </c>
      <c r="L124" s="57">
        <f>VLOOKUP($C124,Loans!$B$12:$AN$300,L$3,FALSE)</f>
        <v>906949.17</v>
      </c>
      <c r="M124" s="57">
        <f>VLOOKUP($C124,Loans!$B$12:$AN$300,M$3,FALSE)</f>
        <v>0</v>
      </c>
      <c r="N124" s="57">
        <f>VLOOKUP($C124,Loans!$B$12:$AN$300,N$3,FALSE)</f>
        <v>180047.43</v>
      </c>
      <c r="O124" s="57">
        <f>VLOOKUP($C124,Loans!$B$12:$AN$300,O$3,FALSE)</f>
        <v>726901.74</v>
      </c>
      <c r="P124" s="57">
        <f>VLOOKUP($C124,Loans!$B$12:$AN$300,P$3,FALSE)</f>
        <v>12.49</v>
      </c>
      <c r="Q124" s="57">
        <f>VLOOKUP($C124,Loans!$B$12:$AN$300,Q$3,FALSE)</f>
        <v>18724215.240000002</v>
      </c>
      <c r="R124" s="57">
        <f>VLOOKUP($C124,Loans!$B$12:$AN$300,R$3,FALSE)</f>
        <v>18724227.73</v>
      </c>
      <c r="S124" s="130">
        <f>VLOOKUP($C124,'SREC Inv.'!$B$14:$AF$259,S$3,FALSE)</f>
        <v>296050</v>
      </c>
      <c r="T124" s="130">
        <f>VLOOKUP($C124,'SREC Inv.'!$B$14:$AF$259,T$3,FALSE)</f>
        <v>0</v>
      </c>
      <c r="U124" s="147">
        <f>VLOOKUP($C124,'SREC Inv.'!$B$14:$AF$259,U$3,FALSE)</f>
        <v>0</v>
      </c>
      <c r="V124" s="64">
        <f>VLOOKUP($C124,'SREC Inv.'!$B$14:$AF$259,V$3,FALSE)</f>
        <v>648520</v>
      </c>
      <c r="W124" s="147">
        <f>VLOOKUP($C124,'SREC Inv.'!$B$14:$AF$259,W$3,FALSE)</f>
        <v>3308.6949726027401</v>
      </c>
      <c r="X124" s="147">
        <f>VLOOKUP($C124,'SREC Inv.'!$B$14:$AF$259,X$3,FALSE)</f>
        <v>0</v>
      </c>
      <c r="Y124" s="147"/>
      <c r="Z124" s="78">
        <f>VLOOKUP($C124,Loans!$B$12:$AN$300,Z$3,FALSE)</f>
        <v>610899.17000000004</v>
      </c>
      <c r="AA124" s="57"/>
      <c r="AJ124" s="79">
        <f>VLOOKUP($C124,'CapO-M Sum'!$A$3:$C$232,3,FALSE)</f>
        <v>5306.5816133008375</v>
      </c>
      <c r="AK124" s="79">
        <f t="shared" si="6"/>
        <v>8639.6058993202441</v>
      </c>
    </row>
    <row r="125" spans="2:37" x14ac:dyDescent="0.2">
      <c r="B125" s="48">
        <v>44166</v>
      </c>
      <c r="C125" s="48">
        <f t="shared" si="7"/>
        <v>44196</v>
      </c>
      <c r="D125" s="57"/>
      <c r="E125" s="81"/>
      <c r="F125" s="57">
        <f t="shared" si="8"/>
        <v>173354.49629091672</v>
      </c>
      <c r="G125" s="77">
        <f>VLOOKUP($C125,LoansC!$B$12:$AN$300,G$3,FALSE)</f>
        <v>0</v>
      </c>
      <c r="H125" s="78">
        <f>VLOOKUP($C125,LoansR!$B$12:$AN$300,H$3,FALSE)</f>
        <v>22.63629091666667</v>
      </c>
      <c r="I125" s="57">
        <f>VLOOKUP($C125,Loans!$B$12:$AN$300,I$3,FALSE)</f>
        <v>173331.86000000004</v>
      </c>
      <c r="J125" s="57">
        <f>VLOOKUP($C125,LoansC!$B$12:$AN$300,J$3,FALSE)</f>
        <v>173299.95000000004</v>
      </c>
      <c r="K125" s="57">
        <f>VLOOKUP($C125,LoansR!$B$12:$AN$300,K$3,FALSE)</f>
        <v>31.909999999999993</v>
      </c>
      <c r="L125" s="57">
        <f>VLOOKUP($C125,Loans!$B$12:$AN$300,L$3,FALSE)</f>
        <v>711297.65</v>
      </c>
      <c r="M125" s="57">
        <f>VLOOKUP($C125,Loans!$B$12:$AN$300,M$3,FALSE)</f>
        <v>0</v>
      </c>
      <c r="N125" s="57">
        <f>VLOOKUP($C125,Loans!$B$12:$AN$300,N$3,FALSE)</f>
        <v>173344.35000000003</v>
      </c>
      <c r="O125" s="57">
        <f>VLOOKUP($C125,Loans!$B$12:$AN$300,O$3,FALSE)</f>
        <v>537953.30000000016</v>
      </c>
      <c r="P125" s="57">
        <f>VLOOKUP($C125,Loans!$B$12:$AN$300,P$3,FALSE)</f>
        <v>0</v>
      </c>
      <c r="Q125" s="57">
        <f>VLOOKUP($C125,Loans!$B$12:$AN$300,Q$3,FALSE)</f>
        <v>18186261.940000001</v>
      </c>
      <c r="R125" s="57">
        <f>VLOOKUP($C125,Loans!$B$12:$AN$300,R$3,FALSE)</f>
        <v>18186261.940000001</v>
      </c>
      <c r="S125" s="130">
        <f>VLOOKUP($C125,'SREC Inv.'!$B$14:$AF$259,S$3,FALSE)</f>
        <v>232190</v>
      </c>
      <c r="T125" s="130">
        <f>VLOOKUP($C125,'SREC Inv.'!$B$14:$AF$259,T$3,FALSE)</f>
        <v>0</v>
      </c>
      <c r="U125" s="147">
        <f>VLOOKUP($C125,'SREC Inv.'!$B$14:$AF$259,U$3,FALSE)</f>
        <v>0</v>
      </c>
      <c r="V125" s="64">
        <f>VLOOKUP($C125,'SREC Inv.'!$B$14:$AF$259,V$3,FALSE)</f>
        <v>880710</v>
      </c>
      <c r="W125" s="147">
        <f>VLOOKUP($C125,'SREC Inv.'!$B$14:$AF$259,W$3,FALSE)</f>
        <v>6190.0384684931514</v>
      </c>
      <c r="X125" s="147">
        <f>VLOOKUP($C125,'SREC Inv.'!$B$14:$AF$259,X$3,FALSE)</f>
        <v>0</v>
      </c>
      <c r="Y125" s="147"/>
      <c r="Z125" s="78">
        <f>VLOOKUP($C125,Loans!$B$12:$AN$300,Z$3,FALSE)</f>
        <v>479107.65</v>
      </c>
      <c r="AA125" s="57"/>
      <c r="AJ125" s="79">
        <f>VLOOKUP($C125,'CapO-M Sum'!$A$3:$C$232,3,FALSE)</f>
        <v>5306.5816133008375</v>
      </c>
      <c r="AK125" s="79">
        <f t="shared" si="6"/>
        <v>11519.256372710655</v>
      </c>
    </row>
    <row r="126" spans="2:37" x14ac:dyDescent="0.2">
      <c r="B126" s="48">
        <v>44197</v>
      </c>
      <c r="C126" s="48">
        <f t="shared" si="7"/>
        <v>44227</v>
      </c>
      <c r="D126" s="57"/>
      <c r="E126" s="81"/>
      <c r="F126" s="57">
        <f t="shared" si="8"/>
        <v>168373.88450349998</v>
      </c>
      <c r="G126" s="77">
        <f>VLOOKUP($C126,LoansC!$B$12:$AN$300,G$3,FALSE)</f>
        <v>0</v>
      </c>
      <c r="H126" s="78">
        <f>VLOOKUP($C126,LoansR!$B$12:$AN$300,H$3,FALSE)</f>
        <v>17.284503500000003</v>
      </c>
      <c r="I126" s="57">
        <f>VLOOKUP($C126,Loans!$B$12:$AN$300,I$3,FALSE)</f>
        <v>168356.59999999998</v>
      </c>
      <c r="J126" s="57">
        <f>VLOOKUP($C126,LoansC!$B$12:$AN$300,J$3,FALSE)</f>
        <v>168332.22999999998</v>
      </c>
      <c r="K126" s="57">
        <f>VLOOKUP($C126,LoansR!$B$12:$AN$300,K$3,FALSE)</f>
        <v>24.370000000000005</v>
      </c>
      <c r="L126" s="57">
        <f>VLOOKUP($C126,Loans!$B$12:$AN$300,L$3,FALSE)</f>
        <v>438665.78</v>
      </c>
      <c r="M126" s="57">
        <f>VLOOKUP($C126,Loans!$B$12:$AN$300,M$3,FALSE)</f>
        <v>0</v>
      </c>
      <c r="N126" s="57">
        <f>VLOOKUP($C126,Loans!$B$12:$AN$300,N$3,FALSE)</f>
        <v>168339.71</v>
      </c>
      <c r="O126" s="57">
        <f>VLOOKUP($C126,Loans!$B$12:$AN$300,O$3,FALSE)</f>
        <v>270326.06999999995</v>
      </c>
      <c r="P126" s="57">
        <f>VLOOKUP($C126,Loans!$B$12:$AN$300,P$3,FALSE)</f>
        <v>16.89</v>
      </c>
      <c r="Q126" s="57">
        <f>VLOOKUP($C126,Loans!$B$12:$AN$300,Q$3,FALSE)</f>
        <v>17915935.870000001</v>
      </c>
      <c r="R126" s="57">
        <f>VLOOKUP($C126,Loans!$B$12:$AN$300,R$3,FALSE)</f>
        <v>17915952.760000002</v>
      </c>
      <c r="S126" s="130">
        <f>VLOOKUP($C126,'SREC Inv.'!$B$14:$AF$259,S$3,FALSE)</f>
        <v>143220</v>
      </c>
      <c r="T126" s="130">
        <f>VLOOKUP($C126,'SREC Inv.'!$B$14:$AF$259,T$3,FALSE)</f>
        <v>880710</v>
      </c>
      <c r="U126" s="147">
        <f>VLOOKUP($C126,'SREC Inv.'!$B$14:$AF$259,U$3,FALSE)</f>
        <v>0</v>
      </c>
      <c r="V126" s="64">
        <f>VLOOKUP($C126,'SREC Inv.'!$B$14:$AF$259,V$3,FALSE)</f>
        <v>143220</v>
      </c>
      <c r="W126" s="147">
        <f>VLOOKUP($C126,'SREC Inv.'!$B$14:$AF$259,W$3,FALSE)</f>
        <v>8085.8032109589049</v>
      </c>
      <c r="X126" s="147">
        <f>VLOOKUP($C126,'SREC Inv.'!$B$14:$AF$259,X$3,FALSE)</f>
        <v>3424.1288045875604</v>
      </c>
      <c r="Y126" s="147"/>
      <c r="Z126" s="78">
        <f>VLOOKUP($C126,Loans!$B$12:$AN$300,Z$3,FALSE)</f>
        <v>295445.78000000003</v>
      </c>
      <c r="AA126" s="57"/>
      <c r="AJ126" s="79">
        <f>VLOOKUP($C126,'CapO-M Sum'!$A$3:$C$232,3,FALSE)</f>
        <v>5306.5816133008375</v>
      </c>
      <c r="AK126" s="79">
        <f t="shared" si="6"/>
        <v>16833.798132347303</v>
      </c>
    </row>
    <row r="127" spans="2:37" x14ac:dyDescent="0.2">
      <c r="B127" s="48">
        <v>44228</v>
      </c>
      <c r="C127" s="48">
        <f t="shared" si="7"/>
        <v>44255</v>
      </c>
      <c r="D127" s="57"/>
      <c r="E127" s="81"/>
      <c r="F127" s="57">
        <f t="shared" si="8"/>
        <v>165871.27854158328</v>
      </c>
      <c r="G127" s="77">
        <f>VLOOKUP($C127,LoansC!$B$12:$AN$300,G$3,FALSE)</f>
        <v>0</v>
      </c>
      <c r="H127" s="78">
        <f>VLOOKUP($C127,LoansR!$B$12:$AN$300,H$3,FALSE)</f>
        <v>13.728541583333334</v>
      </c>
      <c r="I127" s="57">
        <f>VLOOKUP($C127,Loans!$B$12:$AN$300,I$3,FALSE)</f>
        <v>165857.54999999993</v>
      </c>
      <c r="J127" s="57">
        <f>VLOOKUP($C127,LoansC!$B$12:$AN$300,J$3,FALSE)</f>
        <v>165838.18999999994</v>
      </c>
      <c r="K127" s="57">
        <f>VLOOKUP($C127,LoansR!$B$12:$AN$300,K$3,FALSE)</f>
        <v>19.360000000000127</v>
      </c>
      <c r="L127" s="57">
        <f>VLOOKUP($C127,Loans!$B$12:$AN$300,L$3,FALSE)</f>
        <v>382375</v>
      </c>
      <c r="M127" s="57">
        <f>VLOOKUP($C127,Loans!$B$12:$AN$300,M$3,FALSE)</f>
        <v>0</v>
      </c>
      <c r="N127" s="57">
        <f>VLOOKUP($C127,Loans!$B$12:$AN$300,N$3,FALSE)</f>
        <v>165872.05999999994</v>
      </c>
      <c r="O127" s="57">
        <f>VLOOKUP($C127,Loans!$B$12:$AN$300,O$3,FALSE)</f>
        <v>216502.94000000006</v>
      </c>
      <c r="P127" s="57">
        <f>VLOOKUP($C127,Loans!$B$12:$AN$300,P$3,FALSE)</f>
        <v>2.38</v>
      </c>
      <c r="Q127" s="57">
        <f>VLOOKUP($C127,Loans!$B$12:$AN$300,Q$3,FALSE)</f>
        <v>17699432.929999996</v>
      </c>
      <c r="R127" s="57">
        <f>VLOOKUP($C127,Loans!$B$12:$AN$300,R$3,FALSE)</f>
        <v>17699435.309999995</v>
      </c>
      <c r="S127" s="130">
        <f>VLOOKUP($C127,'SREC Inv.'!$B$14:$AF$259,S$3,FALSE)</f>
        <v>124775</v>
      </c>
      <c r="T127" s="130">
        <f>VLOOKUP($C127,'SREC Inv.'!$B$14:$AF$259,T$3,FALSE)</f>
        <v>0</v>
      </c>
      <c r="U127" s="147">
        <f>VLOOKUP($C127,'SREC Inv.'!$B$14:$AF$259,U$3,FALSE)</f>
        <v>0</v>
      </c>
      <c r="V127" s="64">
        <f>VLOOKUP($C127,'SREC Inv.'!$B$14:$AF$259,V$3,FALSE)</f>
        <v>267995</v>
      </c>
      <c r="W127" s="147">
        <f>VLOOKUP($C127,'SREC Inv.'!$B$14:$AF$259,W$3,FALSE)</f>
        <v>1258.6062424657534</v>
      </c>
      <c r="X127" s="147">
        <f>VLOOKUP($C127,'SREC Inv.'!$B$14:$AF$259,X$3,FALSE)</f>
        <v>0</v>
      </c>
      <c r="Y127" s="147"/>
      <c r="Z127" s="78">
        <f>VLOOKUP($C127,Loans!$B$12:$AN$300,Z$3,FALSE)</f>
        <v>257600</v>
      </c>
      <c r="AA127" s="57"/>
      <c r="AJ127" s="79">
        <f>VLOOKUP($C127,'CapO-M Sum'!$A$3:$C$232,3,FALSE)</f>
        <v>5306.5816133008375</v>
      </c>
      <c r="AK127" s="79">
        <f t="shared" si="6"/>
        <v>6578.9163973499244</v>
      </c>
    </row>
    <row r="128" spans="2:37" x14ac:dyDescent="0.2">
      <c r="B128" s="48">
        <v>44256</v>
      </c>
      <c r="C128" s="48">
        <f t="shared" si="7"/>
        <v>44286</v>
      </c>
      <c r="D128" s="57"/>
      <c r="E128" s="81"/>
      <c r="F128" s="57">
        <f t="shared" si="8"/>
        <v>163865.52838891672</v>
      </c>
      <c r="G128" s="77">
        <f>VLOOKUP($C128,LoansC!$B$12:$AN$300,G$3,FALSE)</f>
        <v>0</v>
      </c>
      <c r="H128" s="78">
        <f>VLOOKUP($C128,LoansR!$B$12:$AN$300,H$3,FALSE)</f>
        <v>11.488388916666667</v>
      </c>
      <c r="I128" s="57">
        <f>VLOOKUP($C128,Loans!$B$12:$AN$300,I$3,FALSE)</f>
        <v>163854.04000000007</v>
      </c>
      <c r="J128" s="57">
        <f>VLOOKUP($C128,LoansC!$B$12:$AN$300,J$3,FALSE)</f>
        <v>163837.84000000005</v>
      </c>
      <c r="K128" s="57">
        <f>VLOOKUP($C128,LoansR!$B$12:$AN$300,K$3,FALSE)</f>
        <v>16.200000000000003</v>
      </c>
      <c r="L128" s="57">
        <f>VLOOKUP($C128,Loans!$B$12:$AN$300,L$3,FALSE)</f>
        <v>475000</v>
      </c>
      <c r="M128" s="57">
        <f>VLOOKUP($C128,Loans!$B$12:$AN$300,M$3,FALSE)</f>
        <v>0</v>
      </c>
      <c r="N128" s="57">
        <f>VLOOKUP($C128,Loans!$B$12:$AN$300,N$3,FALSE)</f>
        <v>163837.84000000005</v>
      </c>
      <c r="O128" s="57">
        <f>VLOOKUP($C128,Loans!$B$12:$AN$300,O$3,FALSE)</f>
        <v>311162.16000000003</v>
      </c>
      <c r="P128" s="57">
        <f>VLOOKUP($C128,Loans!$B$12:$AN$300,P$3,FALSE)</f>
        <v>17.89</v>
      </c>
      <c r="Q128" s="57">
        <f>VLOOKUP($C128,Loans!$B$12:$AN$300,Q$3,FALSE)</f>
        <v>17388143.98</v>
      </c>
      <c r="R128" s="57">
        <f>VLOOKUP($C128,Loans!$B$12:$AN$300,R$3,FALSE)</f>
        <v>17388161.870000001</v>
      </c>
      <c r="S128" s="130">
        <f>VLOOKUP($C128,'SREC Inv.'!$B$14:$AF$259,S$3,FALSE)</f>
        <v>155000</v>
      </c>
      <c r="T128" s="130">
        <f>VLOOKUP($C128,'SREC Inv.'!$B$14:$AF$259,T$3,FALSE)</f>
        <v>0</v>
      </c>
      <c r="U128" s="147">
        <f>VLOOKUP($C128,'SREC Inv.'!$B$14:$AF$259,U$3,FALSE)</f>
        <v>0</v>
      </c>
      <c r="V128" s="64">
        <f>VLOOKUP($C128,'SREC Inv.'!$B$14:$AF$259,V$3,FALSE)</f>
        <v>422995</v>
      </c>
      <c r="W128" s="147">
        <f>VLOOKUP($C128,'SREC Inv.'!$B$14:$AF$259,W$3,FALSE)</f>
        <v>2575.9509027397262</v>
      </c>
      <c r="X128" s="147">
        <f>VLOOKUP($C128,'SREC Inv.'!$B$14:$AF$259,X$3,FALSE)</f>
        <v>0</v>
      </c>
      <c r="Y128" s="147"/>
      <c r="Z128" s="78">
        <f>VLOOKUP($C128,Loans!$B$12:$AN$300,Z$3,FALSE)</f>
        <v>320000</v>
      </c>
      <c r="AA128" s="57"/>
      <c r="AJ128" s="79">
        <f>VLOOKUP($C128,'CapO-M Sum'!$A$3:$C$232,3,FALSE)</f>
        <v>5306.5816133008375</v>
      </c>
      <c r="AK128" s="79">
        <f t="shared" si="6"/>
        <v>7894.0209049572304</v>
      </c>
    </row>
    <row r="129" spans="2:37" x14ac:dyDescent="0.2">
      <c r="B129" s="48">
        <v>44287</v>
      </c>
      <c r="C129" s="48">
        <f t="shared" si="7"/>
        <v>44316</v>
      </c>
      <c r="D129" s="57"/>
      <c r="E129" s="81"/>
      <c r="F129" s="57">
        <f t="shared" si="8"/>
        <v>160984.81062391665</v>
      </c>
      <c r="G129" s="77">
        <f>VLOOKUP($C129,LoansC!$B$12:$AN$300,G$3,FALSE)</f>
        <v>0</v>
      </c>
      <c r="H129" s="78">
        <f>VLOOKUP($C129,LoansR!$B$12:$AN$300,H$3,FALSE)</f>
        <v>11.550623916666668</v>
      </c>
      <c r="I129" s="57">
        <f>VLOOKUP($C129,Loans!$B$12:$AN$300,I$3,FALSE)</f>
        <v>160973.25999999998</v>
      </c>
      <c r="J129" s="57">
        <f>VLOOKUP($C129,LoansC!$B$12:$AN$300,J$3,FALSE)</f>
        <v>160956.97999999998</v>
      </c>
      <c r="K129" s="57">
        <f>VLOOKUP($C129,LoansR!$B$12:$AN$300,K$3,FALSE)</f>
        <v>16.280000000000015</v>
      </c>
      <c r="L129" s="57">
        <f>VLOOKUP($C129,Loans!$B$12:$AN$300,L$3,FALSE)</f>
        <v>583879.02</v>
      </c>
      <c r="M129" s="57">
        <f>VLOOKUP($C129,Loans!$B$12:$AN$300,M$3,FALSE)</f>
        <v>0</v>
      </c>
      <c r="N129" s="57">
        <f>VLOOKUP($C129,Loans!$B$12:$AN$300,N$3,FALSE)</f>
        <v>160991.15</v>
      </c>
      <c r="O129" s="57">
        <f>VLOOKUP($C129,Loans!$B$12:$AN$300,O$3,FALSE)</f>
        <v>422887.87</v>
      </c>
      <c r="P129" s="57">
        <f>VLOOKUP($C129,Loans!$B$12:$AN$300,P$3,FALSE)</f>
        <v>0</v>
      </c>
      <c r="Q129" s="57">
        <f>VLOOKUP($C129,Loans!$B$12:$AN$300,Q$3,FALSE)</f>
        <v>16965256.109999999</v>
      </c>
      <c r="R129" s="57">
        <f>VLOOKUP($C129,Loans!$B$12:$AN$300,R$3,FALSE)</f>
        <v>16965256.109999999</v>
      </c>
      <c r="S129" s="130">
        <f>VLOOKUP($C129,'SREC Inv.'!$B$14:$AF$259,S$3,FALSE)</f>
        <v>190650</v>
      </c>
      <c r="T129" s="130">
        <f>VLOOKUP($C129,'SREC Inv.'!$B$14:$AF$259,T$3,FALSE)</f>
        <v>422995</v>
      </c>
      <c r="U129" s="147">
        <f>VLOOKUP($C129,'SREC Inv.'!$B$14:$AF$259,U$3,FALSE)</f>
        <v>0</v>
      </c>
      <c r="V129" s="64">
        <f>VLOOKUP($C129,'SREC Inv.'!$B$14:$AF$259,V$3,FALSE)</f>
        <v>190650</v>
      </c>
      <c r="W129" s="147">
        <f>VLOOKUP($C129,'SREC Inv.'!$B$14:$AF$259,W$3,FALSE)</f>
        <v>3791.8597410958905</v>
      </c>
      <c r="X129" s="147">
        <f>VLOOKUP($C129,'SREC Inv.'!$B$14:$AF$259,X$3,FALSE)</f>
        <v>2108.2740990148395</v>
      </c>
      <c r="Y129" s="147"/>
      <c r="Z129" s="78">
        <f>VLOOKUP($C129,Loans!$B$12:$AN$300,Z$3,FALSE)</f>
        <v>393229.02</v>
      </c>
      <c r="AA129" s="57"/>
      <c r="AJ129" s="79">
        <f>VLOOKUP($C129,'CapO-M Sum'!$A$3:$C$232,3,FALSE)</f>
        <v>5306.5816133008375</v>
      </c>
      <c r="AK129" s="79">
        <f t="shared" si="6"/>
        <v>11218.266077328233</v>
      </c>
    </row>
    <row r="130" spans="2:37" x14ac:dyDescent="0.2">
      <c r="B130" s="48">
        <v>44317</v>
      </c>
      <c r="C130" s="48">
        <f t="shared" si="7"/>
        <v>44347</v>
      </c>
      <c r="D130" s="57"/>
      <c r="E130" s="81"/>
      <c r="F130" s="57">
        <f t="shared" si="8"/>
        <v>157069.42764658335</v>
      </c>
      <c r="G130" s="77">
        <f>VLOOKUP($C130,LoansC!$B$12:$AN$300,G$3,FALSE)</f>
        <v>0</v>
      </c>
      <c r="H130" s="78">
        <f>VLOOKUP($C130,LoansR!$B$12:$AN$300,H$3,FALSE)</f>
        <v>8.5676465833333335</v>
      </c>
      <c r="I130" s="57">
        <f>VLOOKUP($C130,Loans!$B$12:$AN$300,I$3,FALSE)</f>
        <v>157060.86000000002</v>
      </c>
      <c r="J130" s="57">
        <f>VLOOKUP($C130,LoansC!$B$12:$AN$300,J$3,FALSE)</f>
        <v>157048.78000000003</v>
      </c>
      <c r="K130" s="57">
        <f>VLOOKUP($C130,LoansR!$B$12:$AN$300,K$3,FALSE)</f>
        <v>12.08</v>
      </c>
      <c r="L130" s="57">
        <f>VLOOKUP($C130,Loans!$B$12:$AN$300,L$3,FALSE)</f>
        <v>820950.06</v>
      </c>
      <c r="M130" s="57">
        <f>VLOOKUP($C130,Loans!$B$12:$AN$300,M$3,FALSE)</f>
        <v>0</v>
      </c>
      <c r="N130" s="57">
        <f>VLOOKUP($C130,Loans!$B$12:$AN$300,N$3,FALSE)</f>
        <v>157060.86000000002</v>
      </c>
      <c r="O130" s="57">
        <f>VLOOKUP($C130,Loans!$B$12:$AN$300,O$3,FALSE)</f>
        <v>663889.20000000007</v>
      </c>
      <c r="P130" s="57">
        <f>VLOOKUP($C130,Loans!$B$12:$AN$300,P$3,FALSE)</f>
        <v>0</v>
      </c>
      <c r="Q130" s="57">
        <f>VLOOKUP($C130,Loans!$B$12:$AN$300,Q$3,FALSE)</f>
        <v>16301366.91</v>
      </c>
      <c r="R130" s="57">
        <f>VLOOKUP($C130,Loans!$B$12:$AN$300,R$3,FALSE)</f>
        <v>16301366.91</v>
      </c>
      <c r="S130" s="130">
        <f>VLOOKUP($C130,'SREC Inv.'!$B$14:$AF$259,S$3,FALSE)</f>
        <v>267995</v>
      </c>
      <c r="T130" s="130">
        <f>VLOOKUP($C130,'SREC Inv.'!$B$14:$AF$259,T$3,FALSE)</f>
        <v>0</v>
      </c>
      <c r="U130" s="147">
        <f>VLOOKUP($C130,'SREC Inv.'!$B$14:$AF$259,U$3,FALSE)</f>
        <v>0</v>
      </c>
      <c r="V130" s="64">
        <f>VLOOKUP($C130,'SREC Inv.'!$B$14:$AF$259,V$3,FALSE)</f>
        <v>458645</v>
      </c>
      <c r="W130" s="147">
        <f>VLOOKUP($C130,'SREC Inv.'!$B$14:$AF$259,W$3,FALSE)</f>
        <v>1880.5257794520551</v>
      </c>
      <c r="X130" s="147">
        <f>VLOOKUP($C130,'SREC Inv.'!$B$14:$AF$259,X$3,FALSE)</f>
        <v>0</v>
      </c>
      <c r="Y130" s="147"/>
      <c r="Z130" s="78">
        <f>VLOOKUP($C130,Loans!$B$12:$AN$300,Z$3,FALSE)</f>
        <v>552955.06000000006</v>
      </c>
      <c r="AA130" s="57"/>
      <c r="AJ130" s="79">
        <f>VLOOKUP($C130,'CapO-M Sum'!$A$3:$C$232,3,FALSE)</f>
        <v>5306.5816133008375</v>
      </c>
      <c r="AK130" s="79">
        <f t="shared" si="6"/>
        <v>7195.6750393362254</v>
      </c>
    </row>
    <row r="131" spans="2:37" x14ac:dyDescent="0.2">
      <c r="B131" s="48">
        <v>44348</v>
      </c>
      <c r="C131" s="48">
        <f t="shared" si="7"/>
        <v>44377</v>
      </c>
      <c r="D131" s="57"/>
      <c r="E131" s="81"/>
      <c r="F131" s="57">
        <f t="shared" si="8"/>
        <v>150922.95926225008</v>
      </c>
      <c r="G131" s="77">
        <f>VLOOKUP($C131,LoansC!$B$12:$AN$300,G$3,FALSE)</f>
        <v>0</v>
      </c>
      <c r="H131" s="78">
        <f>VLOOKUP($C131,LoansR!$B$12:$AN$300,H$3,FALSE)</f>
        <v>6.7892622500000002</v>
      </c>
      <c r="I131" s="57">
        <f>VLOOKUP($C131,Loans!$B$12:$AN$300,I$3,FALSE)</f>
        <v>150916.17000000007</v>
      </c>
      <c r="J131" s="57">
        <f>VLOOKUP($C131,LoansC!$B$12:$AN$300,J$3,FALSE)</f>
        <v>150906.60000000006</v>
      </c>
      <c r="K131" s="57">
        <f>VLOOKUP($C131,LoansR!$B$12:$AN$300,K$3,FALSE)</f>
        <v>9.57</v>
      </c>
      <c r="L131" s="57">
        <f>VLOOKUP($C131,Loans!$B$12:$AN$300,L$3,FALSE)</f>
        <v>894970.73</v>
      </c>
      <c r="M131" s="57">
        <f>VLOOKUP($C131,Loans!$B$12:$AN$300,M$3,FALSE)</f>
        <v>0</v>
      </c>
      <c r="N131" s="57">
        <f>VLOOKUP($C131,Loans!$B$12:$AN$300,N$3,FALSE)</f>
        <v>150916.17000000007</v>
      </c>
      <c r="O131" s="57">
        <f>VLOOKUP($C131,Loans!$B$12:$AN$300,O$3,FALSE)</f>
        <v>744054.55999999982</v>
      </c>
      <c r="P131" s="57">
        <f>VLOOKUP($C131,Loans!$B$12:$AN$300,P$3,FALSE)</f>
        <v>0</v>
      </c>
      <c r="Q131" s="57">
        <f>VLOOKUP($C131,Loans!$B$12:$AN$300,Q$3,FALSE)</f>
        <v>15557312.350000001</v>
      </c>
      <c r="R131" s="57">
        <f>VLOOKUP($C131,Loans!$B$12:$AN$300,R$3,FALSE)</f>
        <v>15557312.350000001</v>
      </c>
      <c r="S131" s="130">
        <f>VLOOKUP($C131,'SREC Inv.'!$B$14:$AF$259,S$3,FALSE)</f>
        <v>292020</v>
      </c>
      <c r="T131" s="130">
        <f>VLOOKUP($C131,'SREC Inv.'!$B$14:$AF$259,T$3,FALSE)</f>
        <v>0</v>
      </c>
      <c r="U131" s="147">
        <f>VLOOKUP($C131,'SREC Inv.'!$B$14:$AF$259,U$3,FALSE)</f>
        <v>0</v>
      </c>
      <c r="V131" s="64">
        <f>VLOOKUP($C131,'SREC Inv.'!$B$14:$AF$259,V$3,FALSE)</f>
        <v>750665</v>
      </c>
      <c r="W131" s="147">
        <f>VLOOKUP($C131,'SREC Inv.'!$B$14:$AF$259,W$3,FALSE)</f>
        <v>4277.0060465753422</v>
      </c>
      <c r="X131" s="147">
        <f>VLOOKUP($C131,'SREC Inv.'!$B$14:$AF$259,X$3,FALSE)</f>
        <v>0</v>
      </c>
      <c r="Y131" s="147"/>
      <c r="Z131" s="78">
        <f>VLOOKUP($C131,Loans!$B$12:$AN$300,Z$3,FALSE)</f>
        <v>602880</v>
      </c>
      <c r="AA131" s="57"/>
      <c r="AJ131" s="79">
        <f>VLOOKUP($C131,'CapO-M Sum'!$A$3:$C$232,3,FALSE)</f>
        <v>5306.5816133008375</v>
      </c>
      <c r="AK131" s="79">
        <f t="shared" si="6"/>
        <v>9590.3769221261791</v>
      </c>
    </row>
    <row r="132" spans="2:37" x14ac:dyDescent="0.2">
      <c r="B132" s="48">
        <v>44378</v>
      </c>
      <c r="C132" s="48">
        <f t="shared" si="7"/>
        <v>44408</v>
      </c>
      <c r="D132" s="57"/>
      <c r="E132" s="81"/>
      <c r="F132" s="57">
        <f t="shared" si="8"/>
        <v>144034.27123533335</v>
      </c>
      <c r="G132" s="77">
        <f>VLOOKUP($C132,LoansC!$B$12:$AN$300,G$3,FALSE)</f>
        <v>0</v>
      </c>
      <c r="H132" s="78">
        <f>VLOOKUP($C132,LoansR!$B$12:$AN$300,H$3,FALSE)</f>
        <v>5.0012353333333328</v>
      </c>
      <c r="I132" s="57">
        <f>VLOOKUP($C132,Loans!$B$12:$AN$300,I$3,FALSE)</f>
        <v>144029.27000000002</v>
      </c>
      <c r="J132" s="57">
        <f>VLOOKUP($C132,LoansC!$B$12:$AN$300,J$3,FALSE)</f>
        <v>144022.22000000003</v>
      </c>
      <c r="K132" s="57">
        <f>VLOOKUP($C132,LoansR!$B$12:$AN$300,K$3,FALSE)</f>
        <v>7.05</v>
      </c>
      <c r="L132" s="57">
        <f>VLOOKUP($C132,Loans!$B$12:$AN$300,L$3,FALSE)</f>
        <v>1049871.3</v>
      </c>
      <c r="M132" s="57">
        <f>VLOOKUP($C132,Loans!$B$12:$AN$300,M$3,FALSE)</f>
        <v>0</v>
      </c>
      <c r="N132" s="57">
        <f>VLOOKUP($C132,Loans!$B$12:$AN$300,N$3,FALSE)</f>
        <v>144029.27000000002</v>
      </c>
      <c r="O132" s="57">
        <f>VLOOKUP($C132,Loans!$B$12:$AN$300,O$3,FALSE)</f>
        <v>905842.0299999998</v>
      </c>
      <c r="P132" s="57">
        <f>VLOOKUP($C132,Loans!$B$12:$AN$300,P$3,FALSE)</f>
        <v>0</v>
      </c>
      <c r="Q132" s="57">
        <f>VLOOKUP($C132,Loans!$B$12:$AN$300,Q$3,FALSE)</f>
        <v>14651470.320000002</v>
      </c>
      <c r="R132" s="57">
        <f>VLOOKUP($C132,Loans!$B$12:$AN$300,R$3,FALSE)</f>
        <v>14651470.320000002</v>
      </c>
      <c r="S132" s="130">
        <f>VLOOKUP($C132,'SREC Inv.'!$B$14:$AF$259,S$3,FALSE)</f>
        <v>342705</v>
      </c>
      <c r="T132" s="130">
        <f>VLOOKUP($C132,'SREC Inv.'!$B$14:$AF$259,T$3,FALSE)</f>
        <v>750665</v>
      </c>
      <c r="U132" s="147">
        <f>VLOOKUP($C132,'SREC Inv.'!$B$14:$AF$259,U$3,FALSE)</f>
        <v>0</v>
      </c>
      <c r="V132" s="64">
        <f>VLOOKUP($C132,'SREC Inv.'!$B$14:$AF$259,V$3,FALSE)</f>
        <v>342705</v>
      </c>
      <c r="W132" s="147">
        <f>VLOOKUP($C132,'SREC Inv.'!$B$14:$AF$259,W$3,FALSE)</f>
        <v>6959.0163575342476</v>
      </c>
      <c r="X132" s="147">
        <f>VLOOKUP($C132,'SREC Inv.'!$B$14:$AF$259,X$3,FALSE)</f>
        <v>2732.138411750062</v>
      </c>
      <c r="Y132" s="147"/>
      <c r="Z132" s="78">
        <f>VLOOKUP($C132,Loans!$B$12:$AN$300,Z$3,FALSE)</f>
        <v>707166.3</v>
      </c>
      <c r="AA132" s="57"/>
      <c r="AJ132" s="79">
        <f>VLOOKUP($C132,'CapO-M Sum'!$A$3:$C$232,3,FALSE)</f>
        <v>5306.5816133008375</v>
      </c>
      <c r="AK132" s="79">
        <f t="shared" si="6"/>
        <v>15002.737617918479</v>
      </c>
    </row>
    <row r="133" spans="2:37" x14ac:dyDescent="0.2">
      <c r="B133" s="48">
        <v>44409</v>
      </c>
      <c r="C133" s="48">
        <f t="shared" si="7"/>
        <v>44439</v>
      </c>
      <c r="D133" s="57"/>
      <c r="E133" s="81"/>
      <c r="F133" s="57">
        <f t="shared" si="8"/>
        <v>135647.71352741664</v>
      </c>
      <c r="G133" s="77">
        <f>VLOOKUP($C133,LoansC!$B$12:$AN$300,G$3,FALSE)</f>
        <v>0</v>
      </c>
      <c r="H133" s="78">
        <f>VLOOKUP($C133,LoansR!$B$12:$AN$300,H$3,FALSE)</f>
        <v>3.2035274166666667</v>
      </c>
      <c r="I133" s="57">
        <f>VLOOKUP($C133,Loans!$B$12:$AN$300,I$3,FALSE)</f>
        <v>135644.50999999998</v>
      </c>
      <c r="J133" s="57">
        <f>VLOOKUP($C133,LoansC!$B$12:$AN$300,J$3,FALSE)</f>
        <v>135639.99</v>
      </c>
      <c r="K133" s="57">
        <f>VLOOKUP($C133,LoansR!$B$12:$AN$300,K$3,FALSE)</f>
        <v>4.5199999999999996</v>
      </c>
      <c r="L133" s="57">
        <f>VLOOKUP($C133,Loans!$B$12:$AN$300,L$3,FALSE)</f>
        <v>1025573.71</v>
      </c>
      <c r="M133" s="57">
        <f>VLOOKUP($C133,Loans!$B$12:$AN$300,M$3,FALSE)</f>
        <v>0</v>
      </c>
      <c r="N133" s="57">
        <f>VLOOKUP($C133,Loans!$B$12:$AN$300,N$3,FALSE)</f>
        <v>135644.50999999998</v>
      </c>
      <c r="O133" s="57">
        <f>VLOOKUP($C133,Loans!$B$12:$AN$300,O$3,FALSE)</f>
        <v>889929.20000000007</v>
      </c>
      <c r="P133" s="57">
        <f>VLOOKUP($C133,Loans!$B$12:$AN$300,P$3,FALSE)</f>
        <v>0</v>
      </c>
      <c r="Q133" s="57">
        <f>VLOOKUP($C133,Loans!$B$12:$AN$300,Q$3,FALSE)</f>
        <v>13761541.119999999</v>
      </c>
      <c r="R133" s="57">
        <f>VLOOKUP($C133,Loans!$B$12:$AN$300,R$3,FALSE)</f>
        <v>13761541.119999999</v>
      </c>
      <c r="S133" s="130">
        <f>VLOOKUP($C133,'SREC Inv.'!$B$14:$AF$259,S$3,FALSE)</f>
        <v>334490</v>
      </c>
      <c r="T133" s="130">
        <f>VLOOKUP($C133,'SREC Inv.'!$B$14:$AF$259,T$3,FALSE)</f>
        <v>0</v>
      </c>
      <c r="U133" s="147">
        <f>VLOOKUP($C133,'SREC Inv.'!$B$14:$AF$259,U$3,FALSE)</f>
        <v>0</v>
      </c>
      <c r="V133" s="64">
        <f>VLOOKUP($C133,'SREC Inv.'!$B$14:$AF$259,V$3,FALSE)</f>
        <v>677195</v>
      </c>
      <c r="W133" s="147">
        <f>VLOOKUP($C133,'SREC Inv.'!$B$14:$AF$259,W$3,FALSE)</f>
        <v>3335.5400808219183</v>
      </c>
      <c r="X133" s="147">
        <f>VLOOKUP($C133,'SREC Inv.'!$B$14:$AF$259,X$3,FALSE)</f>
        <v>0</v>
      </c>
      <c r="Y133" s="147"/>
      <c r="Z133" s="78">
        <f>VLOOKUP($C133,Loans!$B$12:$AN$300,Z$3,FALSE)</f>
        <v>690560</v>
      </c>
      <c r="AA133" s="57"/>
      <c r="AJ133" s="79">
        <f>VLOOKUP($C133,'CapO-M Sum'!$A$3:$C$232,3,FALSE)</f>
        <v>5306.5816133008375</v>
      </c>
      <c r="AK133" s="79">
        <f t="shared" si="6"/>
        <v>8645.3252215394223</v>
      </c>
    </row>
    <row r="134" spans="2:37" x14ac:dyDescent="0.2">
      <c r="B134" s="48">
        <v>44440</v>
      </c>
      <c r="C134" s="48">
        <f t="shared" ref="C134:C165" si="9">EOMONTH(B134,0)</f>
        <v>44469</v>
      </c>
      <c r="D134" s="57"/>
      <c r="E134" s="81"/>
      <c r="F134" s="57">
        <f t="shared" si="8"/>
        <v>127408.4861000833</v>
      </c>
      <c r="G134" s="77">
        <f>VLOOKUP($C134,LoansC!$B$12:$AN$300,G$3,FALSE)</f>
        <v>0</v>
      </c>
      <c r="H134" s="78">
        <f>VLOOKUP($C134,LoansR!$B$12:$AN$300,H$3,FALSE)</f>
        <v>1.3961000833333335</v>
      </c>
      <c r="I134" s="57">
        <f>VLOOKUP($C134,Loans!$B$12:$AN$300,I$3,FALSE)</f>
        <v>127407.08999999997</v>
      </c>
      <c r="J134" s="57">
        <f>VLOOKUP($C134,LoansC!$B$12:$AN$300,J$3,FALSE)</f>
        <v>127405.11999999997</v>
      </c>
      <c r="K134" s="57">
        <f>VLOOKUP($C134,LoansR!$B$12:$AN$300,K$3,FALSE)</f>
        <v>1.97</v>
      </c>
      <c r="L134" s="57">
        <f>VLOOKUP($C134,Loans!$B$12:$AN$300,L$3,FALSE)</f>
        <v>892621.58</v>
      </c>
      <c r="M134" s="57">
        <f>VLOOKUP($C134,Loans!$B$12:$AN$300,M$3,FALSE)</f>
        <v>0</v>
      </c>
      <c r="N134" s="57">
        <f>VLOOKUP($C134,Loans!$B$12:$AN$300,N$3,FALSE)</f>
        <v>127407.08999999997</v>
      </c>
      <c r="O134" s="57">
        <f>VLOOKUP($C134,Loans!$B$12:$AN$300,O$3,FALSE)</f>
        <v>765214.49000000022</v>
      </c>
      <c r="P134" s="57">
        <f>VLOOKUP($C134,Loans!$B$12:$AN$300,P$3,FALSE)</f>
        <v>0</v>
      </c>
      <c r="Q134" s="57">
        <f>VLOOKUP($C134,Loans!$B$12:$AN$300,Q$3,FALSE)</f>
        <v>12996326.629999999</v>
      </c>
      <c r="R134" s="57">
        <f>VLOOKUP($C134,Loans!$B$12:$AN$300,R$3,FALSE)</f>
        <v>12996326.629999999</v>
      </c>
      <c r="S134" s="130">
        <f>VLOOKUP($C134,'SREC Inv.'!$B$14:$AF$259,S$3,FALSE)</f>
        <v>291245</v>
      </c>
      <c r="T134" s="130">
        <f>VLOOKUP($C134,'SREC Inv.'!$B$14:$AF$259,T$3,FALSE)</f>
        <v>0</v>
      </c>
      <c r="U134" s="147">
        <f>VLOOKUP($C134,'SREC Inv.'!$B$14:$AF$259,U$3,FALSE)</f>
        <v>0</v>
      </c>
      <c r="V134" s="64">
        <f>VLOOKUP($C134,'SREC Inv.'!$B$14:$AF$259,V$3,FALSE)</f>
        <v>968440</v>
      </c>
      <c r="W134" s="147">
        <f>VLOOKUP($C134,'SREC Inv.'!$B$14:$AF$259,W$3,FALSE)</f>
        <v>6272.4609712328765</v>
      </c>
      <c r="X134" s="147">
        <f>VLOOKUP($C134,'SREC Inv.'!$B$14:$AF$259,X$3,FALSE)</f>
        <v>0</v>
      </c>
      <c r="Y134" s="147"/>
      <c r="Z134" s="78">
        <f>VLOOKUP($C134,Loans!$B$12:$AN$300,Z$3,FALSE)</f>
        <v>600799.1</v>
      </c>
      <c r="AA134" s="57"/>
      <c r="AJ134" s="79">
        <f>VLOOKUP($C134,'CapO-M Sum'!$A$3:$C$232,3,FALSE)</f>
        <v>5306.5816133008375</v>
      </c>
      <c r="AK134" s="79">
        <f t="shared" si="6"/>
        <v>11580.438684617047</v>
      </c>
    </row>
    <row r="135" spans="2:37" x14ac:dyDescent="0.2">
      <c r="B135" s="48">
        <v>44470</v>
      </c>
      <c r="C135" s="48">
        <f t="shared" si="9"/>
        <v>44500</v>
      </c>
      <c r="D135" s="57"/>
      <c r="E135" s="81"/>
      <c r="F135" s="57">
        <f t="shared" si="8"/>
        <v>120323.90000000001</v>
      </c>
      <c r="G135" s="77">
        <f>VLOOKUP($C135,LoansC!$B$12:$AN$300,G$3,FALSE)</f>
        <v>0</v>
      </c>
      <c r="H135" s="78">
        <f>VLOOKUP($C135,LoansR!$B$12:$AN$300,H$3,FALSE)</f>
        <v>0</v>
      </c>
      <c r="I135" s="57">
        <f>VLOOKUP($C135,Loans!$B$12:$AN$300,I$3,FALSE)</f>
        <v>120323.90000000001</v>
      </c>
      <c r="J135" s="57">
        <f>VLOOKUP($C135,LoansC!$B$12:$AN$300,J$3,FALSE)</f>
        <v>120323.90000000001</v>
      </c>
      <c r="K135" s="57">
        <f>VLOOKUP($C135,LoansR!$B$12:$AN$300,K$3,FALSE)</f>
        <v>0</v>
      </c>
      <c r="L135" s="57">
        <f>VLOOKUP($C135,Loans!$B$12:$AN$300,L$3,FALSE)</f>
        <v>741168</v>
      </c>
      <c r="M135" s="57">
        <f>VLOOKUP($C135,Loans!$B$12:$AN$300,M$3,FALSE)</f>
        <v>0</v>
      </c>
      <c r="N135" s="57">
        <f>VLOOKUP($C135,Loans!$B$12:$AN$300,N$3,FALSE)</f>
        <v>120323.90000000001</v>
      </c>
      <c r="O135" s="57">
        <f>VLOOKUP($C135,Loans!$B$12:$AN$300,O$3,FALSE)</f>
        <v>620844.10000000009</v>
      </c>
      <c r="P135" s="57">
        <f>VLOOKUP($C135,Loans!$B$12:$AN$300,P$3,FALSE)</f>
        <v>0</v>
      </c>
      <c r="Q135" s="57">
        <f>VLOOKUP($C135,Loans!$B$12:$AN$300,Q$3,FALSE)</f>
        <v>12375482.529999999</v>
      </c>
      <c r="R135" s="57">
        <f>VLOOKUP($C135,Loans!$B$12:$AN$300,R$3,FALSE)</f>
        <v>12375482.529999999</v>
      </c>
      <c r="S135" s="130">
        <f>VLOOKUP($C135,'SREC Inv.'!$B$14:$AF$259,S$3,FALSE)</f>
        <v>241800</v>
      </c>
      <c r="T135" s="130">
        <f>VLOOKUP($C135,'SREC Inv.'!$B$14:$AF$259,T$3,FALSE)</f>
        <v>968440</v>
      </c>
      <c r="U135" s="147">
        <f>VLOOKUP($C135,'SREC Inv.'!$B$14:$AF$259,U$3,FALSE)</f>
        <v>0</v>
      </c>
      <c r="V135" s="64">
        <f>VLOOKUP($C135,'SREC Inv.'!$B$14:$AF$259,V$3,FALSE)</f>
        <v>241800</v>
      </c>
      <c r="W135" s="147">
        <f>VLOOKUP($C135,'SREC Inv.'!$B$14:$AF$259,W$3,FALSE)</f>
        <v>8916.9164383561656</v>
      </c>
      <c r="X135" s="147">
        <f>VLOOKUP($C135,'SREC Inv.'!$B$14:$AF$259,X$3,FALSE)</f>
        <v>2704.7047047047049</v>
      </c>
      <c r="Y135" s="147"/>
      <c r="Z135" s="78">
        <f>VLOOKUP($C135,Loans!$B$12:$AN$300,Z$3,FALSE)</f>
        <v>499200</v>
      </c>
      <c r="AA135" s="57"/>
      <c r="AJ135" s="79">
        <f>VLOOKUP($C135,'CapO-M Sum'!$A$3:$C$232,3,FALSE)</f>
        <v>5465.7790616998645</v>
      </c>
      <c r="AK135" s="79">
        <f t="shared" si="6"/>
        <v>17087.400204760736</v>
      </c>
    </row>
    <row r="136" spans="2:37" x14ac:dyDescent="0.2">
      <c r="B136" s="48">
        <v>44501</v>
      </c>
      <c r="C136" s="48">
        <f t="shared" si="9"/>
        <v>44530</v>
      </c>
      <c r="D136" s="57"/>
      <c r="E136" s="81"/>
      <c r="F136" s="57">
        <f t="shared" si="8"/>
        <v>114575.93999999994</v>
      </c>
      <c r="G136" s="77">
        <f>VLOOKUP($C136,LoansC!$B$12:$AN$300,G$3,FALSE)</f>
        <v>0</v>
      </c>
      <c r="H136" s="78">
        <f>VLOOKUP($C136,LoansR!$B$12:$AN$300,H$3,FALSE)</f>
        <v>0</v>
      </c>
      <c r="I136" s="57">
        <f>VLOOKUP($C136,Loans!$B$12:$AN$300,I$3,FALSE)</f>
        <v>114575.93999999994</v>
      </c>
      <c r="J136" s="57">
        <f>VLOOKUP($C136,LoansC!$B$12:$AN$300,J$3,FALSE)</f>
        <v>114575.93999999994</v>
      </c>
      <c r="K136" s="57">
        <f>VLOOKUP($C136,LoansR!$B$12:$AN$300,K$3,FALSE)</f>
        <v>0</v>
      </c>
      <c r="L136" s="57">
        <f>VLOOKUP($C136,Loans!$B$12:$AN$300,L$3,FALSE)</f>
        <v>580999.11</v>
      </c>
      <c r="M136" s="57">
        <f>VLOOKUP($C136,Loans!$B$12:$AN$300,M$3,FALSE)</f>
        <v>0</v>
      </c>
      <c r="N136" s="57">
        <f>VLOOKUP($C136,Loans!$B$12:$AN$300,N$3,FALSE)</f>
        <v>114575.93999999994</v>
      </c>
      <c r="O136" s="57">
        <f>VLOOKUP($C136,Loans!$B$12:$AN$300,O$3,FALSE)</f>
        <v>466423.17000000004</v>
      </c>
      <c r="P136" s="57">
        <f>VLOOKUP($C136,Loans!$B$12:$AN$300,P$3,FALSE)</f>
        <v>0</v>
      </c>
      <c r="Q136" s="57">
        <f>VLOOKUP($C136,Loans!$B$12:$AN$300,Q$3,FALSE)</f>
        <v>11909059.360000001</v>
      </c>
      <c r="R136" s="57">
        <f>VLOOKUP($C136,Loans!$B$12:$AN$300,R$3,FALSE)</f>
        <v>11909059.360000001</v>
      </c>
      <c r="S136" s="130">
        <f>VLOOKUP($C136,'SREC Inv.'!$B$14:$AF$259,S$3,FALSE)</f>
        <v>189720</v>
      </c>
      <c r="T136" s="130">
        <f>VLOOKUP($C136,'SREC Inv.'!$B$14:$AF$259,T$3,FALSE)</f>
        <v>0</v>
      </c>
      <c r="U136" s="147">
        <f>VLOOKUP($C136,'SREC Inv.'!$B$14:$AF$259,U$3,FALSE)</f>
        <v>0</v>
      </c>
      <c r="V136" s="64">
        <f>VLOOKUP($C136,'SREC Inv.'!$B$14:$AF$259,V$3,FALSE)</f>
        <v>431520</v>
      </c>
      <c r="W136" s="147">
        <f>VLOOKUP($C136,'SREC Inv.'!$B$14:$AF$259,W$3,FALSE)</f>
        <v>2265.7460054794519</v>
      </c>
      <c r="X136" s="147">
        <f>VLOOKUP($C136,'SREC Inv.'!$B$14:$AF$259,X$3,FALSE)</f>
        <v>0</v>
      </c>
      <c r="Y136" s="147"/>
      <c r="Z136" s="78">
        <f>VLOOKUP($C136,Loans!$B$12:$AN$300,Z$3,FALSE)</f>
        <v>391279.11</v>
      </c>
      <c r="AA136" s="57"/>
      <c r="AJ136" s="79">
        <f>VLOOKUP($C136,'CapO-M Sum'!$A$3:$C$232,3,FALSE)</f>
        <v>5465.7790616998645</v>
      </c>
      <c r="AK136" s="79">
        <f t="shared" si="6"/>
        <v>7731.5250671793165</v>
      </c>
    </row>
    <row r="137" spans="2:37" x14ac:dyDescent="0.2">
      <c r="B137" s="48">
        <v>44531</v>
      </c>
      <c r="C137" s="48">
        <f t="shared" si="9"/>
        <v>44561</v>
      </c>
      <c r="D137" s="57"/>
      <c r="E137" s="81"/>
      <c r="F137" s="57">
        <f t="shared" si="8"/>
        <v>110257.63000000002</v>
      </c>
      <c r="G137" s="77">
        <f>VLOOKUP($C137,LoansC!$B$12:$AN$300,G$3,FALSE)</f>
        <v>0</v>
      </c>
      <c r="H137" s="78">
        <f>VLOOKUP($C137,LoansR!$B$12:$AN$300,H$3,FALSE)</f>
        <v>0</v>
      </c>
      <c r="I137" s="57">
        <f>VLOOKUP($C137,Loans!$B$12:$AN$300,I$3,FALSE)</f>
        <v>110257.63000000002</v>
      </c>
      <c r="J137" s="57">
        <f>VLOOKUP($C137,LoansC!$B$12:$AN$300,J$3,FALSE)</f>
        <v>110257.63000000002</v>
      </c>
      <c r="K137" s="57">
        <f>VLOOKUP($C137,LoansR!$B$12:$AN$300,K$3,FALSE)</f>
        <v>0</v>
      </c>
      <c r="L137" s="57">
        <f>VLOOKUP($C137,Loans!$B$12:$AN$300,L$3,FALSE)</f>
        <v>465521.7</v>
      </c>
      <c r="M137" s="57">
        <f>VLOOKUP($C137,Loans!$B$12:$AN$300,M$3,FALSE)</f>
        <v>0</v>
      </c>
      <c r="N137" s="57">
        <f>VLOOKUP($C137,Loans!$B$12:$AN$300,N$3,FALSE)</f>
        <v>110257.63000000002</v>
      </c>
      <c r="O137" s="57">
        <f>VLOOKUP($C137,Loans!$B$12:$AN$300,O$3,FALSE)</f>
        <v>355264.07</v>
      </c>
      <c r="P137" s="57">
        <f>VLOOKUP($C137,Loans!$B$12:$AN$300,P$3,FALSE)</f>
        <v>0</v>
      </c>
      <c r="Q137" s="57">
        <f>VLOOKUP($C137,Loans!$B$12:$AN$300,Q$3,FALSE)</f>
        <v>11553795.290000001</v>
      </c>
      <c r="R137" s="57">
        <f>VLOOKUP($C137,Loans!$B$12:$AN$300,R$3,FALSE)</f>
        <v>11553795.290000001</v>
      </c>
      <c r="S137" s="130">
        <f>VLOOKUP($C137,'SREC Inv.'!$B$14:$AF$259,S$3,FALSE)</f>
        <v>151900</v>
      </c>
      <c r="T137" s="130">
        <f>VLOOKUP($C137,'SREC Inv.'!$B$14:$AF$259,T$3,FALSE)</f>
        <v>0</v>
      </c>
      <c r="U137" s="147">
        <f>VLOOKUP($C137,'SREC Inv.'!$B$14:$AF$259,U$3,FALSE)</f>
        <v>0</v>
      </c>
      <c r="V137" s="64">
        <f>VLOOKUP($C137,'SREC Inv.'!$B$14:$AF$259,V$3,FALSE)</f>
        <v>583420</v>
      </c>
      <c r="W137" s="147">
        <f>VLOOKUP($C137,'SREC Inv.'!$B$14:$AF$259,W$3,FALSE)</f>
        <v>4118.0112931506856</v>
      </c>
      <c r="X137" s="147">
        <f>VLOOKUP($C137,'SREC Inv.'!$B$14:$AF$259,X$3,FALSE)</f>
        <v>0</v>
      </c>
      <c r="Y137" s="147"/>
      <c r="Z137" s="78">
        <f>VLOOKUP($C137,Loans!$B$12:$AN$300,Z$3,FALSE)</f>
        <v>313600</v>
      </c>
      <c r="AA137" s="57"/>
      <c r="AJ137" s="79">
        <f>VLOOKUP($C137,'CapO-M Sum'!$A$3:$C$232,3,FALSE)</f>
        <v>5465.7790616998645</v>
      </c>
      <c r="AK137" s="79">
        <f t="shared" si="6"/>
        <v>9583.7903548505492</v>
      </c>
    </row>
    <row r="138" spans="2:37" x14ac:dyDescent="0.2">
      <c r="B138" s="48">
        <v>44562</v>
      </c>
      <c r="C138" s="48">
        <f t="shared" si="9"/>
        <v>44592</v>
      </c>
      <c r="D138" s="57"/>
      <c r="E138" s="81"/>
      <c r="F138" s="57">
        <f t="shared" si="8"/>
        <v>106968.50000000003</v>
      </c>
      <c r="G138" s="77">
        <f>VLOOKUP($C138,LoansC!$B$12:$AN$300,G$3,FALSE)</f>
        <v>0</v>
      </c>
      <c r="H138" s="78">
        <f>VLOOKUP($C138,LoansR!$B$12:$AN$300,H$3,FALSE)</f>
        <v>0</v>
      </c>
      <c r="I138" s="57">
        <f>VLOOKUP($C138,Loans!$B$12:$AN$300,I$3,FALSE)</f>
        <v>106968.50000000003</v>
      </c>
      <c r="J138" s="57">
        <f>VLOOKUP($C138,LoansC!$B$12:$AN$300,J$3,FALSE)</f>
        <v>106968.50000000003</v>
      </c>
      <c r="K138" s="57">
        <f>VLOOKUP($C138,LoansR!$B$12:$AN$300,K$3,FALSE)</f>
        <v>0</v>
      </c>
      <c r="L138" s="57">
        <f>VLOOKUP($C138,Loans!$B$12:$AN$300,L$3,FALSE)</f>
        <v>285950</v>
      </c>
      <c r="M138" s="57">
        <f>VLOOKUP($C138,Loans!$B$12:$AN$300,M$3,FALSE)</f>
        <v>0</v>
      </c>
      <c r="N138" s="57">
        <f>VLOOKUP($C138,Loans!$B$12:$AN$300,N$3,FALSE)</f>
        <v>106968.50000000003</v>
      </c>
      <c r="O138" s="57">
        <f>VLOOKUP($C138,Loans!$B$12:$AN$300,O$3,FALSE)</f>
        <v>178981.5</v>
      </c>
      <c r="P138" s="57">
        <f>VLOOKUP($C138,Loans!$B$12:$AN$300,P$3,FALSE)</f>
        <v>0</v>
      </c>
      <c r="Q138" s="57">
        <f>VLOOKUP($C138,Loans!$B$12:$AN$300,Q$3,FALSE)</f>
        <v>11374813.790000003</v>
      </c>
      <c r="R138" s="57">
        <f>VLOOKUP($C138,Loans!$B$12:$AN$300,R$3,FALSE)</f>
        <v>11374813.790000003</v>
      </c>
      <c r="S138" s="130">
        <f>VLOOKUP($C138,'SREC Inv.'!$B$14:$AF$259,S$3,FALSE)</f>
        <v>93310</v>
      </c>
      <c r="T138" s="130">
        <f>VLOOKUP($C138,'SREC Inv.'!$B$14:$AF$259,T$3,FALSE)</f>
        <v>583420</v>
      </c>
      <c r="U138" s="147">
        <f>VLOOKUP($C138,'SREC Inv.'!$B$14:$AF$259,U$3,FALSE)</f>
        <v>0</v>
      </c>
      <c r="V138" s="64">
        <f>VLOOKUP($C138,'SREC Inv.'!$B$14:$AF$259,V$3,FALSE)</f>
        <v>93310</v>
      </c>
      <c r="W138" s="147">
        <f>VLOOKUP($C138,'SREC Inv.'!$B$14:$AF$259,W$3,FALSE)</f>
        <v>5355.905756164384</v>
      </c>
      <c r="X138" s="147">
        <f>VLOOKUP($C138,'SREC Inv.'!$B$14:$AF$259,X$3,FALSE)</f>
        <v>2275.1847752801841</v>
      </c>
      <c r="Y138" s="147"/>
      <c r="Z138" s="78">
        <f>VLOOKUP($C138,Loans!$B$12:$AN$300,Z$3,FALSE)</f>
        <v>192640</v>
      </c>
      <c r="AA138" s="57"/>
      <c r="AJ138" s="79">
        <f>VLOOKUP($C138,'CapO-M Sum'!$A$3:$C$232,3,FALSE)</f>
        <v>5465.7790616998645</v>
      </c>
      <c r="AK138" s="79">
        <f t="shared" si="6"/>
        <v>13096.869593144433</v>
      </c>
    </row>
    <row r="139" spans="2:37" x14ac:dyDescent="0.2">
      <c r="B139" s="48">
        <v>44593</v>
      </c>
      <c r="C139" s="48">
        <f t="shared" si="9"/>
        <v>44620</v>
      </c>
      <c r="D139" s="57"/>
      <c r="E139" s="81"/>
      <c r="F139" s="57">
        <f t="shared" si="8"/>
        <v>105311.43000000001</v>
      </c>
      <c r="G139" s="77">
        <f>VLOOKUP($C139,LoansC!$B$12:$AN$300,G$3,FALSE)</f>
        <v>0</v>
      </c>
      <c r="H139" s="78">
        <f>VLOOKUP($C139,LoansR!$B$12:$AN$300,H$3,FALSE)</f>
        <v>0</v>
      </c>
      <c r="I139" s="57">
        <f>VLOOKUP($C139,Loans!$B$12:$AN$300,I$3,FALSE)</f>
        <v>105311.43000000001</v>
      </c>
      <c r="J139" s="57">
        <f>VLOOKUP($C139,LoansC!$B$12:$AN$300,J$3,FALSE)</f>
        <v>105311.43000000001</v>
      </c>
      <c r="K139" s="57">
        <f>VLOOKUP($C139,LoansR!$B$12:$AN$300,K$3,FALSE)</f>
        <v>0</v>
      </c>
      <c r="L139" s="57">
        <f>VLOOKUP($C139,Loans!$B$12:$AN$300,L$3,FALSE)</f>
        <v>252882.03</v>
      </c>
      <c r="M139" s="57">
        <f>VLOOKUP($C139,Loans!$B$12:$AN$300,M$3,FALSE)</f>
        <v>0</v>
      </c>
      <c r="N139" s="57">
        <f>VLOOKUP($C139,Loans!$B$12:$AN$300,N$3,FALSE)</f>
        <v>105311.43000000001</v>
      </c>
      <c r="O139" s="57">
        <f>VLOOKUP($C139,Loans!$B$12:$AN$300,O$3,FALSE)</f>
        <v>147570.59999999998</v>
      </c>
      <c r="P139" s="57">
        <f>VLOOKUP($C139,Loans!$B$12:$AN$300,P$3,FALSE)</f>
        <v>0</v>
      </c>
      <c r="Q139" s="57">
        <f>VLOOKUP($C139,Loans!$B$12:$AN$300,Q$3,FALSE)</f>
        <v>11227243.189999999</v>
      </c>
      <c r="R139" s="57">
        <f>VLOOKUP($C139,Loans!$B$12:$AN$300,R$3,FALSE)</f>
        <v>11227243.189999999</v>
      </c>
      <c r="S139" s="130">
        <f>VLOOKUP($C139,'SREC Inv.'!$B$14:$AF$259,S$3,FALSE)</f>
        <v>82615</v>
      </c>
      <c r="T139" s="130">
        <f>VLOOKUP($C139,'SREC Inv.'!$B$14:$AF$259,T$3,FALSE)</f>
        <v>0</v>
      </c>
      <c r="U139" s="147">
        <f>VLOOKUP($C139,'SREC Inv.'!$B$14:$AF$259,U$3,FALSE)</f>
        <v>0</v>
      </c>
      <c r="V139" s="64">
        <f>VLOOKUP($C139,'SREC Inv.'!$B$14:$AF$259,V$3,FALSE)</f>
        <v>175925</v>
      </c>
      <c r="W139" s="147">
        <f>VLOOKUP($C139,'SREC Inv.'!$B$14:$AF$259,W$3,FALSE)</f>
        <v>820.40349178082192</v>
      </c>
      <c r="X139" s="147">
        <f>VLOOKUP($C139,'SREC Inv.'!$B$14:$AF$259,X$3,FALSE)</f>
        <v>0</v>
      </c>
      <c r="Y139" s="147"/>
      <c r="Z139" s="78">
        <f>VLOOKUP($C139,Loans!$B$12:$AN$300,Z$3,FALSE)</f>
        <v>170267.03</v>
      </c>
      <c r="AA139" s="57"/>
      <c r="AJ139" s="79">
        <f>VLOOKUP($C139,'CapO-M Sum'!$A$3:$C$232,3,FALSE)</f>
        <v>5465.7790616998645</v>
      </c>
      <c r="AK139" s="79">
        <f t="shared" si="6"/>
        <v>6286.1825534806867</v>
      </c>
    </row>
    <row r="140" spans="2:37" x14ac:dyDescent="0.2">
      <c r="B140" s="48">
        <v>44621</v>
      </c>
      <c r="C140" s="48">
        <f t="shared" si="9"/>
        <v>44651</v>
      </c>
      <c r="D140" s="57"/>
      <c r="E140" s="81"/>
      <c r="F140" s="57">
        <f t="shared" si="8"/>
        <v>103945.18000000001</v>
      </c>
      <c r="G140" s="77">
        <f>VLOOKUP($C140,LoansC!$B$12:$AN$300,G$3,FALSE)</f>
        <v>0</v>
      </c>
      <c r="H140" s="78">
        <f>VLOOKUP($C140,LoansR!$B$12:$AN$300,H$3,FALSE)</f>
        <v>0</v>
      </c>
      <c r="I140" s="57">
        <f>VLOOKUP($C140,Loans!$B$12:$AN$300,I$3,FALSE)</f>
        <v>103945.18000000001</v>
      </c>
      <c r="J140" s="57">
        <f>VLOOKUP($C140,LoansC!$B$12:$AN$300,J$3,FALSE)</f>
        <v>103945.18000000001</v>
      </c>
      <c r="K140" s="57">
        <f>VLOOKUP($C140,LoansR!$B$12:$AN$300,K$3,FALSE)</f>
        <v>0</v>
      </c>
      <c r="L140" s="57">
        <f>VLOOKUP($C140,Loans!$B$12:$AN$300,L$3,FALSE)</f>
        <v>310175</v>
      </c>
      <c r="M140" s="57">
        <f>VLOOKUP($C140,Loans!$B$12:$AN$300,M$3,FALSE)</f>
        <v>0</v>
      </c>
      <c r="N140" s="57">
        <f>VLOOKUP($C140,Loans!$B$12:$AN$300,N$3,FALSE)</f>
        <v>103945.18000000001</v>
      </c>
      <c r="O140" s="57">
        <f>VLOOKUP($C140,Loans!$B$12:$AN$300,O$3,FALSE)</f>
        <v>206229.81999999998</v>
      </c>
      <c r="P140" s="57">
        <f>VLOOKUP($C140,Loans!$B$12:$AN$300,P$3,FALSE)</f>
        <v>0</v>
      </c>
      <c r="Q140" s="57">
        <f>VLOOKUP($C140,Loans!$B$12:$AN$300,Q$3,FALSE)</f>
        <v>11021013.370000001</v>
      </c>
      <c r="R140" s="57">
        <f>VLOOKUP($C140,Loans!$B$12:$AN$300,R$3,FALSE)</f>
        <v>11021013.370000001</v>
      </c>
      <c r="S140" s="130">
        <f>VLOOKUP($C140,'SREC Inv.'!$B$14:$AF$259,S$3,FALSE)</f>
        <v>101215</v>
      </c>
      <c r="T140" s="130">
        <f>VLOOKUP($C140,'SREC Inv.'!$B$14:$AF$259,T$3,FALSE)</f>
        <v>0</v>
      </c>
      <c r="U140" s="147">
        <f>VLOOKUP($C140,'SREC Inv.'!$B$14:$AF$259,U$3,FALSE)</f>
        <v>0</v>
      </c>
      <c r="V140" s="64">
        <f>VLOOKUP($C140,'SREC Inv.'!$B$14:$AF$259,V$3,FALSE)</f>
        <v>277140</v>
      </c>
      <c r="W140" s="147">
        <f>VLOOKUP($C140,'SREC Inv.'!$B$14:$AF$259,W$3,FALSE)</f>
        <v>1690.8172027397261</v>
      </c>
      <c r="X140" s="147">
        <f>VLOOKUP($C140,'SREC Inv.'!$B$14:$AF$259,X$3,FALSE)</f>
        <v>0</v>
      </c>
      <c r="Y140" s="147"/>
      <c r="Z140" s="78">
        <f>VLOOKUP($C140,Loans!$B$12:$AN$300,Z$3,FALSE)</f>
        <v>208960</v>
      </c>
      <c r="AA140" s="57"/>
      <c r="AJ140" s="79">
        <f>VLOOKUP($C140,'CapO-M Sum'!$A$3:$C$232,3,FALSE)</f>
        <v>5465.7790616998645</v>
      </c>
      <c r="AK140" s="79">
        <f t="shared" si="6"/>
        <v>7156.5962644395904</v>
      </c>
    </row>
    <row r="141" spans="2:37" x14ac:dyDescent="0.2">
      <c r="B141" s="48">
        <v>44652</v>
      </c>
      <c r="C141" s="48">
        <f t="shared" si="9"/>
        <v>44681</v>
      </c>
      <c r="D141" s="57"/>
      <c r="E141" s="81"/>
      <c r="F141" s="57">
        <f t="shared" si="8"/>
        <v>102035.83000000002</v>
      </c>
      <c r="G141" s="77">
        <f>VLOOKUP($C141,LoansC!$B$12:$AN$300,G$3,FALSE)</f>
        <v>0</v>
      </c>
      <c r="H141" s="78">
        <f>VLOOKUP($C141,LoansR!$B$12:$AN$300,H$3,FALSE)</f>
        <v>0</v>
      </c>
      <c r="I141" s="57">
        <f>VLOOKUP($C141,Loans!$B$12:$AN$300,I$3,FALSE)</f>
        <v>102035.83000000002</v>
      </c>
      <c r="J141" s="57">
        <f>VLOOKUP($C141,LoansC!$B$12:$AN$300,J$3,FALSE)</f>
        <v>102035.83000000002</v>
      </c>
      <c r="K141" s="57">
        <f>VLOOKUP($C141,LoansR!$B$12:$AN$300,K$3,FALSE)</f>
        <v>0</v>
      </c>
      <c r="L141" s="57">
        <f>VLOOKUP($C141,Loans!$B$12:$AN$300,L$3,FALSE)</f>
        <v>379189.1</v>
      </c>
      <c r="M141" s="57">
        <f>VLOOKUP($C141,Loans!$B$12:$AN$300,M$3,FALSE)</f>
        <v>0</v>
      </c>
      <c r="N141" s="57">
        <f>VLOOKUP($C141,Loans!$B$12:$AN$300,N$3,FALSE)</f>
        <v>102035.83000000002</v>
      </c>
      <c r="O141" s="57">
        <f>VLOOKUP($C141,Loans!$B$12:$AN$300,O$3,FALSE)</f>
        <v>277153.26999999996</v>
      </c>
      <c r="P141" s="57">
        <f>VLOOKUP($C141,Loans!$B$12:$AN$300,P$3,FALSE)</f>
        <v>0</v>
      </c>
      <c r="Q141" s="57">
        <f>VLOOKUP($C141,Loans!$B$12:$AN$300,Q$3,FALSE)</f>
        <v>10743860.1</v>
      </c>
      <c r="R141" s="57">
        <f>VLOOKUP($C141,Loans!$B$12:$AN$300,R$3,FALSE)</f>
        <v>10743860.1</v>
      </c>
      <c r="S141" s="130">
        <f>VLOOKUP($C141,'SREC Inv.'!$B$14:$AF$259,S$3,FALSE)</f>
        <v>123845</v>
      </c>
      <c r="T141" s="130">
        <f>VLOOKUP($C141,'SREC Inv.'!$B$14:$AF$259,T$3,FALSE)</f>
        <v>277140</v>
      </c>
      <c r="U141" s="147">
        <f>VLOOKUP($C141,'SREC Inv.'!$B$14:$AF$259,U$3,FALSE)</f>
        <v>0</v>
      </c>
      <c r="V141" s="64">
        <f>VLOOKUP($C141,'SREC Inv.'!$B$14:$AF$259,V$3,FALSE)</f>
        <v>123845</v>
      </c>
      <c r="W141" s="147">
        <f>VLOOKUP($C141,'SREC Inv.'!$B$14:$AF$259,W$3,FALSE)</f>
        <v>2484.0453301369862</v>
      </c>
      <c r="X141" s="147">
        <f>VLOOKUP($C141,'SREC Inv.'!$B$14:$AF$259,X$3,FALSE)</f>
        <v>1419.8053660173541</v>
      </c>
      <c r="Y141" s="147"/>
      <c r="Z141" s="78">
        <f>VLOOKUP($C141,Loans!$B$12:$AN$300,Z$3,FALSE)</f>
        <v>255344.1</v>
      </c>
      <c r="AA141" s="57"/>
      <c r="AJ141" s="79">
        <f>VLOOKUP($C141,'CapO-M Sum'!$A$3:$C$232,3,FALSE)</f>
        <v>5465.7790616998645</v>
      </c>
      <c r="AK141" s="79">
        <f t="shared" si="6"/>
        <v>9369.6297578542053</v>
      </c>
    </row>
    <row r="142" spans="2:37" x14ac:dyDescent="0.2">
      <c r="B142" s="48">
        <v>44682</v>
      </c>
      <c r="C142" s="48">
        <f t="shared" si="9"/>
        <v>44712</v>
      </c>
      <c r="D142" s="57"/>
      <c r="E142" s="81"/>
      <c r="F142" s="57">
        <f t="shared" si="8"/>
        <v>99469.87000000001</v>
      </c>
      <c r="G142" s="77">
        <f>VLOOKUP($C142,LoansC!$B$12:$AN$300,G$3,FALSE)</f>
        <v>0</v>
      </c>
      <c r="H142" s="78">
        <f>VLOOKUP($C142,LoansR!$B$12:$AN$300,H$3,FALSE)</f>
        <v>0</v>
      </c>
      <c r="I142" s="57">
        <f>VLOOKUP($C142,Loans!$B$12:$AN$300,I$3,FALSE)</f>
        <v>99469.87000000001</v>
      </c>
      <c r="J142" s="57">
        <f>VLOOKUP($C142,LoansC!$B$12:$AN$300,J$3,FALSE)</f>
        <v>99469.87000000001</v>
      </c>
      <c r="K142" s="57">
        <f>VLOOKUP($C142,LoansR!$B$12:$AN$300,K$3,FALSE)</f>
        <v>0</v>
      </c>
      <c r="L142" s="57">
        <f>VLOOKUP($C142,Loans!$B$12:$AN$300,L$3,FALSE)</f>
        <v>539219.92999999993</v>
      </c>
      <c r="M142" s="57">
        <f>VLOOKUP($C142,Loans!$B$12:$AN$300,M$3,FALSE)</f>
        <v>0</v>
      </c>
      <c r="N142" s="57">
        <f>VLOOKUP($C142,Loans!$B$12:$AN$300,N$3,FALSE)</f>
        <v>99469.87000000001</v>
      </c>
      <c r="O142" s="57">
        <f>VLOOKUP($C142,Loans!$B$12:$AN$300,O$3,FALSE)</f>
        <v>439750.06000000006</v>
      </c>
      <c r="P142" s="57">
        <f>VLOOKUP($C142,Loans!$B$12:$AN$300,P$3,FALSE)</f>
        <v>0</v>
      </c>
      <c r="Q142" s="57">
        <f>VLOOKUP($C142,Loans!$B$12:$AN$300,Q$3,FALSE)</f>
        <v>10304110.039999999</v>
      </c>
      <c r="R142" s="57">
        <f>VLOOKUP($C142,Loans!$B$12:$AN$300,R$3,FALSE)</f>
        <v>10304110.039999999</v>
      </c>
      <c r="S142" s="130">
        <f>VLOOKUP($C142,'SREC Inv.'!$B$14:$AF$259,S$3,FALSE)</f>
        <v>176080</v>
      </c>
      <c r="T142" s="130">
        <f>VLOOKUP($C142,'SREC Inv.'!$B$14:$AF$259,T$3,FALSE)</f>
        <v>0</v>
      </c>
      <c r="U142" s="147">
        <f>VLOOKUP($C142,'SREC Inv.'!$B$14:$AF$259,U$3,FALSE)</f>
        <v>0</v>
      </c>
      <c r="V142" s="64">
        <f>VLOOKUP($C142,'SREC Inv.'!$B$14:$AF$259,V$3,FALSE)</f>
        <v>299925</v>
      </c>
      <c r="W142" s="147">
        <f>VLOOKUP($C142,'SREC Inv.'!$B$14:$AF$259,W$3,FALSE)</f>
        <v>1222.1837054794521</v>
      </c>
      <c r="X142" s="147">
        <f>VLOOKUP($C142,'SREC Inv.'!$B$14:$AF$259,X$3,FALSE)</f>
        <v>0</v>
      </c>
      <c r="Y142" s="147"/>
      <c r="Z142" s="78">
        <f>VLOOKUP($C142,Loans!$B$12:$AN$300,Z$3,FALSE)</f>
        <v>363139.93</v>
      </c>
      <c r="AA142" s="57"/>
      <c r="AJ142" s="79">
        <f>VLOOKUP($C142,'CapO-M Sum'!$A$3:$C$232,3,FALSE)</f>
        <v>5465.7790616998645</v>
      </c>
      <c r="AK142" s="79">
        <f t="shared" si="6"/>
        <v>6687.9627671793169</v>
      </c>
    </row>
    <row r="143" spans="2:37" x14ac:dyDescent="0.2">
      <c r="B143" s="48">
        <v>44713</v>
      </c>
      <c r="C143" s="48">
        <f t="shared" si="9"/>
        <v>44742</v>
      </c>
      <c r="D143" s="57"/>
      <c r="E143" s="81"/>
      <c r="F143" s="57">
        <f t="shared" si="8"/>
        <v>95398.550000000017</v>
      </c>
      <c r="G143" s="77">
        <f>VLOOKUP($C143,LoansC!$B$12:$AN$300,G$3,FALSE)</f>
        <v>0</v>
      </c>
      <c r="H143" s="78">
        <f>VLOOKUP($C143,LoansR!$B$12:$AN$300,H$3,FALSE)</f>
        <v>0</v>
      </c>
      <c r="I143" s="57">
        <f>VLOOKUP($C143,Loans!$B$12:$AN$300,I$3,FALSE)</f>
        <v>95398.550000000017</v>
      </c>
      <c r="J143" s="57">
        <f>VLOOKUP($C143,LoansC!$B$12:$AN$300,J$3,FALSE)</f>
        <v>95398.550000000017</v>
      </c>
      <c r="K143" s="57">
        <f>VLOOKUP($C143,LoansR!$B$12:$AN$300,K$3,FALSE)</f>
        <v>0</v>
      </c>
      <c r="L143" s="57">
        <f>VLOOKUP($C143,Loans!$B$12:$AN$300,L$3,FALSE)</f>
        <v>593370.76</v>
      </c>
      <c r="M143" s="57">
        <f>VLOOKUP($C143,Loans!$B$12:$AN$300,M$3,FALSE)</f>
        <v>0</v>
      </c>
      <c r="N143" s="57">
        <f>VLOOKUP($C143,Loans!$B$12:$AN$300,N$3,FALSE)</f>
        <v>95398.550000000017</v>
      </c>
      <c r="O143" s="57">
        <f>VLOOKUP($C143,Loans!$B$12:$AN$300,O$3,FALSE)</f>
        <v>497972.21000000008</v>
      </c>
      <c r="P143" s="57">
        <f>VLOOKUP($C143,Loans!$B$12:$AN$300,P$3,FALSE)</f>
        <v>0</v>
      </c>
      <c r="Q143" s="57">
        <f>VLOOKUP($C143,Loans!$B$12:$AN$300,Q$3,FALSE)</f>
        <v>9806137.8300000019</v>
      </c>
      <c r="R143" s="57">
        <f>VLOOKUP($C143,Loans!$B$12:$AN$300,R$3,FALSE)</f>
        <v>9806137.8300000019</v>
      </c>
      <c r="S143" s="130">
        <f>VLOOKUP($C143,'SREC Inv.'!$B$14:$AF$259,S$3,FALSE)</f>
        <v>193750</v>
      </c>
      <c r="T143" s="130">
        <f>VLOOKUP($C143,'SREC Inv.'!$B$14:$AF$259,T$3,FALSE)</f>
        <v>0</v>
      </c>
      <c r="U143" s="147">
        <f>VLOOKUP($C143,'SREC Inv.'!$B$14:$AF$259,U$3,FALSE)</f>
        <v>0</v>
      </c>
      <c r="V143" s="64">
        <f>VLOOKUP($C143,'SREC Inv.'!$B$14:$AF$259,V$3,FALSE)</f>
        <v>493675</v>
      </c>
      <c r="W143" s="147">
        <f>VLOOKUP($C143,'SREC Inv.'!$B$14:$AF$259,W$3,FALSE)</f>
        <v>2797.7415068493156</v>
      </c>
      <c r="X143" s="147">
        <f>VLOOKUP($C143,'SREC Inv.'!$B$14:$AF$259,X$3,FALSE)</f>
        <v>0</v>
      </c>
      <c r="Y143" s="147"/>
      <c r="Z143" s="78">
        <f>VLOOKUP($C143,Loans!$B$12:$AN$300,Z$3,FALSE)</f>
        <v>399620.75999999995</v>
      </c>
      <c r="AA143" s="57"/>
      <c r="AJ143" s="79">
        <f>VLOOKUP($C143,'CapO-M Sum'!$A$3:$C$232,3,FALSE)</f>
        <v>5465.7790616998645</v>
      </c>
      <c r="AK143" s="79">
        <f t="shared" si="6"/>
        <v>8263.5205685491801</v>
      </c>
    </row>
    <row r="144" spans="2:37" x14ac:dyDescent="0.2">
      <c r="B144" s="48">
        <v>44743</v>
      </c>
      <c r="C144" s="48">
        <f t="shared" si="9"/>
        <v>44773</v>
      </c>
      <c r="D144" s="57"/>
      <c r="E144" s="81"/>
      <c r="F144" s="57">
        <f t="shared" si="8"/>
        <v>90788.159999999989</v>
      </c>
      <c r="G144" s="77">
        <f>VLOOKUP($C144,LoansC!$B$12:$AN$300,G$3,FALSE)</f>
        <v>0</v>
      </c>
      <c r="H144" s="78">
        <f>VLOOKUP($C144,LoansR!$B$12:$AN$300,H$3,FALSE)</f>
        <v>0</v>
      </c>
      <c r="I144" s="57">
        <f>VLOOKUP($C144,Loans!$B$12:$AN$300,I$3,FALSE)</f>
        <v>90788.159999999989</v>
      </c>
      <c r="J144" s="57">
        <f>VLOOKUP($C144,LoansC!$B$12:$AN$300,J$3,FALSE)</f>
        <v>90788.159999999989</v>
      </c>
      <c r="K144" s="57">
        <f>VLOOKUP($C144,LoansR!$B$12:$AN$300,K$3,FALSE)</f>
        <v>0</v>
      </c>
      <c r="L144" s="57">
        <f>VLOOKUP($C144,Loans!$B$12:$AN$300,L$3,FALSE)</f>
        <v>644707.47000000009</v>
      </c>
      <c r="M144" s="57">
        <f>VLOOKUP($C144,Loans!$B$12:$AN$300,M$3,FALSE)</f>
        <v>0</v>
      </c>
      <c r="N144" s="57">
        <f>VLOOKUP($C144,Loans!$B$12:$AN$300,N$3,FALSE)</f>
        <v>90788.159999999989</v>
      </c>
      <c r="O144" s="57">
        <f>VLOOKUP($C144,Loans!$B$12:$AN$300,O$3,FALSE)</f>
        <v>553919.31000000017</v>
      </c>
      <c r="P144" s="57">
        <f>VLOOKUP($C144,Loans!$B$12:$AN$300,P$3,FALSE)</f>
        <v>0</v>
      </c>
      <c r="Q144" s="57">
        <f>VLOOKUP($C144,Loans!$B$12:$AN$300,Q$3,FALSE)</f>
        <v>9252218.5199999996</v>
      </c>
      <c r="R144" s="57">
        <f>VLOOKUP($C144,Loans!$B$12:$AN$300,R$3,FALSE)</f>
        <v>9252218.5199999996</v>
      </c>
      <c r="S144" s="130">
        <f>VLOOKUP($C144,'SREC Inv.'!$B$14:$AF$259,S$3,FALSE)</f>
        <v>210490</v>
      </c>
      <c r="T144" s="130">
        <f>VLOOKUP($C144,'SREC Inv.'!$B$14:$AF$259,T$3,FALSE)</f>
        <v>493675</v>
      </c>
      <c r="U144" s="147">
        <f>VLOOKUP($C144,'SREC Inv.'!$B$14:$AF$259,U$3,FALSE)</f>
        <v>0</v>
      </c>
      <c r="V144" s="64">
        <f>VLOOKUP($C144,'SREC Inv.'!$B$14:$AF$259,V$3,FALSE)</f>
        <v>210490</v>
      </c>
      <c r="W144" s="147">
        <f>VLOOKUP($C144,'SREC Inv.'!$B$14:$AF$259,W$3,FALSE)</f>
        <v>4572.0663397260278</v>
      </c>
      <c r="X144" s="147">
        <f>VLOOKUP($C144,'SREC Inv.'!$B$14:$AF$259,X$3,FALSE)</f>
        <v>1716.6429055554256</v>
      </c>
      <c r="Y144" s="147"/>
      <c r="Z144" s="78">
        <f>VLOOKUP($C144,Loans!$B$12:$AN$300,Z$3,FALSE)</f>
        <v>434217.47</v>
      </c>
      <c r="AA144" s="57"/>
      <c r="AJ144" s="79">
        <f>VLOOKUP($C144,'CapO-M Sum'!$A$3:$C$232,3,FALSE)</f>
        <v>5465.7790616998645</v>
      </c>
      <c r="AK144" s="79">
        <f t="shared" ref="AK144:AK197" si="10">G144+H144-U144+W144+X144-Y144+AJ144</f>
        <v>11754.488306981319</v>
      </c>
    </row>
    <row r="145" spans="2:37" x14ac:dyDescent="0.2">
      <c r="B145" s="48">
        <v>44774</v>
      </c>
      <c r="C145" s="48">
        <f t="shared" si="9"/>
        <v>44804</v>
      </c>
      <c r="D145" s="57"/>
      <c r="E145" s="81"/>
      <c r="F145" s="57">
        <f t="shared" si="8"/>
        <v>85659.81</v>
      </c>
      <c r="G145" s="77">
        <f>VLOOKUP($C145,LoansC!$B$12:$AN$300,G$3,FALSE)</f>
        <v>0</v>
      </c>
      <c r="H145" s="78">
        <f>VLOOKUP($C145,LoansR!$B$12:$AN$300,H$3,FALSE)</f>
        <v>0</v>
      </c>
      <c r="I145" s="57">
        <f>VLOOKUP($C145,Loans!$B$12:$AN$300,I$3,FALSE)</f>
        <v>85659.81</v>
      </c>
      <c r="J145" s="57">
        <f>VLOOKUP($C145,LoansC!$B$12:$AN$300,J$3,FALSE)</f>
        <v>85659.81</v>
      </c>
      <c r="K145" s="57">
        <f>VLOOKUP($C145,LoansR!$B$12:$AN$300,K$3,FALSE)</f>
        <v>0</v>
      </c>
      <c r="L145" s="57">
        <f>VLOOKUP($C145,Loans!$B$12:$AN$300,L$3,FALSE)</f>
        <v>611205.80000000005</v>
      </c>
      <c r="M145" s="57">
        <f>VLOOKUP($C145,Loans!$B$12:$AN$300,M$3,FALSE)</f>
        <v>0</v>
      </c>
      <c r="N145" s="57">
        <f>VLOOKUP($C145,Loans!$B$12:$AN$300,N$3,FALSE)</f>
        <v>85659.81</v>
      </c>
      <c r="O145" s="57">
        <f>VLOOKUP($C145,Loans!$B$12:$AN$300,O$3,FALSE)</f>
        <v>525545.98999999987</v>
      </c>
      <c r="P145" s="57">
        <f>VLOOKUP($C145,Loans!$B$12:$AN$300,P$3,FALSE)</f>
        <v>0</v>
      </c>
      <c r="Q145" s="57">
        <f>VLOOKUP($C145,Loans!$B$12:$AN$300,Q$3,FALSE)</f>
        <v>8726672.5300000012</v>
      </c>
      <c r="R145" s="57">
        <f>VLOOKUP($C145,Loans!$B$12:$AN$300,R$3,FALSE)</f>
        <v>8726672.5300000012</v>
      </c>
      <c r="S145" s="130">
        <f>VLOOKUP($C145,'SREC Inv.'!$B$14:$AF$259,S$3,FALSE)</f>
        <v>199485</v>
      </c>
      <c r="T145" s="130">
        <f>VLOOKUP($C145,'SREC Inv.'!$B$14:$AF$259,T$3,FALSE)</f>
        <v>0</v>
      </c>
      <c r="U145" s="147">
        <f>VLOOKUP($C145,'SREC Inv.'!$B$14:$AF$259,U$3,FALSE)</f>
        <v>0</v>
      </c>
      <c r="V145" s="64">
        <f>VLOOKUP($C145,'SREC Inv.'!$B$14:$AF$259,V$3,FALSE)</f>
        <v>409975</v>
      </c>
      <c r="W145" s="147">
        <f>VLOOKUP($C145,'SREC Inv.'!$B$14:$AF$259,W$3,FALSE)</f>
        <v>2046.8805273972605</v>
      </c>
      <c r="X145" s="147">
        <f>VLOOKUP($C145,'SREC Inv.'!$B$14:$AF$259,X$3,FALSE)</f>
        <v>0</v>
      </c>
      <c r="Y145" s="147"/>
      <c r="Z145" s="78">
        <f>VLOOKUP($C145,Loans!$B$12:$AN$300,Z$3,FALSE)</f>
        <v>411720.8</v>
      </c>
      <c r="AA145" s="57"/>
      <c r="AJ145" s="79">
        <f>VLOOKUP($C145,'CapO-M Sum'!$A$3:$C$232,3,FALSE)</f>
        <v>5465.7790616998645</v>
      </c>
      <c r="AK145" s="79">
        <f t="shared" si="10"/>
        <v>7512.6595890971248</v>
      </c>
    </row>
    <row r="146" spans="2:37" x14ac:dyDescent="0.2">
      <c r="B146" s="48">
        <v>44805</v>
      </c>
      <c r="C146" s="48">
        <f t="shared" si="9"/>
        <v>44834</v>
      </c>
      <c r="D146" s="57"/>
      <c r="E146" s="81"/>
      <c r="F146" s="57">
        <f t="shared" si="8"/>
        <v>80794.150000000009</v>
      </c>
      <c r="G146" s="77">
        <f>VLOOKUP($C146,LoansC!$B$12:$AN$300,G$3,FALSE)</f>
        <v>0</v>
      </c>
      <c r="H146" s="78">
        <f>VLOOKUP($C146,LoansR!$B$12:$AN$300,H$3,FALSE)</f>
        <v>0</v>
      </c>
      <c r="I146" s="57">
        <f>VLOOKUP($C146,Loans!$B$12:$AN$300,I$3,FALSE)</f>
        <v>80794.150000000009</v>
      </c>
      <c r="J146" s="57">
        <f>VLOOKUP($C146,LoansC!$B$12:$AN$300,J$3,FALSE)</f>
        <v>80794.150000000009</v>
      </c>
      <c r="K146" s="57">
        <f>VLOOKUP($C146,LoansR!$B$12:$AN$300,K$3,FALSE)</f>
        <v>0</v>
      </c>
      <c r="L146" s="57">
        <f>VLOOKUP($C146,Loans!$B$12:$AN$300,L$3,FALSE)</f>
        <v>597980.23</v>
      </c>
      <c r="M146" s="57">
        <f>VLOOKUP($C146,Loans!$B$12:$AN$300,M$3,FALSE)</f>
        <v>0</v>
      </c>
      <c r="N146" s="57">
        <f>VLOOKUP($C146,Loans!$B$12:$AN$300,N$3,FALSE)</f>
        <v>80794.150000000009</v>
      </c>
      <c r="O146" s="57">
        <f>VLOOKUP($C146,Loans!$B$12:$AN$300,O$3,FALSE)</f>
        <v>517186.07999999996</v>
      </c>
      <c r="P146" s="57">
        <f>VLOOKUP($C146,Loans!$B$12:$AN$300,P$3,FALSE)</f>
        <v>0</v>
      </c>
      <c r="Q146" s="57">
        <f>VLOOKUP($C146,Loans!$B$12:$AN$300,Q$3,FALSE)</f>
        <v>8209486.4500000002</v>
      </c>
      <c r="R146" s="57">
        <f>VLOOKUP($C146,Loans!$B$12:$AN$300,R$3,FALSE)</f>
        <v>8209486.4500000002</v>
      </c>
      <c r="S146" s="130">
        <f>VLOOKUP($C146,'SREC Inv.'!$B$14:$AF$259,S$3,FALSE)</f>
        <v>195145</v>
      </c>
      <c r="T146" s="130">
        <f>VLOOKUP($C146,'SREC Inv.'!$B$14:$AF$259,T$3,FALSE)</f>
        <v>0</v>
      </c>
      <c r="U146" s="147">
        <f>VLOOKUP($C146,'SREC Inv.'!$B$14:$AF$259,U$3,FALSE)</f>
        <v>0</v>
      </c>
      <c r="V146" s="64">
        <f>VLOOKUP($C146,'SREC Inv.'!$B$14:$AF$259,V$3,FALSE)</f>
        <v>605120</v>
      </c>
      <c r="W146" s="147">
        <f>VLOOKUP($C146,'SREC Inv.'!$B$14:$AF$259,W$3,FALSE)</f>
        <v>3803.0884506849316</v>
      </c>
      <c r="X146" s="147">
        <f>VLOOKUP($C146,'SREC Inv.'!$B$14:$AF$259,X$3,FALSE)</f>
        <v>0</v>
      </c>
      <c r="Y146" s="147"/>
      <c r="Z146" s="78">
        <f>VLOOKUP($C146,Loans!$B$12:$AN$300,Z$3,FALSE)</f>
        <v>402835.23</v>
      </c>
      <c r="AA146" s="57"/>
      <c r="AJ146" s="79">
        <f>VLOOKUP($C146,'CapO-M Sum'!$A$3:$C$232,3,FALSE)</f>
        <v>5465.7790616998645</v>
      </c>
      <c r="AK146" s="79">
        <f t="shared" si="10"/>
        <v>9268.867512384797</v>
      </c>
    </row>
    <row r="147" spans="2:37" x14ac:dyDescent="0.2">
      <c r="B147" s="48">
        <v>44835</v>
      </c>
      <c r="C147" s="48">
        <f t="shared" si="9"/>
        <v>44865</v>
      </c>
      <c r="D147" s="57"/>
      <c r="E147" s="81"/>
      <c r="F147" s="57">
        <f t="shared" si="8"/>
        <v>76005.89</v>
      </c>
      <c r="G147" s="77">
        <f>VLOOKUP($C147,LoansC!$B$12:$AN$300,G$3,FALSE)</f>
        <v>0</v>
      </c>
      <c r="H147" s="78">
        <f>VLOOKUP($C147,LoansR!$B$12:$AN$300,H$3,FALSE)</f>
        <v>0</v>
      </c>
      <c r="I147" s="57">
        <f>VLOOKUP($C147,Loans!$B$12:$AN$300,I$3,FALSE)</f>
        <v>76005.89</v>
      </c>
      <c r="J147" s="57">
        <f>VLOOKUP($C147,LoansC!$B$12:$AN$300,J$3,FALSE)</f>
        <v>76005.89</v>
      </c>
      <c r="K147" s="57">
        <f>VLOOKUP($C147,LoansR!$B$12:$AN$300,K$3,FALSE)</f>
        <v>0</v>
      </c>
      <c r="L147" s="57">
        <f>VLOOKUP($C147,Loans!$B$12:$AN$300,L$3,FALSE)</f>
        <v>537664.49</v>
      </c>
      <c r="M147" s="57">
        <f>VLOOKUP($C147,Loans!$B$12:$AN$300,M$3,FALSE)</f>
        <v>0</v>
      </c>
      <c r="N147" s="57">
        <f>VLOOKUP($C147,Loans!$B$12:$AN$300,N$3,FALSE)</f>
        <v>76005.89</v>
      </c>
      <c r="O147" s="57">
        <f>VLOOKUP($C147,Loans!$B$12:$AN$300,O$3,FALSE)</f>
        <v>461658.6</v>
      </c>
      <c r="P147" s="57">
        <f>VLOOKUP($C147,Loans!$B$12:$AN$300,P$3,FALSE)</f>
        <v>0</v>
      </c>
      <c r="Q147" s="57">
        <f>VLOOKUP($C147,Loans!$B$12:$AN$300,Q$3,FALSE)</f>
        <v>7747827.8499999996</v>
      </c>
      <c r="R147" s="57">
        <f>VLOOKUP($C147,Loans!$B$12:$AN$300,R$3,FALSE)</f>
        <v>7747827.8499999996</v>
      </c>
      <c r="S147" s="130">
        <f>VLOOKUP($C147,'SREC Inv.'!$B$14:$AF$259,S$3,FALSE)</f>
        <v>175460</v>
      </c>
      <c r="T147" s="130">
        <f>VLOOKUP($C147,'SREC Inv.'!$B$14:$AF$259,T$3,FALSE)</f>
        <v>605120</v>
      </c>
      <c r="U147" s="147">
        <f>VLOOKUP($C147,'SREC Inv.'!$B$14:$AF$259,U$3,FALSE)</f>
        <v>0</v>
      </c>
      <c r="V147" s="64">
        <f>VLOOKUP($C147,'SREC Inv.'!$B$14:$AF$259,V$3,FALSE)</f>
        <v>175460</v>
      </c>
      <c r="W147" s="147">
        <f>VLOOKUP($C147,'SREC Inv.'!$B$14:$AF$259,W$3,FALSE)</f>
        <v>5579.0645643835614</v>
      </c>
      <c r="X147" s="147">
        <f>VLOOKUP($C147,'SREC Inv.'!$B$14:$AF$259,X$3,FALSE)</f>
        <v>1947.4376902196268</v>
      </c>
      <c r="Y147" s="147"/>
      <c r="Z147" s="78">
        <f>VLOOKUP($C147,Loans!$B$12:$AN$300,Z$3,FALSE)</f>
        <v>362204.49</v>
      </c>
      <c r="AA147" s="57"/>
      <c r="AJ147" s="79">
        <f>VLOOKUP($C147,'CapO-M Sum'!$A$3:$C$232,3,FALSE)</f>
        <v>5629.7524335508606</v>
      </c>
      <c r="AK147" s="79">
        <f t="shared" si="10"/>
        <v>13156.254688154049</v>
      </c>
    </row>
    <row r="148" spans="2:37" x14ac:dyDescent="0.2">
      <c r="B148" s="48">
        <v>44866</v>
      </c>
      <c r="C148" s="48">
        <f t="shared" si="9"/>
        <v>44895</v>
      </c>
      <c r="D148" s="57"/>
      <c r="E148" s="81"/>
      <c r="F148" s="57">
        <f t="shared" si="8"/>
        <v>71731.710000000006</v>
      </c>
      <c r="G148" s="77">
        <f>VLOOKUP($C148,LoansC!$B$12:$AN$300,G$3,FALSE)</f>
        <v>0</v>
      </c>
      <c r="H148" s="78">
        <f>VLOOKUP($C148,LoansR!$B$12:$AN$300,H$3,FALSE)</f>
        <v>0</v>
      </c>
      <c r="I148" s="57">
        <f>VLOOKUP($C148,Loans!$B$12:$AN$300,I$3,FALSE)</f>
        <v>71731.710000000006</v>
      </c>
      <c r="J148" s="57">
        <f>VLOOKUP($C148,LoansC!$B$12:$AN$300,J$3,FALSE)</f>
        <v>71731.710000000006</v>
      </c>
      <c r="K148" s="57">
        <f>VLOOKUP($C148,LoansR!$B$12:$AN$300,K$3,FALSE)</f>
        <v>0</v>
      </c>
      <c r="L148" s="57">
        <f>VLOOKUP($C148,Loans!$B$12:$AN$300,L$3,FALSE)</f>
        <v>459325</v>
      </c>
      <c r="M148" s="57">
        <f>VLOOKUP($C148,Loans!$B$12:$AN$300,M$3,FALSE)</f>
        <v>0</v>
      </c>
      <c r="N148" s="57">
        <f>VLOOKUP($C148,Loans!$B$12:$AN$300,N$3,FALSE)</f>
        <v>71731.710000000006</v>
      </c>
      <c r="O148" s="57">
        <f>VLOOKUP($C148,Loans!$B$12:$AN$300,O$3,FALSE)</f>
        <v>387593.29000000004</v>
      </c>
      <c r="P148" s="57">
        <f>VLOOKUP($C148,Loans!$B$12:$AN$300,P$3,FALSE)</f>
        <v>0</v>
      </c>
      <c r="Q148" s="57">
        <f>VLOOKUP($C148,Loans!$B$12:$AN$300,Q$3,FALSE)</f>
        <v>7360234.5599999996</v>
      </c>
      <c r="R148" s="57">
        <f>VLOOKUP($C148,Loans!$B$12:$AN$300,R$3,FALSE)</f>
        <v>7360234.5599999996</v>
      </c>
      <c r="S148" s="130">
        <f>VLOOKUP($C148,'SREC Inv.'!$B$14:$AF$259,S$3,FALSE)</f>
        <v>149885</v>
      </c>
      <c r="T148" s="130">
        <f>VLOOKUP($C148,'SREC Inv.'!$B$14:$AF$259,T$3,FALSE)</f>
        <v>0</v>
      </c>
      <c r="U148" s="147">
        <f>VLOOKUP($C148,'SREC Inv.'!$B$14:$AF$259,U$3,FALSE)</f>
        <v>0</v>
      </c>
      <c r="V148" s="64">
        <f>VLOOKUP($C148,'SREC Inv.'!$B$14:$AF$259,V$3,FALSE)</f>
        <v>325345</v>
      </c>
      <c r="W148" s="147">
        <f>VLOOKUP($C148,'SREC Inv.'!$B$14:$AF$259,W$3,FALSE)</f>
        <v>1647.8367219178083</v>
      </c>
      <c r="X148" s="147">
        <f>VLOOKUP($C148,'SREC Inv.'!$B$14:$AF$259,X$3,FALSE)</f>
        <v>0</v>
      </c>
      <c r="Y148" s="147"/>
      <c r="Z148" s="78">
        <f>VLOOKUP($C148,Loans!$B$12:$AN$300,Z$3,FALSE)</f>
        <v>309440</v>
      </c>
      <c r="AA148" s="57"/>
      <c r="AJ148" s="79">
        <f>VLOOKUP($C148,'CapO-M Sum'!$A$3:$C$232,3,FALSE)</f>
        <v>5629.7524335508606</v>
      </c>
      <c r="AK148" s="79">
        <f t="shared" si="10"/>
        <v>7277.5891554686687</v>
      </c>
    </row>
    <row r="149" spans="2:37" x14ac:dyDescent="0.2">
      <c r="B149" s="48">
        <v>44896</v>
      </c>
      <c r="C149" s="48">
        <f t="shared" si="9"/>
        <v>44926</v>
      </c>
      <c r="D149" s="57"/>
      <c r="E149" s="81"/>
      <c r="F149" s="57">
        <f t="shared" si="8"/>
        <v>68143.260000000009</v>
      </c>
      <c r="G149" s="77">
        <f>VLOOKUP($C149,LoansC!$B$12:$AN$300,G$3,FALSE)</f>
        <v>0</v>
      </c>
      <c r="H149" s="78">
        <f>VLOOKUP($C149,LoansR!$B$12:$AN$300,H$3,FALSE)</f>
        <v>0</v>
      </c>
      <c r="I149" s="57">
        <f>VLOOKUP($C149,Loans!$B$12:$AN$300,I$3,FALSE)</f>
        <v>68143.260000000009</v>
      </c>
      <c r="J149" s="57">
        <f>VLOOKUP($C149,LoansC!$B$12:$AN$300,J$3,FALSE)</f>
        <v>68143.260000000009</v>
      </c>
      <c r="K149" s="57">
        <f>VLOOKUP($C149,LoansR!$B$12:$AN$300,K$3,FALSE)</f>
        <v>0</v>
      </c>
      <c r="L149" s="57">
        <f>VLOOKUP($C149,Loans!$B$12:$AN$300,L$3,FALSE)</f>
        <v>373350</v>
      </c>
      <c r="M149" s="57">
        <f>VLOOKUP($C149,Loans!$B$12:$AN$300,M$3,FALSE)</f>
        <v>0</v>
      </c>
      <c r="N149" s="57">
        <f>VLOOKUP($C149,Loans!$B$12:$AN$300,N$3,FALSE)</f>
        <v>68143.260000000009</v>
      </c>
      <c r="O149" s="57">
        <f>VLOOKUP($C149,Loans!$B$12:$AN$300,O$3,FALSE)</f>
        <v>305206.74</v>
      </c>
      <c r="P149" s="57">
        <f>VLOOKUP($C149,Loans!$B$12:$AN$300,P$3,FALSE)</f>
        <v>0</v>
      </c>
      <c r="Q149" s="57">
        <f>VLOOKUP($C149,Loans!$B$12:$AN$300,Q$3,FALSE)</f>
        <v>7055027.8200000003</v>
      </c>
      <c r="R149" s="57">
        <f>VLOOKUP($C149,Loans!$B$12:$AN$300,R$3,FALSE)</f>
        <v>7055027.8200000003</v>
      </c>
      <c r="S149" s="130">
        <f>VLOOKUP($C149,'SREC Inv.'!$B$14:$AF$259,S$3,FALSE)</f>
        <v>121830</v>
      </c>
      <c r="T149" s="130">
        <f>VLOOKUP($C149,'SREC Inv.'!$B$14:$AF$259,T$3,FALSE)</f>
        <v>0</v>
      </c>
      <c r="U149" s="147">
        <f>VLOOKUP($C149,'SREC Inv.'!$B$14:$AF$259,U$3,FALSE)</f>
        <v>0</v>
      </c>
      <c r="V149" s="64">
        <f>VLOOKUP($C149,'SREC Inv.'!$B$14:$AF$259,V$3,FALSE)</f>
        <v>447175</v>
      </c>
      <c r="W149" s="147">
        <f>VLOOKUP($C149,'SREC Inv.'!$B$14:$AF$259,W$3,FALSE)</f>
        <v>3107.002815068493</v>
      </c>
      <c r="X149" s="147">
        <f>VLOOKUP($C149,'SREC Inv.'!$B$14:$AF$259,X$3,FALSE)</f>
        <v>0</v>
      </c>
      <c r="Y149" s="147"/>
      <c r="Z149" s="78">
        <f>VLOOKUP($C149,Loans!$B$12:$AN$300,Z$3,FALSE)</f>
        <v>251520</v>
      </c>
      <c r="AA149" s="57"/>
      <c r="AJ149" s="79">
        <f>VLOOKUP($C149,'CapO-M Sum'!$A$3:$C$232,3,FALSE)</f>
        <v>5629.7524335508606</v>
      </c>
      <c r="AK149" s="79">
        <f t="shared" si="10"/>
        <v>8736.7552486193526</v>
      </c>
    </row>
    <row r="150" spans="2:37" x14ac:dyDescent="0.2">
      <c r="B150" s="48">
        <v>44927</v>
      </c>
      <c r="C150" s="48">
        <f t="shared" si="9"/>
        <v>44957</v>
      </c>
      <c r="D150" s="57"/>
      <c r="E150" s="81"/>
      <c r="F150" s="57">
        <f t="shared" si="8"/>
        <v>65317.55</v>
      </c>
      <c r="G150" s="77">
        <f>VLOOKUP($C150,LoansC!$B$12:$AN$300,G$3,FALSE)</f>
        <v>0</v>
      </c>
      <c r="H150" s="78">
        <f>VLOOKUP($C150,LoansR!$B$12:$AN$300,H$3,FALSE)</f>
        <v>0</v>
      </c>
      <c r="I150" s="57">
        <f>VLOOKUP($C150,Loans!$B$12:$AN$300,I$3,FALSE)</f>
        <v>65317.55</v>
      </c>
      <c r="J150" s="57">
        <f>VLOOKUP($C150,LoansC!$B$12:$AN$300,J$3,FALSE)</f>
        <v>65317.55</v>
      </c>
      <c r="K150" s="57">
        <f>VLOOKUP($C150,LoansR!$B$12:$AN$300,K$3,FALSE)</f>
        <v>0</v>
      </c>
      <c r="L150" s="57">
        <f>VLOOKUP($C150,Loans!$B$12:$AN$300,L$3,FALSE)</f>
        <v>234650</v>
      </c>
      <c r="M150" s="57">
        <f>VLOOKUP($C150,Loans!$B$12:$AN$300,M$3,FALSE)</f>
        <v>0</v>
      </c>
      <c r="N150" s="57">
        <f>VLOOKUP($C150,Loans!$B$12:$AN$300,N$3,FALSE)</f>
        <v>65317.55</v>
      </c>
      <c r="O150" s="57">
        <f>VLOOKUP($C150,Loans!$B$12:$AN$300,O$3,FALSE)</f>
        <v>169332.44999999998</v>
      </c>
      <c r="P150" s="57">
        <f>VLOOKUP($C150,Loans!$B$12:$AN$300,P$3,FALSE)</f>
        <v>0</v>
      </c>
      <c r="Q150" s="57">
        <f>VLOOKUP($C150,Loans!$B$12:$AN$300,Q$3,FALSE)</f>
        <v>6885695.3699999992</v>
      </c>
      <c r="R150" s="57">
        <f>VLOOKUP($C150,Loans!$B$12:$AN$300,R$3,FALSE)</f>
        <v>6885695.3699999992</v>
      </c>
      <c r="S150" s="130">
        <f>VLOOKUP($C150,'SREC Inv.'!$B$14:$AF$259,S$3,FALSE)</f>
        <v>76570</v>
      </c>
      <c r="T150" s="130">
        <f>VLOOKUP($C150,'SREC Inv.'!$B$14:$AF$259,T$3,FALSE)</f>
        <v>447175</v>
      </c>
      <c r="U150" s="147">
        <f>VLOOKUP($C150,'SREC Inv.'!$B$14:$AF$259,U$3,FALSE)</f>
        <v>0</v>
      </c>
      <c r="V150" s="64">
        <f>VLOOKUP($C150,'SREC Inv.'!$B$14:$AF$259,V$3,FALSE)</f>
        <v>76570</v>
      </c>
      <c r="W150" s="147">
        <f>VLOOKUP($C150,'SREC Inv.'!$B$14:$AF$259,W$3,FALSE)</f>
        <v>4106.6882246575342</v>
      </c>
      <c r="X150" s="147">
        <f>VLOOKUP($C150,'SREC Inv.'!$B$14:$AF$259,X$3,FALSE)</f>
        <v>1858.8348105530501</v>
      </c>
      <c r="Y150" s="147"/>
      <c r="Z150" s="78">
        <f>VLOOKUP($C150,Loans!$B$12:$AN$300,Z$3,FALSE)</f>
        <v>158080</v>
      </c>
      <c r="AA150" s="57"/>
      <c r="AJ150" s="79">
        <f>VLOOKUP($C150,'CapO-M Sum'!$A$3:$C$232,3,FALSE)</f>
        <v>5629.7524335508606</v>
      </c>
      <c r="AK150" s="79">
        <f t="shared" si="10"/>
        <v>11595.275468761445</v>
      </c>
    </row>
    <row r="151" spans="2:37" x14ac:dyDescent="0.2">
      <c r="B151" s="48">
        <v>44958</v>
      </c>
      <c r="C151" s="48">
        <f t="shared" si="9"/>
        <v>44985</v>
      </c>
      <c r="D151" s="57"/>
      <c r="E151" s="81"/>
      <c r="F151" s="57">
        <f t="shared" si="8"/>
        <v>63749.830000000009</v>
      </c>
      <c r="G151" s="77">
        <f>VLOOKUP($C151,LoansC!$B$12:$AN$300,G$3,FALSE)</f>
        <v>0</v>
      </c>
      <c r="H151" s="78">
        <f>VLOOKUP($C151,LoansR!$B$12:$AN$300,H$3,FALSE)</f>
        <v>0</v>
      </c>
      <c r="I151" s="57">
        <f>VLOOKUP($C151,Loans!$B$12:$AN$300,I$3,FALSE)</f>
        <v>63749.830000000009</v>
      </c>
      <c r="J151" s="57">
        <f>VLOOKUP($C151,LoansC!$B$12:$AN$300,J$3,FALSE)</f>
        <v>63749.830000000009</v>
      </c>
      <c r="K151" s="57">
        <f>VLOOKUP($C151,LoansR!$B$12:$AN$300,K$3,FALSE)</f>
        <v>0</v>
      </c>
      <c r="L151" s="57">
        <f>VLOOKUP($C151,Loans!$B$12:$AN$300,L$3,FALSE)</f>
        <v>209000</v>
      </c>
      <c r="M151" s="57">
        <f>VLOOKUP($C151,Loans!$B$12:$AN$300,M$3,FALSE)</f>
        <v>0</v>
      </c>
      <c r="N151" s="57">
        <f>VLOOKUP($C151,Loans!$B$12:$AN$300,N$3,FALSE)</f>
        <v>63749.830000000009</v>
      </c>
      <c r="O151" s="57">
        <f>VLOOKUP($C151,Loans!$B$12:$AN$300,O$3,FALSE)</f>
        <v>145250.16999999998</v>
      </c>
      <c r="P151" s="57">
        <f>VLOOKUP($C151,Loans!$B$12:$AN$300,P$3,FALSE)</f>
        <v>0</v>
      </c>
      <c r="Q151" s="57">
        <f>VLOOKUP($C151,Loans!$B$12:$AN$300,Q$3,FALSE)</f>
        <v>6740445.2000000011</v>
      </c>
      <c r="R151" s="57">
        <f>VLOOKUP($C151,Loans!$B$12:$AN$300,R$3,FALSE)</f>
        <v>6740445.2000000011</v>
      </c>
      <c r="S151" s="130">
        <f>VLOOKUP($C151,'SREC Inv.'!$B$14:$AF$259,S$3,FALSE)</f>
        <v>68200</v>
      </c>
      <c r="T151" s="130">
        <f>VLOOKUP($C151,'SREC Inv.'!$B$14:$AF$259,T$3,FALSE)</f>
        <v>0</v>
      </c>
      <c r="U151" s="147">
        <f>VLOOKUP($C151,'SREC Inv.'!$B$14:$AF$259,U$3,FALSE)</f>
        <v>0</v>
      </c>
      <c r="V151" s="64">
        <f>VLOOKUP($C151,'SREC Inv.'!$B$14:$AF$259,V$3,FALSE)</f>
        <v>144770</v>
      </c>
      <c r="W151" s="147">
        <f>VLOOKUP($C151,'SREC Inv.'!$B$14:$AF$259,W$3,FALSE)</f>
        <v>673.34513972602747</v>
      </c>
      <c r="X151" s="147">
        <f>VLOOKUP($C151,'SREC Inv.'!$B$14:$AF$259,X$3,FALSE)</f>
        <v>0</v>
      </c>
      <c r="Y151" s="147"/>
      <c r="Z151" s="78">
        <f>VLOOKUP($C151,Loans!$B$12:$AN$300,Z$3,FALSE)</f>
        <v>140800</v>
      </c>
      <c r="AA151" s="57"/>
      <c r="AJ151" s="79">
        <f>VLOOKUP($C151,'CapO-M Sum'!$A$3:$C$232,3,FALSE)</f>
        <v>5629.7524335508606</v>
      </c>
      <c r="AK151" s="79">
        <f t="shared" si="10"/>
        <v>6303.0975732768884</v>
      </c>
    </row>
    <row r="152" spans="2:37" x14ac:dyDescent="0.2">
      <c r="B152" s="48">
        <v>44986</v>
      </c>
      <c r="C152" s="48">
        <f t="shared" si="9"/>
        <v>45016</v>
      </c>
      <c r="D152" s="57"/>
      <c r="E152" s="81"/>
      <c r="F152" s="57">
        <f t="shared" si="8"/>
        <v>62405.05999999999</v>
      </c>
      <c r="G152" s="77">
        <f>VLOOKUP($C152,LoansC!$B$12:$AN$300,G$3,FALSE)</f>
        <v>0</v>
      </c>
      <c r="H152" s="78">
        <f>VLOOKUP($C152,LoansR!$B$12:$AN$300,H$3,FALSE)</f>
        <v>0</v>
      </c>
      <c r="I152" s="57">
        <f>VLOOKUP($C152,Loans!$B$12:$AN$300,I$3,FALSE)</f>
        <v>62405.05999999999</v>
      </c>
      <c r="J152" s="57">
        <f>VLOOKUP($C152,LoansC!$B$12:$AN$300,J$3,FALSE)</f>
        <v>62405.05999999999</v>
      </c>
      <c r="K152" s="57">
        <f>VLOOKUP($C152,LoansR!$B$12:$AN$300,K$3,FALSE)</f>
        <v>0</v>
      </c>
      <c r="L152" s="57">
        <f>VLOOKUP($C152,Loans!$B$12:$AN$300,L$3,FALSE)</f>
        <v>257450</v>
      </c>
      <c r="M152" s="57">
        <f>VLOOKUP($C152,Loans!$B$12:$AN$300,M$3,FALSE)</f>
        <v>0</v>
      </c>
      <c r="N152" s="57">
        <f>VLOOKUP($C152,Loans!$B$12:$AN$300,N$3,FALSE)</f>
        <v>62405.05999999999</v>
      </c>
      <c r="O152" s="57">
        <f>VLOOKUP($C152,Loans!$B$12:$AN$300,O$3,FALSE)</f>
        <v>195044.93999999997</v>
      </c>
      <c r="P152" s="57">
        <f>VLOOKUP($C152,Loans!$B$12:$AN$300,P$3,FALSE)</f>
        <v>0</v>
      </c>
      <c r="Q152" s="57">
        <f>VLOOKUP($C152,Loans!$B$12:$AN$300,Q$3,FALSE)</f>
        <v>6545400.2599999998</v>
      </c>
      <c r="R152" s="57">
        <f>VLOOKUP($C152,Loans!$B$12:$AN$300,R$3,FALSE)</f>
        <v>6545400.2599999998</v>
      </c>
      <c r="S152" s="130">
        <f>VLOOKUP($C152,'SREC Inv.'!$B$14:$AF$259,S$3,FALSE)</f>
        <v>84010</v>
      </c>
      <c r="T152" s="130">
        <f>VLOOKUP($C152,'SREC Inv.'!$B$14:$AF$259,T$3,FALSE)</f>
        <v>0</v>
      </c>
      <c r="U152" s="147">
        <f>VLOOKUP($C152,'SREC Inv.'!$B$14:$AF$259,U$3,FALSE)</f>
        <v>0</v>
      </c>
      <c r="V152" s="64">
        <f>VLOOKUP($C152,'SREC Inv.'!$B$14:$AF$259,V$3,FALSE)</f>
        <v>228780</v>
      </c>
      <c r="W152" s="147">
        <f>VLOOKUP($C152,'SREC Inv.'!$B$14:$AF$259,W$3,FALSE)</f>
        <v>1391.6051178082193</v>
      </c>
      <c r="X152" s="147">
        <f>VLOOKUP($C152,'SREC Inv.'!$B$14:$AF$259,X$3,FALSE)</f>
        <v>0</v>
      </c>
      <c r="Y152" s="147"/>
      <c r="Z152" s="78">
        <f>VLOOKUP($C152,Loans!$B$12:$AN$300,Z$3,FALSE)</f>
        <v>173440</v>
      </c>
      <c r="AA152" s="57"/>
      <c r="AJ152" s="79">
        <f>VLOOKUP($C152,'CapO-M Sum'!$A$3:$C$232,3,FALSE)</f>
        <v>5629.7524335508606</v>
      </c>
      <c r="AK152" s="79">
        <f t="shared" si="10"/>
        <v>7021.3575513590804</v>
      </c>
    </row>
    <row r="153" spans="2:37" x14ac:dyDescent="0.2">
      <c r="B153" s="48">
        <v>45017</v>
      </c>
      <c r="C153" s="48">
        <f t="shared" si="9"/>
        <v>45046</v>
      </c>
      <c r="D153" s="57"/>
      <c r="E153" s="81"/>
      <c r="F153" s="57">
        <f t="shared" si="8"/>
        <v>60599.27</v>
      </c>
      <c r="G153" s="77">
        <f>VLOOKUP($C153,LoansC!$B$12:$AN$300,G$3,FALSE)</f>
        <v>0</v>
      </c>
      <c r="H153" s="78">
        <f>VLOOKUP($C153,LoansR!$B$12:$AN$300,H$3,FALSE)</f>
        <v>0</v>
      </c>
      <c r="I153" s="57">
        <f>VLOOKUP($C153,Loans!$B$12:$AN$300,I$3,FALSE)</f>
        <v>60599.27</v>
      </c>
      <c r="J153" s="57">
        <f>VLOOKUP($C153,LoansC!$B$12:$AN$300,J$3,FALSE)</f>
        <v>60599.27</v>
      </c>
      <c r="K153" s="57">
        <f>VLOOKUP($C153,LoansR!$B$12:$AN$300,K$3,FALSE)</f>
        <v>0</v>
      </c>
      <c r="L153" s="57">
        <f>VLOOKUP($C153,Loans!$B$12:$AN$300,L$3,FALSE)</f>
        <v>315453.44</v>
      </c>
      <c r="M153" s="57">
        <f>VLOOKUP($C153,Loans!$B$12:$AN$300,M$3,FALSE)</f>
        <v>0</v>
      </c>
      <c r="N153" s="57">
        <f>VLOOKUP($C153,Loans!$B$12:$AN$300,N$3,FALSE)</f>
        <v>60599.27</v>
      </c>
      <c r="O153" s="57">
        <f>VLOOKUP($C153,Loans!$B$12:$AN$300,O$3,FALSE)</f>
        <v>254854.16999999998</v>
      </c>
      <c r="P153" s="57">
        <f>VLOOKUP($C153,Loans!$B$12:$AN$300,P$3,FALSE)</f>
        <v>0</v>
      </c>
      <c r="Q153" s="57">
        <f>VLOOKUP($C153,Loans!$B$12:$AN$300,Q$3,FALSE)</f>
        <v>6290546.0899999999</v>
      </c>
      <c r="R153" s="57">
        <f>VLOOKUP($C153,Loans!$B$12:$AN$300,R$3,FALSE)</f>
        <v>6290546.0899999999</v>
      </c>
      <c r="S153" s="130">
        <f>VLOOKUP($C153,'SREC Inv.'!$B$14:$AF$259,S$3,FALSE)</f>
        <v>102920</v>
      </c>
      <c r="T153" s="130">
        <f>VLOOKUP($C153,'SREC Inv.'!$B$14:$AF$259,T$3,FALSE)</f>
        <v>228780</v>
      </c>
      <c r="U153" s="147">
        <f>VLOOKUP($C153,'SREC Inv.'!$B$14:$AF$259,U$3,FALSE)</f>
        <v>0</v>
      </c>
      <c r="V153" s="64">
        <f>VLOOKUP($C153,'SREC Inv.'!$B$14:$AF$259,V$3,FALSE)</f>
        <v>102920</v>
      </c>
      <c r="W153" s="147">
        <f>VLOOKUP($C153,'SREC Inv.'!$B$14:$AF$259,W$3,FALSE)</f>
        <v>2050.7964219178084</v>
      </c>
      <c r="X153" s="147">
        <f>VLOOKUP($C153,'SREC Inv.'!$B$14:$AF$259,X$3,FALSE)</f>
        <v>1158.9756476429714</v>
      </c>
      <c r="Y153" s="147"/>
      <c r="Z153" s="78">
        <f>VLOOKUP($C153,Loans!$B$12:$AN$300,Z$3,FALSE)</f>
        <v>212480</v>
      </c>
      <c r="AA153" s="57"/>
      <c r="AJ153" s="79">
        <f>VLOOKUP($C153,'CapO-M Sum'!$A$3:$C$232,3,FALSE)</f>
        <v>5629.7524335508606</v>
      </c>
      <c r="AK153" s="79">
        <f t="shared" si="10"/>
        <v>8839.5245031116392</v>
      </c>
    </row>
    <row r="154" spans="2:37" x14ac:dyDescent="0.2">
      <c r="B154" s="48">
        <v>45047</v>
      </c>
      <c r="C154" s="48">
        <f t="shared" si="9"/>
        <v>45077</v>
      </c>
      <c r="D154" s="57"/>
      <c r="E154" s="81"/>
      <c r="F154" s="57">
        <f t="shared" si="8"/>
        <v>58239.760000000017</v>
      </c>
      <c r="G154" s="77">
        <f>VLOOKUP($C154,LoansC!$B$12:$AN$300,G$3,FALSE)</f>
        <v>0</v>
      </c>
      <c r="H154" s="78">
        <f>VLOOKUP($C154,LoansR!$B$12:$AN$300,H$3,FALSE)</f>
        <v>0</v>
      </c>
      <c r="I154" s="57">
        <f>VLOOKUP($C154,Loans!$B$12:$AN$300,I$3,FALSE)</f>
        <v>58239.760000000017</v>
      </c>
      <c r="J154" s="57">
        <f>VLOOKUP($C154,LoansC!$B$12:$AN$300,J$3,FALSE)</f>
        <v>58239.760000000017</v>
      </c>
      <c r="K154" s="57">
        <f>VLOOKUP($C154,LoansR!$B$12:$AN$300,K$3,FALSE)</f>
        <v>0</v>
      </c>
      <c r="L154" s="57">
        <f>VLOOKUP($C154,Loans!$B$12:$AN$300,L$3,FALSE)</f>
        <v>436050</v>
      </c>
      <c r="M154" s="57">
        <f>VLOOKUP($C154,Loans!$B$12:$AN$300,M$3,FALSE)</f>
        <v>0</v>
      </c>
      <c r="N154" s="57">
        <f>VLOOKUP($C154,Loans!$B$12:$AN$300,N$3,FALSE)</f>
        <v>58239.760000000017</v>
      </c>
      <c r="O154" s="57">
        <f>VLOOKUP($C154,Loans!$B$12:$AN$300,O$3,FALSE)</f>
        <v>377810.24000000005</v>
      </c>
      <c r="P154" s="57">
        <f>VLOOKUP($C154,Loans!$B$12:$AN$300,P$3,FALSE)</f>
        <v>0</v>
      </c>
      <c r="Q154" s="57">
        <f>VLOOKUP($C154,Loans!$B$12:$AN$300,Q$3,FALSE)</f>
        <v>5912735.8499999996</v>
      </c>
      <c r="R154" s="57">
        <f>VLOOKUP($C154,Loans!$B$12:$AN$300,R$3,FALSE)</f>
        <v>5912735.8499999996</v>
      </c>
      <c r="S154" s="130">
        <f>VLOOKUP($C154,'SREC Inv.'!$B$14:$AF$259,S$3,FALSE)</f>
        <v>142290</v>
      </c>
      <c r="T154" s="130">
        <f>VLOOKUP($C154,'SREC Inv.'!$B$14:$AF$259,T$3,FALSE)</f>
        <v>0</v>
      </c>
      <c r="U154" s="147">
        <f>VLOOKUP($C154,'SREC Inv.'!$B$14:$AF$259,U$3,FALSE)</f>
        <v>0</v>
      </c>
      <c r="V154" s="64">
        <f>VLOOKUP($C154,'SREC Inv.'!$B$14:$AF$259,V$3,FALSE)</f>
        <v>245210</v>
      </c>
      <c r="W154" s="147">
        <f>VLOOKUP($C154,'SREC Inv.'!$B$14:$AF$259,W$3,FALSE)</f>
        <v>1014.4525780821917</v>
      </c>
      <c r="X154" s="147">
        <f>VLOOKUP($C154,'SREC Inv.'!$B$14:$AF$259,X$3,FALSE)</f>
        <v>0</v>
      </c>
      <c r="Y154" s="147"/>
      <c r="Z154" s="78">
        <f>VLOOKUP($C154,Loans!$B$12:$AN$300,Z$3,FALSE)</f>
        <v>293760</v>
      </c>
      <c r="AA154" s="57"/>
      <c r="AJ154" s="79">
        <f>VLOOKUP($C154,'CapO-M Sum'!$A$3:$C$232,3,FALSE)</f>
        <v>5629.7524335508606</v>
      </c>
      <c r="AK154" s="79">
        <f t="shared" si="10"/>
        <v>6644.205011633052</v>
      </c>
    </row>
    <row r="155" spans="2:37" x14ac:dyDescent="0.2">
      <c r="B155" s="48">
        <v>45078</v>
      </c>
      <c r="C155" s="48">
        <f t="shared" si="9"/>
        <v>45107</v>
      </c>
      <c r="D155" s="57"/>
      <c r="E155" s="81"/>
      <c r="F155" s="57">
        <f t="shared" si="8"/>
        <v>54741.9</v>
      </c>
      <c r="G155" s="77">
        <f>VLOOKUP($C155,LoansC!$B$12:$AN$300,G$3,FALSE)</f>
        <v>0</v>
      </c>
      <c r="H155" s="78">
        <f>VLOOKUP($C155,LoansR!$B$12:$AN$300,H$3,FALSE)</f>
        <v>0</v>
      </c>
      <c r="I155" s="57">
        <f>VLOOKUP($C155,Loans!$B$12:$AN$300,I$3,FALSE)</f>
        <v>54741.9</v>
      </c>
      <c r="J155" s="57">
        <f>VLOOKUP($C155,LoansC!$B$12:$AN$300,J$3,FALSE)</f>
        <v>54741.9</v>
      </c>
      <c r="K155" s="57">
        <f>VLOOKUP($C155,LoansR!$B$12:$AN$300,K$3,FALSE)</f>
        <v>0</v>
      </c>
      <c r="L155" s="57">
        <f>VLOOKUP($C155,Loans!$B$12:$AN$300,L$3,FALSE)</f>
        <v>487825</v>
      </c>
      <c r="M155" s="57">
        <f>VLOOKUP($C155,Loans!$B$12:$AN$300,M$3,FALSE)</f>
        <v>0</v>
      </c>
      <c r="N155" s="57">
        <f>VLOOKUP($C155,Loans!$B$12:$AN$300,N$3,FALSE)</f>
        <v>54741.9</v>
      </c>
      <c r="O155" s="57">
        <f>VLOOKUP($C155,Loans!$B$12:$AN$300,O$3,FALSE)</f>
        <v>433083.10000000003</v>
      </c>
      <c r="P155" s="57">
        <f>VLOOKUP($C155,Loans!$B$12:$AN$300,P$3,FALSE)</f>
        <v>0</v>
      </c>
      <c r="Q155" s="57">
        <f>VLOOKUP($C155,Loans!$B$12:$AN$300,Q$3,FALSE)</f>
        <v>5479652.75</v>
      </c>
      <c r="R155" s="57">
        <f>VLOOKUP($C155,Loans!$B$12:$AN$300,R$3,FALSE)</f>
        <v>5479652.75</v>
      </c>
      <c r="S155" s="130">
        <f>VLOOKUP($C155,'SREC Inv.'!$B$14:$AF$259,S$3,FALSE)</f>
        <v>159185</v>
      </c>
      <c r="T155" s="130">
        <f>VLOOKUP($C155,'SREC Inv.'!$B$14:$AF$259,T$3,FALSE)</f>
        <v>0</v>
      </c>
      <c r="U155" s="147">
        <f>VLOOKUP($C155,'SREC Inv.'!$B$14:$AF$259,U$3,FALSE)</f>
        <v>0</v>
      </c>
      <c r="V155" s="64">
        <f>VLOOKUP($C155,'SREC Inv.'!$B$14:$AF$259,V$3,FALSE)</f>
        <v>404395</v>
      </c>
      <c r="W155" s="147">
        <f>VLOOKUP($C155,'SREC Inv.'!$B$14:$AF$259,W$3,FALSE)</f>
        <v>2287.5900917808221</v>
      </c>
      <c r="X155" s="147">
        <f>VLOOKUP($C155,'SREC Inv.'!$B$14:$AF$259,X$3,FALSE)</f>
        <v>0</v>
      </c>
      <c r="Y155" s="147"/>
      <c r="Z155" s="78">
        <f>VLOOKUP($C155,Loans!$B$12:$AN$300,Z$3,FALSE)</f>
        <v>328640</v>
      </c>
      <c r="AA155" s="57"/>
      <c r="AJ155" s="79">
        <f>VLOOKUP($C155,'CapO-M Sum'!$A$3:$C$232,3,FALSE)</f>
        <v>5629.7524335508606</v>
      </c>
      <c r="AK155" s="79">
        <f t="shared" si="10"/>
        <v>7917.3425253316827</v>
      </c>
    </row>
    <row r="156" spans="2:37" x14ac:dyDescent="0.2">
      <c r="B156" s="48">
        <v>45108</v>
      </c>
      <c r="C156" s="48">
        <f t="shared" si="9"/>
        <v>45138</v>
      </c>
      <c r="D156" s="57"/>
      <c r="E156" s="81"/>
      <c r="F156" s="57">
        <f t="shared" si="8"/>
        <v>50732.26</v>
      </c>
      <c r="G156" s="77">
        <f>VLOOKUP($C156,LoansC!$B$12:$AN$300,G$3,FALSE)</f>
        <v>0</v>
      </c>
      <c r="H156" s="78">
        <f>VLOOKUP($C156,LoansR!$B$12:$AN$300,H$3,FALSE)</f>
        <v>0</v>
      </c>
      <c r="I156" s="57">
        <f>VLOOKUP($C156,Loans!$B$12:$AN$300,I$3,FALSE)</f>
        <v>50732.26</v>
      </c>
      <c r="J156" s="57">
        <f>VLOOKUP($C156,LoansC!$B$12:$AN$300,J$3,FALSE)</f>
        <v>50732.26</v>
      </c>
      <c r="K156" s="57">
        <f>VLOOKUP($C156,LoansR!$B$12:$AN$300,K$3,FALSE)</f>
        <v>0</v>
      </c>
      <c r="L156" s="57">
        <f>VLOOKUP($C156,Loans!$B$12:$AN$300,L$3,FALSE)</f>
        <v>582825</v>
      </c>
      <c r="M156" s="57">
        <f>VLOOKUP($C156,Loans!$B$12:$AN$300,M$3,FALSE)</f>
        <v>0</v>
      </c>
      <c r="N156" s="57">
        <f>VLOOKUP($C156,Loans!$B$12:$AN$300,N$3,FALSE)</f>
        <v>50732.26</v>
      </c>
      <c r="O156" s="57">
        <f>VLOOKUP($C156,Loans!$B$12:$AN$300,O$3,FALSE)</f>
        <v>532092.74</v>
      </c>
      <c r="P156" s="57">
        <f>VLOOKUP($C156,Loans!$B$12:$AN$300,P$3,FALSE)</f>
        <v>0</v>
      </c>
      <c r="Q156" s="57">
        <f>VLOOKUP($C156,Loans!$B$12:$AN$300,Q$3,FALSE)</f>
        <v>4947560.0100000007</v>
      </c>
      <c r="R156" s="57">
        <f>VLOOKUP($C156,Loans!$B$12:$AN$300,R$3,FALSE)</f>
        <v>4947560.0100000007</v>
      </c>
      <c r="S156" s="130">
        <f>VLOOKUP($C156,'SREC Inv.'!$B$14:$AF$259,S$3,FALSE)</f>
        <v>190185</v>
      </c>
      <c r="T156" s="130">
        <f>VLOOKUP($C156,'SREC Inv.'!$B$14:$AF$259,T$3,FALSE)</f>
        <v>404395</v>
      </c>
      <c r="U156" s="147">
        <f>VLOOKUP($C156,'SREC Inv.'!$B$14:$AF$259,U$3,FALSE)</f>
        <v>0</v>
      </c>
      <c r="V156" s="64">
        <f>VLOOKUP($C156,'SREC Inv.'!$B$14:$AF$259,V$3,FALSE)</f>
        <v>190185</v>
      </c>
      <c r="W156" s="147">
        <f>VLOOKUP($C156,'SREC Inv.'!$B$14:$AF$259,W$3,FALSE)</f>
        <v>3750.6249000000003</v>
      </c>
      <c r="X156" s="147">
        <f>VLOOKUP($C156,'SREC Inv.'!$B$14:$AF$259,X$3,FALSE)</f>
        <v>1505.2472693994462</v>
      </c>
      <c r="Y156" s="147"/>
      <c r="Z156" s="78">
        <f>VLOOKUP($C156,Loans!$B$12:$AN$300,Z$3,FALSE)</f>
        <v>392640</v>
      </c>
      <c r="AA156" s="57"/>
      <c r="AJ156" s="79">
        <f>VLOOKUP($C156,'CapO-M Sum'!$A$3:$C$232,3,FALSE)</f>
        <v>5629.7524335508606</v>
      </c>
      <c r="AK156" s="79">
        <f t="shared" si="10"/>
        <v>10885.624602950307</v>
      </c>
    </row>
    <row r="157" spans="2:37" x14ac:dyDescent="0.2">
      <c r="B157" s="48">
        <v>45139</v>
      </c>
      <c r="C157" s="48">
        <f t="shared" si="9"/>
        <v>45169</v>
      </c>
      <c r="D157" s="57"/>
      <c r="E157" s="81"/>
      <c r="F157" s="57">
        <f t="shared" si="8"/>
        <v>45806</v>
      </c>
      <c r="G157" s="77">
        <f>VLOOKUP($C157,LoansC!$B$12:$AN$300,G$3,FALSE)</f>
        <v>0</v>
      </c>
      <c r="H157" s="78">
        <f>VLOOKUP($C157,LoansR!$B$12:$AN$300,H$3,FALSE)</f>
        <v>0</v>
      </c>
      <c r="I157" s="57">
        <f>VLOOKUP($C157,Loans!$B$12:$AN$300,I$3,FALSE)</f>
        <v>45806</v>
      </c>
      <c r="J157" s="57">
        <f>VLOOKUP($C157,LoansC!$B$12:$AN$300,J$3,FALSE)</f>
        <v>45806</v>
      </c>
      <c r="K157" s="57">
        <f>VLOOKUP($C157,LoansR!$B$12:$AN$300,K$3,FALSE)</f>
        <v>0</v>
      </c>
      <c r="L157" s="57">
        <f>VLOOKUP($C157,Loans!$B$12:$AN$300,L$3,FALSE)</f>
        <v>564908.38</v>
      </c>
      <c r="M157" s="57">
        <f>VLOOKUP($C157,Loans!$B$12:$AN$300,M$3,FALSE)</f>
        <v>0</v>
      </c>
      <c r="N157" s="57">
        <f>VLOOKUP($C157,Loans!$B$12:$AN$300,N$3,FALSE)</f>
        <v>45806</v>
      </c>
      <c r="O157" s="57">
        <f>VLOOKUP($C157,Loans!$B$12:$AN$300,O$3,FALSE)</f>
        <v>519102.38</v>
      </c>
      <c r="P157" s="57">
        <f>VLOOKUP($C157,Loans!$B$12:$AN$300,P$3,FALSE)</f>
        <v>0</v>
      </c>
      <c r="Q157" s="57">
        <f>VLOOKUP($C157,Loans!$B$12:$AN$300,Q$3,FALSE)</f>
        <v>4428457.6300000008</v>
      </c>
      <c r="R157" s="57">
        <f>VLOOKUP($C157,Loans!$B$12:$AN$300,R$3,FALSE)</f>
        <v>4428457.6300000008</v>
      </c>
      <c r="S157" s="130">
        <f>VLOOKUP($C157,'SREC Inv.'!$B$14:$AF$259,S$3,FALSE)</f>
        <v>184450</v>
      </c>
      <c r="T157" s="130">
        <f>VLOOKUP($C157,'SREC Inv.'!$B$14:$AF$259,T$3,FALSE)</f>
        <v>0</v>
      </c>
      <c r="U157" s="147">
        <f>VLOOKUP($C157,'SREC Inv.'!$B$14:$AF$259,U$3,FALSE)</f>
        <v>0</v>
      </c>
      <c r="V157" s="64">
        <f>VLOOKUP($C157,'SREC Inv.'!$B$14:$AF$259,V$3,FALSE)</f>
        <v>374635</v>
      </c>
      <c r="W157" s="147">
        <f>VLOOKUP($C157,'SREC Inv.'!$B$14:$AF$259,W$3,FALSE)</f>
        <v>1850.7083657534247</v>
      </c>
      <c r="X157" s="147">
        <f>VLOOKUP($C157,'SREC Inv.'!$B$14:$AF$259,X$3,FALSE)</f>
        <v>0</v>
      </c>
      <c r="Y157" s="147"/>
      <c r="Z157" s="78">
        <f>VLOOKUP($C157,Loans!$B$12:$AN$300,Z$3,FALSE)</f>
        <v>380458.38</v>
      </c>
      <c r="AA157" s="57"/>
      <c r="AJ157" s="79">
        <f>VLOOKUP($C157,'CapO-M Sum'!$A$3:$C$232,3,FALSE)</f>
        <v>5629.7524335508606</v>
      </c>
      <c r="AK157" s="79">
        <f t="shared" si="10"/>
        <v>7480.4607993042855</v>
      </c>
    </row>
    <row r="158" spans="2:37" x14ac:dyDescent="0.2">
      <c r="B158" s="48">
        <v>45170</v>
      </c>
      <c r="C158" s="48">
        <f t="shared" si="9"/>
        <v>45199</v>
      </c>
      <c r="D158" s="57"/>
      <c r="E158" s="81"/>
      <c r="F158" s="57">
        <f t="shared" si="8"/>
        <v>40999.989999999991</v>
      </c>
      <c r="G158" s="77">
        <f>VLOOKUP($C158,LoansC!$B$12:$AN$300,G$3,FALSE)</f>
        <v>0</v>
      </c>
      <c r="H158" s="78">
        <f>VLOOKUP($C158,LoansR!$B$12:$AN$300,H$3,FALSE)</f>
        <v>0</v>
      </c>
      <c r="I158" s="57">
        <f>VLOOKUP($C158,Loans!$B$12:$AN$300,I$3,FALSE)</f>
        <v>40999.989999999991</v>
      </c>
      <c r="J158" s="57">
        <f>VLOOKUP($C158,LoansC!$B$12:$AN$300,J$3,FALSE)</f>
        <v>40999.989999999991</v>
      </c>
      <c r="K158" s="57">
        <f>VLOOKUP($C158,LoansR!$B$12:$AN$300,K$3,FALSE)</f>
        <v>0</v>
      </c>
      <c r="L158" s="57">
        <f>VLOOKUP($C158,Loans!$B$12:$AN$300,L$3,FALSE)</f>
        <v>545268.75</v>
      </c>
      <c r="M158" s="57">
        <f>VLOOKUP($C158,Loans!$B$12:$AN$300,M$3,FALSE)</f>
        <v>0</v>
      </c>
      <c r="N158" s="57">
        <f>VLOOKUP($C158,Loans!$B$12:$AN$300,N$3,FALSE)</f>
        <v>40999.989999999991</v>
      </c>
      <c r="O158" s="57">
        <f>VLOOKUP($C158,Loans!$B$12:$AN$300,O$3,FALSE)</f>
        <v>504268.76</v>
      </c>
      <c r="P158" s="57">
        <f>VLOOKUP($C158,Loans!$B$12:$AN$300,P$3,FALSE)</f>
        <v>0</v>
      </c>
      <c r="Q158" s="57">
        <f>VLOOKUP($C158,Loans!$B$12:$AN$300,Q$3,FALSE)</f>
        <v>3924188.8699999996</v>
      </c>
      <c r="R158" s="57">
        <f>VLOOKUP($C158,Loans!$B$12:$AN$300,R$3,FALSE)</f>
        <v>3924188.8699999996</v>
      </c>
      <c r="S158" s="130">
        <f>VLOOKUP($C158,'SREC Inv.'!$B$14:$AF$259,S$3,FALSE)</f>
        <v>177940</v>
      </c>
      <c r="T158" s="130">
        <f>VLOOKUP($C158,'SREC Inv.'!$B$14:$AF$259,T$3,FALSE)</f>
        <v>0</v>
      </c>
      <c r="U158" s="147">
        <f>VLOOKUP($C158,'SREC Inv.'!$B$14:$AF$259,U$3,FALSE)</f>
        <v>0</v>
      </c>
      <c r="V158" s="64">
        <f>VLOOKUP($C158,'SREC Inv.'!$B$14:$AF$259,V$3,FALSE)</f>
        <v>552575</v>
      </c>
      <c r="W158" s="147">
        <f>VLOOKUP($C158,'SREC Inv.'!$B$14:$AF$259,W$3,FALSE)</f>
        <v>3475.1440794520549</v>
      </c>
      <c r="X158" s="147">
        <f>VLOOKUP($C158,'SREC Inv.'!$B$14:$AF$259,X$3,FALSE)</f>
        <v>0</v>
      </c>
      <c r="Y158" s="147"/>
      <c r="Z158" s="78">
        <f>VLOOKUP($C158,Loans!$B$12:$AN$300,Z$3,FALSE)</f>
        <v>367328.75</v>
      </c>
      <c r="AA158" s="57"/>
      <c r="AJ158" s="79">
        <f>VLOOKUP($C158,'CapO-M Sum'!$A$3:$C$232,3,FALSE)</f>
        <v>5629.7524335508606</v>
      </c>
      <c r="AK158" s="79">
        <f t="shared" si="10"/>
        <v>9104.8965130029155</v>
      </c>
    </row>
    <row r="159" spans="2:37" x14ac:dyDescent="0.2">
      <c r="B159" s="48">
        <v>45200</v>
      </c>
      <c r="C159" s="48">
        <f t="shared" si="9"/>
        <v>45230</v>
      </c>
      <c r="D159" s="57"/>
      <c r="E159" s="81"/>
      <c r="F159" s="57">
        <f t="shared" si="8"/>
        <v>36331.31</v>
      </c>
      <c r="G159" s="77">
        <f>VLOOKUP($C159,LoansC!$B$12:$AN$300,G$3,FALSE)</f>
        <v>0</v>
      </c>
      <c r="H159" s="78">
        <f>VLOOKUP($C159,LoansR!$B$12:$AN$300,H$3,FALSE)</f>
        <v>0</v>
      </c>
      <c r="I159" s="57">
        <f>VLOOKUP($C159,Loans!$B$12:$AN$300,I$3,FALSE)</f>
        <v>36331.31</v>
      </c>
      <c r="J159" s="57">
        <f>VLOOKUP($C159,LoansC!$B$12:$AN$300,J$3,FALSE)</f>
        <v>36331.31</v>
      </c>
      <c r="K159" s="57">
        <f>VLOOKUP($C159,LoansR!$B$12:$AN$300,K$3,FALSE)</f>
        <v>0</v>
      </c>
      <c r="L159" s="57">
        <f>VLOOKUP($C159,Loans!$B$12:$AN$300,L$3,FALSE)</f>
        <v>447350.25</v>
      </c>
      <c r="M159" s="57">
        <f>VLOOKUP($C159,Loans!$B$12:$AN$300,M$3,FALSE)</f>
        <v>0</v>
      </c>
      <c r="N159" s="57">
        <f>VLOOKUP($C159,Loans!$B$12:$AN$300,N$3,FALSE)</f>
        <v>36331.31</v>
      </c>
      <c r="O159" s="57">
        <f>VLOOKUP($C159,Loans!$B$12:$AN$300,O$3,FALSE)</f>
        <v>411018.94</v>
      </c>
      <c r="P159" s="57">
        <f>VLOOKUP($C159,Loans!$B$12:$AN$300,P$3,FALSE)</f>
        <v>0</v>
      </c>
      <c r="Q159" s="57">
        <f>VLOOKUP($C159,Loans!$B$12:$AN$300,Q$3,FALSE)</f>
        <v>3513169.93</v>
      </c>
      <c r="R159" s="57">
        <f>VLOOKUP($C159,Loans!$B$12:$AN$300,R$3,FALSE)</f>
        <v>3513169.93</v>
      </c>
      <c r="S159" s="130">
        <f>VLOOKUP($C159,'SREC Inv.'!$B$14:$AF$259,S$3,FALSE)</f>
        <v>146010</v>
      </c>
      <c r="T159" s="130">
        <f>VLOOKUP($C159,'SREC Inv.'!$B$14:$AF$259,T$3,FALSE)</f>
        <v>552575</v>
      </c>
      <c r="U159" s="147">
        <f>VLOOKUP($C159,'SREC Inv.'!$B$14:$AF$259,U$3,FALSE)</f>
        <v>0</v>
      </c>
      <c r="V159" s="64">
        <f>VLOOKUP($C159,'SREC Inv.'!$B$14:$AF$259,V$3,FALSE)</f>
        <v>146010</v>
      </c>
      <c r="W159" s="147">
        <f>VLOOKUP($C159,'SREC Inv.'!$B$14:$AF$259,W$3,FALSE)</f>
        <v>5090.2854410958907</v>
      </c>
      <c r="X159" s="147">
        <f>VLOOKUP($C159,'SREC Inv.'!$B$14:$AF$259,X$3,FALSE)</f>
        <v>1690.3517716033648</v>
      </c>
      <c r="Y159" s="147"/>
      <c r="Z159" s="78">
        <f>VLOOKUP($C159,Loans!$B$12:$AN$300,Z$3,FALSE)</f>
        <v>301340.25</v>
      </c>
      <c r="AA159" s="57"/>
      <c r="AJ159" s="79">
        <f>VLOOKUP($C159,'CapO-M Sum'!$A$3:$C$232,3,FALSE)</f>
        <v>5798.6450065573854</v>
      </c>
      <c r="AK159" s="79">
        <f t="shared" si="10"/>
        <v>12579.282219256642</v>
      </c>
    </row>
    <row r="160" spans="2:37" x14ac:dyDescent="0.2">
      <c r="B160" s="48">
        <v>45231</v>
      </c>
      <c r="C160" s="48">
        <f t="shared" si="9"/>
        <v>45260</v>
      </c>
      <c r="D160" s="57"/>
      <c r="E160" s="81"/>
      <c r="F160" s="57">
        <f t="shared" si="8"/>
        <v>32526</v>
      </c>
      <c r="G160" s="77">
        <f>VLOOKUP($C160,LoansC!$B$12:$AN$300,G$3,FALSE)</f>
        <v>0</v>
      </c>
      <c r="H160" s="78">
        <f>VLOOKUP($C160,LoansR!$B$12:$AN$300,H$3,FALSE)</f>
        <v>0</v>
      </c>
      <c r="I160" s="57">
        <f>VLOOKUP($C160,Loans!$B$12:$AN$300,I$3,FALSE)</f>
        <v>32526</v>
      </c>
      <c r="J160" s="57">
        <f>VLOOKUP($C160,LoansC!$B$12:$AN$300,J$3,FALSE)</f>
        <v>32526</v>
      </c>
      <c r="K160" s="57">
        <f>VLOOKUP($C160,LoansR!$B$12:$AN$300,K$3,FALSE)</f>
        <v>0</v>
      </c>
      <c r="L160" s="57">
        <f>VLOOKUP($C160,Loans!$B$12:$AN$300,L$3,FALSE)</f>
        <v>377625</v>
      </c>
      <c r="M160" s="57">
        <f>VLOOKUP($C160,Loans!$B$12:$AN$300,M$3,FALSE)</f>
        <v>0</v>
      </c>
      <c r="N160" s="57">
        <f>VLOOKUP($C160,Loans!$B$12:$AN$300,N$3,FALSE)</f>
        <v>32526</v>
      </c>
      <c r="O160" s="57">
        <f>VLOOKUP($C160,Loans!$B$12:$AN$300,O$3,FALSE)</f>
        <v>345099</v>
      </c>
      <c r="P160" s="57">
        <f>VLOOKUP($C160,Loans!$B$12:$AN$300,P$3,FALSE)</f>
        <v>0</v>
      </c>
      <c r="Q160" s="57">
        <f>VLOOKUP($C160,Loans!$B$12:$AN$300,Q$3,FALSE)</f>
        <v>3168070.9299999997</v>
      </c>
      <c r="R160" s="57">
        <f>VLOOKUP($C160,Loans!$B$12:$AN$300,R$3,FALSE)</f>
        <v>3168070.9299999997</v>
      </c>
      <c r="S160" s="130">
        <f>VLOOKUP($C160,'SREC Inv.'!$B$14:$AF$259,S$3,FALSE)</f>
        <v>123225</v>
      </c>
      <c r="T160" s="130">
        <f>VLOOKUP($C160,'SREC Inv.'!$B$14:$AF$259,T$3,FALSE)</f>
        <v>0</v>
      </c>
      <c r="U160" s="147">
        <f>VLOOKUP($C160,'SREC Inv.'!$B$14:$AF$259,U$3,FALSE)</f>
        <v>0</v>
      </c>
      <c r="V160" s="64">
        <f>VLOOKUP($C160,'SREC Inv.'!$B$14:$AF$259,V$3,FALSE)</f>
        <v>269235</v>
      </c>
      <c r="W160" s="147">
        <f>VLOOKUP($C160,'SREC Inv.'!$B$14:$AF$259,W$3,FALSE)</f>
        <v>1370.7989794520547</v>
      </c>
      <c r="X160" s="147">
        <f>VLOOKUP($C160,'SREC Inv.'!$B$14:$AF$259,X$3,FALSE)</f>
        <v>0</v>
      </c>
      <c r="Y160" s="147"/>
      <c r="Z160" s="78">
        <f>VLOOKUP($C160,Loans!$B$12:$AN$300,Z$3,FALSE)</f>
        <v>254400</v>
      </c>
      <c r="AA160" s="57"/>
      <c r="AJ160" s="79">
        <f>VLOOKUP($C160,'CapO-M Sum'!$A$3:$C$232,3,FALSE)</f>
        <v>5798.6450065573854</v>
      </c>
      <c r="AK160" s="79">
        <f t="shared" si="10"/>
        <v>7169.4439860094399</v>
      </c>
    </row>
    <row r="161" spans="2:37" x14ac:dyDescent="0.2">
      <c r="B161" s="48">
        <v>45261</v>
      </c>
      <c r="C161" s="48">
        <f t="shared" si="9"/>
        <v>45291</v>
      </c>
      <c r="D161" s="57"/>
      <c r="E161" s="81"/>
      <c r="F161" s="57">
        <f t="shared" si="8"/>
        <v>29330.95</v>
      </c>
      <c r="G161" s="77">
        <f>VLOOKUP($C161,LoansC!$B$12:$AN$300,G$3,FALSE)</f>
        <v>0</v>
      </c>
      <c r="H161" s="78">
        <f>VLOOKUP($C161,LoansR!$B$12:$AN$300,H$3,FALSE)</f>
        <v>0</v>
      </c>
      <c r="I161" s="57">
        <f>VLOOKUP($C161,Loans!$B$12:$AN$300,I$3,FALSE)</f>
        <v>29330.95</v>
      </c>
      <c r="J161" s="57">
        <f>VLOOKUP($C161,LoansC!$B$12:$AN$300,J$3,FALSE)</f>
        <v>29330.95</v>
      </c>
      <c r="K161" s="57">
        <f>VLOOKUP($C161,LoansR!$B$12:$AN$300,K$3,FALSE)</f>
        <v>0</v>
      </c>
      <c r="L161" s="57">
        <f>VLOOKUP($C161,Loans!$B$12:$AN$300,L$3,FALSE)</f>
        <v>302575</v>
      </c>
      <c r="M161" s="57">
        <f>VLOOKUP($C161,Loans!$B$12:$AN$300,M$3,FALSE)</f>
        <v>0</v>
      </c>
      <c r="N161" s="57">
        <f>VLOOKUP($C161,Loans!$B$12:$AN$300,N$3,FALSE)</f>
        <v>29330.95</v>
      </c>
      <c r="O161" s="57">
        <f>VLOOKUP($C161,Loans!$B$12:$AN$300,O$3,FALSE)</f>
        <v>273244.05</v>
      </c>
      <c r="P161" s="57">
        <f>VLOOKUP($C161,Loans!$B$12:$AN$300,P$3,FALSE)</f>
        <v>0</v>
      </c>
      <c r="Q161" s="57">
        <f>VLOOKUP($C161,Loans!$B$12:$AN$300,Q$3,FALSE)</f>
        <v>2894826.88</v>
      </c>
      <c r="R161" s="57">
        <f>VLOOKUP($C161,Loans!$B$12:$AN$300,R$3,FALSE)</f>
        <v>2894826.88</v>
      </c>
      <c r="S161" s="130">
        <f>VLOOKUP($C161,'SREC Inv.'!$B$14:$AF$259,S$3,FALSE)</f>
        <v>98735</v>
      </c>
      <c r="T161" s="130">
        <f>VLOOKUP($C161,'SREC Inv.'!$B$14:$AF$259,T$3,FALSE)</f>
        <v>0</v>
      </c>
      <c r="U161" s="147">
        <f>VLOOKUP($C161,'SREC Inv.'!$B$14:$AF$259,U$3,FALSE)</f>
        <v>0</v>
      </c>
      <c r="V161" s="64">
        <f>VLOOKUP($C161,'SREC Inv.'!$B$14:$AF$259,V$3,FALSE)</f>
        <v>367970</v>
      </c>
      <c r="W161" s="147">
        <f>VLOOKUP($C161,'SREC Inv.'!$B$14:$AF$259,W$3,FALSE)</f>
        <v>2570.5252657534247</v>
      </c>
      <c r="X161" s="147">
        <f>VLOOKUP($C161,'SREC Inv.'!$B$14:$AF$259,X$3,FALSE)</f>
        <v>0</v>
      </c>
      <c r="Y161" s="147"/>
      <c r="Z161" s="78">
        <f>VLOOKUP($C161,Loans!$B$12:$AN$300,Z$3,FALSE)</f>
        <v>203840</v>
      </c>
      <c r="AA161" s="57"/>
      <c r="AJ161" s="79">
        <f>VLOOKUP($C161,'CapO-M Sum'!$A$3:$C$232,3,FALSE)</f>
        <v>5798.6450065573854</v>
      </c>
      <c r="AK161" s="79">
        <f t="shared" si="10"/>
        <v>8369.1702723108101</v>
      </c>
    </row>
    <row r="162" spans="2:37" x14ac:dyDescent="0.2">
      <c r="B162" s="48">
        <v>45292</v>
      </c>
      <c r="C162" s="48">
        <f t="shared" si="9"/>
        <v>45322</v>
      </c>
      <c r="D162" s="57"/>
      <c r="E162" s="81"/>
      <c r="F162" s="57">
        <f t="shared" si="8"/>
        <v>26801.180000000004</v>
      </c>
      <c r="G162" s="77">
        <f>VLOOKUP($C162,LoansC!$B$12:$AN$300,G$3,FALSE)</f>
        <v>0</v>
      </c>
      <c r="H162" s="78">
        <f>VLOOKUP($C162,LoansR!$B$12:$AN$300,H$3,FALSE)</f>
        <v>0</v>
      </c>
      <c r="I162" s="57">
        <f>VLOOKUP($C162,Loans!$B$12:$AN$300,I$3,FALSE)</f>
        <v>26801.180000000004</v>
      </c>
      <c r="J162" s="57">
        <f>VLOOKUP($C162,LoansC!$B$12:$AN$300,J$3,FALSE)</f>
        <v>26801.180000000004</v>
      </c>
      <c r="K162" s="57">
        <f>VLOOKUP($C162,LoansR!$B$12:$AN$300,K$3,FALSE)</f>
        <v>0</v>
      </c>
      <c r="L162" s="57">
        <f>VLOOKUP($C162,Loans!$B$12:$AN$300,L$3,FALSE)</f>
        <v>189525</v>
      </c>
      <c r="M162" s="57">
        <f>VLOOKUP($C162,Loans!$B$12:$AN$300,M$3,FALSE)</f>
        <v>0</v>
      </c>
      <c r="N162" s="57">
        <f>VLOOKUP($C162,Loans!$B$12:$AN$300,N$3,FALSE)</f>
        <v>26801.180000000004</v>
      </c>
      <c r="O162" s="57">
        <f>VLOOKUP($C162,Loans!$B$12:$AN$300,O$3,FALSE)</f>
        <v>162723.82</v>
      </c>
      <c r="P162" s="57">
        <f>VLOOKUP($C162,Loans!$B$12:$AN$300,P$3,FALSE)</f>
        <v>0</v>
      </c>
      <c r="Q162" s="57">
        <f>VLOOKUP($C162,Loans!$B$12:$AN$300,Q$3,FALSE)</f>
        <v>2732103.06</v>
      </c>
      <c r="R162" s="57">
        <f>VLOOKUP($C162,Loans!$B$12:$AN$300,R$3,FALSE)</f>
        <v>2732103.06</v>
      </c>
      <c r="S162" s="130">
        <f>VLOOKUP($C162,'SREC Inv.'!$B$14:$AF$259,S$3,FALSE)</f>
        <v>61845</v>
      </c>
      <c r="T162" s="130">
        <f>VLOOKUP($C162,'SREC Inv.'!$B$14:$AF$259,T$3,FALSE)</f>
        <v>367970</v>
      </c>
      <c r="U162" s="147">
        <f>VLOOKUP($C162,'SREC Inv.'!$B$14:$AF$259,U$3,FALSE)</f>
        <v>0</v>
      </c>
      <c r="V162" s="64">
        <f>VLOOKUP($C162,'SREC Inv.'!$B$14:$AF$259,V$3,FALSE)</f>
        <v>61845</v>
      </c>
      <c r="W162" s="147">
        <f>VLOOKUP($C162,'SREC Inv.'!$B$14:$AF$259,W$3,FALSE)</f>
        <v>3378.9451767123287</v>
      </c>
      <c r="X162" s="147">
        <f>VLOOKUP($C162,'SREC Inv.'!$B$14:$AF$259,X$3,FALSE)</f>
        <v>1578.883609492146</v>
      </c>
      <c r="Y162" s="147"/>
      <c r="Z162" s="78">
        <f>VLOOKUP($C162,Loans!$B$12:$AN$300,Z$3,FALSE)</f>
        <v>127680</v>
      </c>
      <c r="AA162" s="57"/>
      <c r="AJ162" s="79">
        <f>VLOOKUP($C162,'CapO-M Sum'!$A$3:$C$232,3,FALSE)</f>
        <v>5798.6450065573854</v>
      </c>
      <c r="AK162" s="79">
        <f t="shared" si="10"/>
        <v>10756.473792761859</v>
      </c>
    </row>
    <row r="163" spans="2:37" x14ac:dyDescent="0.2">
      <c r="B163" s="48">
        <v>45323</v>
      </c>
      <c r="C163" s="48">
        <f t="shared" si="9"/>
        <v>45351</v>
      </c>
      <c r="D163" s="57"/>
      <c r="E163" s="81"/>
      <c r="F163" s="57">
        <f t="shared" si="8"/>
        <v>25294.629999999997</v>
      </c>
      <c r="G163" s="77">
        <f>VLOOKUP($C163,LoansC!$B$12:$AN$300,G$3,FALSE)</f>
        <v>0</v>
      </c>
      <c r="H163" s="78">
        <f>VLOOKUP($C163,LoansR!$B$12:$AN$300,H$3,FALSE)</f>
        <v>0</v>
      </c>
      <c r="I163" s="57">
        <f>VLOOKUP($C163,Loans!$B$12:$AN$300,I$3,FALSE)</f>
        <v>25294.629999999997</v>
      </c>
      <c r="J163" s="57">
        <f>VLOOKUP($C163,LoansC!$B$12:$AN$300,J$3,FALSE)</f>
        <v>25294.629999999997</v>
      </c>
      <c r="K163" s="57">
        <f>VLOOKUP($C163,LoansR!$B$12:$AN$300,K$3,FALSE)</f>
        <v>0</v>
      </c>
      <c r="L163" s="57">
        <f>VLOOKUP($C163,Loans!$B$12:$AN$300,L$3,FALSE)</f>
        <v>166250</v>
      </c>
      <c r="M163" s="57">
        <f>VLOOKUP($C163,Loans!$B$12:$AN$300,M$3,FALSE)</f>
        <v>0</v>
      </c>
      <c r="N163" s="57">
        <f>VLOOKUP($C163,Loans!$B$12:$AN$300,N$3,FALSE)</f>
        <v>25294.629999999997</v>
      </c>
      <c r="O163" s="57">
        <f>VLOOKUP($C163,Loans!$B$12:$AN$300,O$3,FALSE)</f>
        <v>140955.37</v>
      </c>
      <c r="P163" s="57">
        <f>VLOOKUP($C163,Loans!$B$12:$AN$300,P$3,FALSE)</f>
        <v>0</v>
      </c>
      <c r="Q163" s="57">
        <f>VLOOKUP($C163,Loans!$B$12:$AN$300,Q$3,FALSE)</f>
        <v>2591147.69</v>
      </c>
      <c r="R163" s="57">
        <f>VLOOKUP($C163,Loans!$B$12:$AN$300,R$3,FALSE)</f>
        <v>2591147.69</v>
      </c>
      <c r="S163" s="130">
        <f>VLOOKUP($C163,'SREC Inv.'!$B$14:$AF$259,S$3,FALSE)</f>
        <v>54250</v>
      </c>
      <c r="T163" s="130">
        <f>VLOOKUP($C163,'SREC Inv.'!$B$14:$AF$259,T$3,FALSE)</f>
        <v>0</v>
      </c>
      <c r="U163" s="147">
        <f>VLOOKUP($C163,'SREC Inv.'!$B$14:$AF$259,U$3,FALSE)</f>
        <v>0</v>
      </c>
      <c r="V163" s="64">
        <f>VLOOKUP($C163,'SREC Inv.'!$B$14:$AF$259,V$3,FALSE)</f>
        <v>116095</v>
      </c>
      <c r="W163" s="147">
        <f>VLOOKUP($C163,'SREC Inv.'!$B$14:$AF$259,W$3,FALSE)</f>
        <v>562.42624794520543</v>
      </c>
      <c r="X163" s="147">
        <f>VLOOKUP($C163,'SREC Inv.'!$B$14:$AF$259,X$3,FALSE)</f>
        <v>0</v>
      </c>
      <c r="Y163" s="147"/>
      <c r="Z163" s="78">
        <f>VLOOKUP($C163,Loans!$B$12:$AN$300,Z$3,FALSE)</f>
        <v>112000</v>
      </c>
      <c r="AA163" s="57"/>
      <c r="AJ163" s="79">
        <f>VLOOKUP($C163,'CapO-M Sum'!$A$3:$C$232,3,FALSE)</f>
        <v>5798.6450065573854</v>
      </c>
      <c r="AK163" s="79">
        <f t="shared" si="10"/>
        <v>6361.0712545025908</v>
      </c>
    </row>
    <row r="164" spans="2:37" x14ac:dyDescent="0.2">
      <c r="B164" s="48">
        <v>45352</v>
      </c>
      <c r="C164" s="48">
        <f t="shared" si="9"/>
        <v>45382</v>
      </c>
      <c r="D164" s="57"/>
      <c r="E164" s="81"/>
      <c r="F164" s="57">
        <f t="shared" si="8"/>
        <v>23989.64</v>
      </c>
      <c r="G164" s="77">
        <f>VLOOKUP($C164,LoansC!$B$12:$AN$300,G$3,FALSE)</f>
        <v>0</v>
      </c>
      <c r="H164" s="78">
        <f>VLOOKUP($C164,LoansR!$B$12:$AN$300,H$3,FALSE)</f>
        <v>0</v>
      </c>
      <c r="I164" s="57">
        <f>VLOOKUP($C164,Loans!$B$12:$AN$300,I$3,FALSE)</f>
        <v>23989.64</v>
      </c>
      <c r="J164" s="57">
        <f>VLOOKUP($C164,LoansC!$B$12:$AN$300,J$3,FALSE)</f>
        <v>23989.64</v>
      </c>
      <c r="K164" s="57">
        <f>VLOOKUP($C164,LoansR!$B$12:$AN$300,K$3,FALSE)</f>
        <v>0</v>
      </c>
      <c r="L164" s="57">
        <f>VLOOKUP($C164,Loans!$B$12:$AN$300,L$3,FALSE)</f>
        <v>206150</v>
      </c>
      <c r="M164" s="57">
        <f>VLOOKUP($C164,Loans!$B$12:$AN$300,M$3,FALSE)</f>
        <v>0</v>
      </c>
      <c r="N164" s="57">
        <f>VLOOKUP($C164,Loans!$B$12:$AN$300,N$3,FALSE)</f>
        <v>23989.64</v>
      </c>
      <c r="O164" s="57">
        <f>VLOOKUP($C164,Loans!$B$12:$AN$300,O$3,FALSE)</f>
        <v>182160.36000000002</v>
      </c>
      <c r="P164" s="57">
        <f>VLOOKUP($C164,Loans!$B$12:$AN$300,P$3,FALSE)</f>
        <v>0</v>
      </c>
      <c r="Q164" s="57">
        <f>VLOOKUP($C164,Loans!$B$12:$AN$300,Q$3,FALSE)</f>
        <v>2408987.33</v>
      </c>
      <c r="R164" s="57">
        <f>VLOOKUP($C164,Loans!$B$12:$AN$300,R$3,FALSE)</f>
        <v>2408987.33</v>
      </c>
      <c r="S164" s="130">
        <f>VLOOKUP($C164,'SREC Inv.'!$B$14:$AF$259,S$3,FALSE)</f>
        <v>67270</v>
      </c>
      <c r="T164" s="130">
        <f>VLOOKUP($C164,'SREC Inv.'!$B$14:$AF$259,T$3,FALSE)</f>
        <v>0</v>
      </c>
      <c r="U164" s="147">
        <f>VLOOKUP($C164,'SREC Inv.'!$B$14:$AF$259,U$3,FALSE)</f>
        <v>0</v>
      </c>
      <c r="V164" s="64">
        <f>VLOOKUP($C164,'SREC Inv.'!$B$14:$AF$259,V$3,FALSE)</f>
        <v>183365</v>
      </c>
      <c r="W164" s="147">
        <f>VLOOKUP($C164,'SREC Inv.'!$B$14:$AF$259,W$3,FALSE)</f>
        <v>1115.9355794520548</v>
      </c>
      <c r="X164" s="147">
        <f>VLOOKUP($C164,'SREC Inv.'!$B$14:$AF$259,X$3,FALSE)</f>
        <v>0</v>
      </c>
      <c r="Y164" s="147"/>
      <c r="Z164" s="78">
        <f>VLOOKUP($C164,Loans!$B$12:$AN$300,Z$3,FALSE)</f>
        <v>138880</v>
      </c>
      <c r="AA164" s="57"/>
      <c r="AJ164" s="79">
        <f>VLOOKUP($C164,'CapO-M Sum'!$A$3:$C$232,3,FALSE)</f>
        <v>5798.6450065573854</v>
      </c>
      <c r="AK164" s="79">
        <f t="shared" si="10"/>
        <v>6914.5805860094406</v>
      </c>
    </row>
    <row r="165" spans="2:37" x14ac:dyDescent="0.2">
      <c r="B165" s="48">
        <v>45383</v>
      </c>
      <c r="C165" s="48">
        <f t="shared" si="9"/>
        <v>45412</v>
      </c>
      <c r="D165" s="57"/>
      <c r="E165" s="81"/>
      <c r="F165" s="57">
        <f t="shared" si="8"/>
        <v>22303.119999999999</v>
      </c>
      <c r="G165" s="77">
        <f>VLOOKUP($C165,LoansC!$B$12:$AN$300,G$3,FALSE)</f>
        <v>0</v>
      </c>
      <c r="H165" s="78">
        <f>VLOOKUP($C165,LoansR!$B$12:$AN$300,H$3,FALSE)</f>
        <v>0</v>
      </c>
      <c r="I165" s="57">
        <f>VLOOKUP($C165,Loans!$B$12:$AN$300,I$3,FALSE)</f>
        <v>22303.119999999999</v>
      </c>
      <c r="J165" s="57">
        <f>VLOOKUP($C165,LoansC!$B$12:$AN$300,J$3,FALSE)</f>
        <v>22303.119999999999</v>
      </c>
      <c r="K165" s="57">
        <f>VLOOKUP($C165,LoansR!$B$12:$AN$300,K$3,FALSE)</f>
        <v>0</v>
      </c>
      <c r="L165" s="57">
        <f>VLOOKUP($C165,Loans!$B$12:$AN$300,L$3,FALSE)</f>
        <v>253882.1</v>
      </c>
      <c r="M165" s="57">
        <f>VLOOKUP($C165,Loans!$B$12:$AN$300,M$3,FALSE)</f>
        <v>0</v>
      </c>
      <c r="N165" s="57">
        <f>VLOOKUP($C165,Loans!$B$12:$AN$300,N$3,FALSE)</f>
        <v>22303.119999999999</v>
      </c>
      <c r="O165" s="57">
        <f>VLOOKUP($C165,Loans!$B$12:$AN$300,O$3,FALSE)</f>
        <v>231578.97999999998</v>
      </c>
      <c r="P165" s="57">
        <f>VLOOKUP($C165,Loans!$B$12:$AN$300,P$3,FALSE)</f>
        <v>0</v>
      </c>
      <c r="Q165" s="57">
        <f>VLOOKUP($C165,Loans!$B$12:$AN$300,Q$3,FALSE)</f>
        <v>2177408.35</v>
      </c>
      <c r="R165" s="57">
        <f>VLOOKUP($C165,Loans!$B$12:$AN$300,R$3,FALSE)</f>
        <v>2177408.35</v>
      </c>
      <c r="S165" s="130">
        <f>VLOOKUP($C165,'SREC Inv.'!$B$14:$AF$259,S$3,FALSE)</f>
        <v>82925</v>
      </c>
      <c r="T165" s="130">
        <f>VLOOKUP($C165,'SREC Inv.'!$B$14:$AF$259,T$3,FALSE)</f>
        <v>183365</v>
      </c>
      <c r="U165" s="147">
        <f>VLOOKUP($C165,'SREC Inv.'!$B$14:$AF$259,U$3,FALSE)</f>
        <v>0</v>
      </c>
      <c r="V165" s="64">
        <f>VLOOKUP($C165,'SREC Inv.'!$B$14:$AF$259,V$3,FALSE)</f>
        <v>82925</v>
      </c>
      <c r="W165" s="147">
        <f>VLOOKUP($C165,'SREC Inv.'!$B$14:$AF$259,W$3,FALSE)</f>
        <v>1643.8264684931507</v>
      </c>
      <c r="X165" s="147">
        <f>VLOOKUP($C165,'SREC Inv.'!$B$14:$AF$259,X$3,FALSE)</f>
        <v>967.8335226134011</v>
      </c>
      <c r="Y165" s="147"/>
      <c r="Z165" s="78">
        <f>VLOOKUP($C165,Loans!$B$12:$AN$300,Z$3,FALSE)</f>
        <v>170957.1</v>
      </c>
      <c r="AA165" s="57"/>
      <c r="AJ165" s="79">
        <f>VLOOKUP($C165,'CapO-M Sum'!$A$3:$C$232,3,FALSE)</f>
        <v>5798.6450065573854</v>
      </c>
      <c r="AK165" s="79">
        <f t="shared" si="10"/>
        <v>8410.3049976639377</v>
      </c>
    </row>
    <row r="166" spans="2:37" x14ac:dyDescent="0.2">
      <c r="B166" s="48">
        <v>45413</v>
      </c>
      <c r="C166" s="48">
        <f t="shared" ref="C166:C197" si="11">EOMONTH(B166,0)</f>
        <v>45443</v>
      </c>
      <c r="D166" s="57"/>
      <c r="E166" s="81"/>
      <c r="F166" s="57">
        <f t="shared" si="8"/>
        <v>20159.090000000004</v>
      </c>
      <c r="G166" s="77">
        <f>VLOOKUP($C166,LoansC!$B$12:$AN$300,G$3,FALSE)</f>
        <v>0</v>
      </c>
      <c r="H166" s="78">
        <f>VLOOKUP($C166,LoansR!$B$12:$AN$300,H$3,FALSE)</f>
        <v>0</v>
      </c>
      <c r="I166" s="57">
        <f>VLOOKUP($C166,Loans!$B$12:$AN$300,I$3,FALSE)</f>
        <v>20159.090000000004</v>
      </c>
      <c r="J166" s="57">
        <f>VLOOKUP($C166,LoansC!$B$12:$AN$300,J$3,FALSE)</f>
        <v>20159.090000000004</v>
      </c>
      <c r="K166" s="57">
        <f>VLOOKUP($C166,LoansR!$B$12:$AN$300,K$3,FALSE)</f>
        <v>0</v>
      </c>
      <c r="L166" s="57">
        <f>VLOOKUP($C166,Loans!$B$12:$AN$300,L$3,FALSE)</f>
        <v>358625</v>
      </c>
      <c r="M166" s="57">
        <f>VLOOKUP($C166,Loans!$B$12:$AN$300,M$3,FALSE)</f>
        <v>0</v>
      </c>
      <c r="N166" s="57">
        <f>VLOOKUP($C166,Loans!$B$12:$AN$300,N$3,FALSE)</f>
        <v>20159.090000000004</v>
      </c>
      <c r="O166" s="57">
        <f>VLOOKUP($C166,Loans!$B$12:$AN$300,O$3,FALSE)</f>
        <v>338465.91000000003</v>
      </c>
      <c r="P166" s="57">
        <f>VLOOKUP($C166,Loans!$B$12:$AN$300,P$3,FALSE)</f>
        <v>0</v>
      </c>
      <c r="Q166" s="57">
        <f>VLOOKUP($C166,Loans!$B$12:$AN$300,Q$3,FALSE)</f>
        <v>1838942.44</v>
      </c>
      <c r="R166" s="57">
        <f>VLOOKUP($C166,Loans!$B$12:$AN$300,R$3,FALSE)</f>
        <v>1838942.44</v>
      </c>
      <c r="S166" s="130">
        <f>VLOOKUP($C166,'SREC Inv.'!$B$14:$AF$259,S$3,FALSE)</f>
        <v>117025</v>
      </c>
      <c r="T166" s="130">
        <f>VLOOKUP($C166,'SREC Inv.'!$B$14:$AF$259,T$3,FALSE)</f>
        <v>0</v>
      </c>
      <c r="U166" s="147">
        <f>VLOOKUP($C166,'SREC Inv.'!$B$14:$AF$259,U$3,FALSE)</f>
        <v>0</v>
      </c>
      <c r="V166" s="64">
        <f>VLOOKUP($C166,'SREC Inv.'!$B$14:$AF$259,V$3,FALSE)</f>
        <v>199950</v>
      </c>
      <c r="W166" s="147">
        <f>VLOOKUP($C166,'SREC Inv.'!$B$14:$AF$259,W$3,FALSE)</f>
        <v>818.0916986301371</v>
      </c>
      <c r="X166" s="147">
        <f>VLOOKUP($C166,'SREC Inv.'!$B$14:$AF$259,X$3,FALSE)</f>
        <v>0</v>
      </c>
      <c r="Y166" s="147"/>
      <c r="Z166" s="78">
        <f>VLOOKUP($C166,Loans!$B$12:$AN$300,Z$3,FALSE)</f>
        <v>241600</v>
      </c>
      <c r="AA166" s="57"/>
      <c r="AJ166" s="79">
        <f>VLOOKUP($C166,'CapO-M Sum'!$A$3:$C$232,3,FALSE)</f>
        <v>5798.6450065573854</v>
      </c>
      <c r="AK166" s="79">
        <f t="shared" si="10"/>
        <v>6616.7367051875226</v>
      </c>
    </row>
    <row r="167" spans="2:37" x14ac:dyDescent="0.2">
      <c r="B167" s="48">
        <v>45444</v>
      </c>
      <c r="C167" s="48">
        <f t="shared" si="11"/>
        <v>45473</v>
      </c>
      <c r="D167" s="57"/>
      <c r="E167" s="81"/>
      <c r="F167" s="57">
        <f t="shared" si="8"/>
        <v>17025.490000000002</v>
      </c>
      <c r="G167" s="77">
        <f>VLOOKUP($C167,LoansC!$B$12:$AN$300,G$3,FALSE)</f>
        <v>0</v>
      </c>
      <c r="H167" s="78">
        <f>VLOOKUP($C167,LoansR!$B$12:$AN$300,H$3,FALSE)</f>
        <v>0</v>
      </c>
      <c r="I167" s="57">
        <f>VLOOKUP($C167,Loans!$B$12:$AN$300,I$3,FALSE)</f>
        <v>17025.490000000002</v>
      </c>
      <c r="J167" s="57">
        <f>VLOOKUP($C167,LoansC!$B$12:$AN$300,J$3,FALSE)</f>
        <v>17025.490000000002</v>
      </c>
      <c r="K167" s="57">
        <f>VLOOKUP($C167,LoansR!$B$12:$AN$300,K$3,FALSE)</f>
        <v>0</v>
      </c>
      <c r="L167" s="57">
        <f>VLOOKUP($C167,Loans!$B$12:$AN$300,L$3,FALSE)</f>
        <v>405650</v>
      </c>
      <c r="M167" s="57">
        <f>VLOOKUP($C167,Loans!$B$12:$AN$300,M$3,FALSE)</f>
        <v>0</v>
      </c>
      <c r="N167" s="57">
        <f>VLOOKUP($C167,Loans!$B$12:$AN$300,N$3,FALSE)</f>
        <v>17025.490000000002</v>
      </c>
      <c r="O167" s="57">
        <f>VLOOKUP($C167,Loans!$B$12:$AN$300,O$3,FALSE)</f>
        <v>388624.51</v>
      </c>
      <c r="P167" s="57">
        <f>VLOOKUP($C167,Loans!$B$12:$AN$300,P$3,FALSE)</f>
        <v>0</v>
      </c>
      <c r="Q167" s="57">
        <f>VLOOKUP($C167,Loans!$B$12:$AN$300,Q$3,FALSE)</f>
        <v>1450317.9300000002</v>
      </c>
      <c r="R167" s="57">
        <f>VLOOKUP($C167,Loans!$B$12:$AN$300,R$3,FALSE)</f>
        <v>1450317.9300000002</v>
      </c>
      <c r="S167" s="130">
        <f>VLOOKUP($C167,'SREC Inv.'!$B$14:$AF$259,S$3,FALSE)</f>
        <v>132370</v>
      </c>
      <c r="T167" s="130">
        <f>VLOOKUP($C167,'SREC Inv.'!$B$14:$AF$259,T$3,FALSE)</f>
        <v>0</v>
      </c>
      <c r="U167" s="147">
        <f>VLOOKUP($C167,'SREC Inv.'!$B$14:$AF$259,U$3,FALSE)</f>
        <v>0</v>
      </c>
      <c r="V167" s="64">
        <f>VLOOKUP($C167,'SREC Inv.'!$B$14:$AF$259,V$3,FALSE)</f>
        <v>332320</v>
      </c>
      <c r="W167" s="147">
        <f>VLOOKUP($C167,'SREC Inv.'!$B$14:$AF$259,W$3,FALSE)</f>
        <v>1866.1360465753426</v>
      </c>
      <c r="X167" s="147">
        <f>VLOOKUP($C167,'SREC Inv.'!$B$14:$AF$259,X$3,FALSE)</f>
        <v>0</v>
      </c>
      <c r="Y167" s="147"/>
      <c r="Z167" s="78">
        <f>VLOOKUP($C167,Loans!$B$12:$AN$300,Z$3,FALSE)</f>
        <v>273280</v>
      </c>
      <c r="AA167" s="57"/>
      <c r="AJ167" s="79">
        <f>VLOOKUP($C167,'CapO-M Sum'!$A$3:$C$232,3,FALSE)</f>
        <v>5798.6450065573854</v>
      </c>
      <c r="AK167" s="79">
        <f t="shared" si="10"/>
        <v>7664.7810531327277</v>
      </c>
    </row>
    <row r="168" spans="2:37" x14ac:dyDescent="0.2">
      <c r="B168" s="48">
        <v>45474</v>
      </c>
      <c r="C168" s="48">
        <f t="shared" si="11"/>
        <v>45504</v>
      </c>
      <c r="D168" s="57"/>
      <c r="E168" s="81"/>
      <c r="F168" s="57">
        <f t="shared" si="8"/>
        <v>13427.48</v>
      </c>
      <c r="G168" s="77">
        <f>VLOOKUP($C168,LoansC!$B$12:$AN$300,G$3,FALSE)</f>
        <v>0</v>
      </c>
      <c r="H168" s="78">
        <f>VLOOKUP($C168,LoansR!$B$12:$AN$300,H$3,FALSE)</f>
        <v>0</v>
      </c>
      <c r="I168" s="57">
        <f>VLOOKUP($C168,Loans!$B$12:$AN$300,I$3,FALSE)</f>
        <v>13427.48</v>
      </c>
      <c r="J168" s="57">
        <f>VLOOKUP($C168,LoansC!$B$12:$AN$300,J$3,FALSE)</f>
        <v>13427.48</v>
      </c>
      <c r="K168" s="57">
        <f>VLOOKUP($C168,LoansR!$B$12:$AN$300,K$3,FALSE)</f>
        <v>0</v>
      </c>
      <c r="L168" s="57">
        <f>VLOOKUP($C168,Loans!$B$12:$AN$300,L$3,FALSE)</f>
        <v>427379.35</v>
      </c>
      <c r="M168" s="57">
        <f>VLOOKUP($C168,Loans!$B$12:$AN$300,M$3,FALSE)</f>
        <v>0</v>
      </c>
      <c r="N168" s="57">
        <f>VLOOKUP($C168,Loans!$B$12:$AN$300,N$3,FALSE)</f>
        <v>13427.48</v>
      </c>
      <c r="O168" s="57">
        <f>VLOOKUP($C168,Loans!$B$12:$AN$300,O$3,FALSE)</f>
        <v>413951.87</v>
      </c>
      <c r="P168" s="57">
        <f>VLOOKUP($C168,Loans!$B$12:$AN$300,P$3,FALSE)</f>
        <v>0</v>
      </c>
      <c r="Q168" s="57">
        <f>VLOOKUP($C168,Loans!$B$12:$AN$300,Q$3,FALSE)</f>
        <v>1036366.0600000002</v>
      </c>
      <c r="R168" s="57">
        <f>VLOOKUP($C168,Loans!$B$12:$AN$300,R$3,FALSE)</f>
        <v>1036366.0600000002</v>
      </c>
      <c r="S168" s="130">
        <f>VLOOKUP($C168,'SREC Inv.'!$B$14:$AF$259,S$3,FALSE)</f>
        <v>139500</v>
      </c>
      <c r="T168" s="130">
        <f>VLOOKUP($C168,'SREC Inv.'!$B$14:$AF$259,T$3,FALSE)</f>
        <v>332320</v>
      </c>
      <c r="U168" s="147">
        <f>VLOOKUP($C168,'SREC Inv.'!$B$14:$AF$259,U$3,FALSE)</f>
        <v>0</v>
      </c>
      <c r="V168" s="64">
        <f>VLOOKUP($C168,'SREC Inv.'!$B$14:$AF$259,V$3,FALSE)</f>
        <v>139500</v>
      </c>
      <c r="W168" s="147">
        <f>VLOOKUP($C168,'SREC Inv.'!$B$14:$AF$259,W$3,FALSE)</f>
        <v>3077.0438630136987</v>
      </c>
      <c r="X168" s="147">
        <f>VLOOKUP($C168,'SREC Inv.'!$B$14:$AF$259,X$3,FALSE)</f>
        <v>1296.7393449092344</v>
      </c>
      <c r="Y168" s="147"/>
      <c r="Z168" s="78">
        <f>VLOOKUP($C168,Loans!$B$12:$AN$300,Z$3,FALSE)</f>
        <v>287879.34999999998</v>
      </c>
      <c r="AA168" s="57"/>
      <c r="AJ168" s="79">
        <f>VLOOKUP($C168,'CapO-M Sum'!$A$3:$C$232,3,FALSE)</f>
        <v>5798.6450065573854</v>
      </c>
      <c r="AK168" s="79">
        <f t="shared" si="10"/>
        <v>10172.428214480318</v>
      </c>
    </row>
    <row r="169" spans="2:37" x14ac:dyDescent="0.2">
      <c r="B169" s="48">
        <v>45505</v>
      </c>
      <c r="C169" s="48">
        <f t="shared" si="11"/>
        <v>45535</v>
      </c>
      <c r="D169" s="57"/>
      <c r="E169" s="81"/>
      <c r="F169" s="57">
        <f t="shared" si="8"/>
        <v>9594.98</v>
      </c>
      <c r="G169" s="77">
        <f>VLOOKUP($C169,LoansC!$B$12:$AN$300,G$3,FALSE)</f>
        <v>0</v>
      </c>
      <c r="H169" s="78">
        <f>VLOOKUP($C169,LoansR!$B$12:$AN$300,H$3,FALSE)</f>
        <v>0</v>
      </c>
      <c r="I169" s="57">
        <f>VLOOKUP($C169,Loans!$B$12:$AN$300,I$3,FALSE)</f>
        <v>9594.98</v>
      </c>
      <c r="J169" s="57">
        <f>VLOOKUP($C169,LoansC!$B$12:$AN$300,J$3,FALSE)</f>
        <v>9594.98</v>
      </c>
      <c r="K169" s="57">
        <f>VLOOKUP($C169,LoansR!$B$12:$AN$300,K$3,FALSE)</f>
        <v>0</v>
      </c>
      <c r="L169" s="57">
        <f>VLOOKUP($C169,Loans!$B$12:$AN$300,L$3,FALSE)</f>
        <v>341621.8</v>
      </c>
      <c r="M169" s="57">
        <f>VLOOKUP($C169,Loans!$B$12:$AN$300,M$3,FALSE)</f>
        <v>0</v>
      </c>
      <c r="N169" s="57">
        <f>VLOOKUP($C169,Loans!$B$12:$AN$300,N$3,FALSE)</f>
        <v>9594.98</v>
      </c>
      <c r="O169" s="57">
        <f>VLOOKUP($C169,Loans!$B$12:$AN$300,O$3,FALSE)</f>
        <v>332026.82</v>
      </c>
      <c r="P169" s="57">
        <f>VLOOKUP($C169,Loans!$B$12:$AN$300,P$3,FALSE)</f>
        <v>0</v>
      </c>
      <c r="Q169" s="57">
        <f>VLOOKUP($C169,Loans!$B$12:$AN$300,Q$3,FALSE)</f>
        <v>704339.24</v>
      </c>
      <c r="R169" s="57">
        <f>VLOOKUP($C169,Loans!$B$12:$AN$300,R$3,FALSE)</f>
        <v>704339.24</v>
      </c>
      <c r="S169" s="130">
        <f>VLOOKUP($C169,'SREC Inv.'!$B$14:$AF$259,S$3,FALSE)</f>
        <v>110980</v>
      </c>
      <c r="T169" s="130">
        <f>VLOOKUP($C169,'SREC Inv.'!$B$14:$AF$259,T$3,FALSE)</f>
        <v>0</v>
      </c>
      <c r="U169" s="147">
        <f>VLOOKUP($C169,'SREC Inv.'!$B$14:$AF$259,U$3,FALSE)</f>
        <v>0</v>
      </c>
      <c r="V169" s="64">
        <f>VLOOKUP($C169,'SREC Inv.'!$B$14:$AF$259,V$3,FALSE)</f>
        <v>250480</v>
      </c>
      <c r="W169" s="147">
        <f>VLOOKUP($C169,'SREC Inv.'!$B$14:$AF$259,W$3,FALSE)</f>
        <v>1350.0871999999999</v>
      </c>
      <c r="X169" s="147">
        <f>VLOOKUP($C169,'SREC Inv.'!$B$14:$AF$259,X$3,FALSE)</f>
        <v>0</v>
      </c>
      <c r="Y169" s="147"/>
      <c r="Z169" s="78">
        <f>VLOOKUP($C169,Loans!$B$12:$AN$300,Z$3,FALSE)</f>
        <v>229099.41999999998</v>
      </c>
      <c r="AA169" s="57"/>
      <c r="AJ169" s="79">
        <f>VLOOKUP($C169,'CapO-M Sum'!$A$3:$C$232,3,FALSE)</f>
        <v>5798.6450065573854</v>
      </c>
      <c r="AK169" s="79">
        <f t="shared" si="10"/>
        <v>7148.7322065573853</v>
      </c>
    </row>
    <row r="170" spans="2:37" x14ac:dyDescent="0.2">
      <c r="B170" s="48">
        <v>45536</v>
      </c>
      <c r="C170" s="48">
        <f t="shared" si="11"/>
        <v>45565</v>
      </c>
      <c r="D170" s="57"/>
      <c r="E170" s="81"/>
      <c r="F170" s="57">
        <f t="shared" si="8"/>
        <v>6520.9900000000007</v>
      </c>
      <c r="G170" s="77">
        <f>VLOOKUP($C170,LoansC!$B$12:$AN$300,G$3,FALSE)</f>
        <v>0</v>
      </c>
      <c r="H170" s="78">
        <f>VLOOKUP($C170,LoansR!$B$12:$AN$300,H$3,FALSE)</f>
        <v>0</v>
      </c>
      <c r="I170" s="57">
        <f>VLOOKUP($C170,Loans!$B$12:$AN$300,I$3,FALSE)</f>
        <v>6520.9900000000007</v>
      </c>
      <c r="J170" s="57">
        <f>VLOOKUP($C170,LoansC!$B$12:$AN$300,J$3,FALSE)</f>
        <v>6520.9900000000007</v>
      </c>
      <c r="K170" s="57">
        <f>VLOOKUP($C170,LoansR!$B$12:$AN$300,K$3,FALSE)</f>
        <v>0</v>
      </c>
      <c r="L170" s="57">
        <f>VLOOKUP($C170,Loans!$B$12:$AN$300,L$3,FALSE)</f>
        <v>87161.510000000009</v>
      </c>
      <c r="M170" s="57">
        <f>VLOOKUP($C170,Loans!$B$12:$AN$300,M$3,FALSE)</f>
        <v>0</v>
      </c>
      <c r="N170" s="57">
        <f>VLOOKUP($C170,Loans!$B$12:$AN$300,N$3,FALSE)</f>
        <v>6520.9900000000007</v>
      </c>
      <c r="O170" s="57">
        <f>VLOOKUP($C170,Loans!$B$12:$AN$300,O$3,FALSE)</f>
        <v>80640.52</v>
      </c>
      <c r="P170" s="57">
        <f>VLOOKUP($C170,Loans!$B$12:$AN$300,P$3,FALSE)</f>
        <v>0</v>
      </c>
      <c r="Q170" s="57">
        <f>VLOOKUP($C170,Loans!$B$12:$AN$300,Q$3,FALSE)</f>
        <v>623698.72</v>
      </c>
      <c r="R170" s="57">
        <f>VLOOKUP($C170,Loans!$B$12:$AN$300,R$3,FALSE)</f>
        <v>623698.72</v>
      </c>
      <c r="S170" s="130">
        <f>VLOOKUP($C170,'SREC Inv.'!$B$14:$AF$259,S$3,FALSE)</f>
        <v>28520</v>
      </c>
      <c r="T170" s="130">
        <f>VLOOKUP($C170,'SREC Inv.'!$B$14:$AF$259,T$3,FALSE)</f>
        <v>0</v>
      </c>
      <c r="U170" s="147">
        <f>VLOOKUP($C170,'SREC Inv.'!$B$14:$AF$259,U$3,FALSE)</f>
        <v>0</v>
      </c>
      <c r="V170" s="64">
        <f>VLOOKUP($C170,'SREC Inv.'!$B$14:$AF$259,V$3,FALSE)</f>
        <v>279000</v>
      </c>
      <c r="W170" s="147">
        <f>VLOOKUP($C170,'SREC Inv.'!$B$14:$AF$259,W$3,FALSE)</f>
        <v>2295.9408547945204</v>
      </c>
      <c r="X170" s="147">
        <f>VLOOKUP($C170,'SREC Inv.'!$B$14:$AF$259,X$3,FALSE)</f>
        <v>0</v>
      </c>
      <c r="Y170" s="147"/>
      <c r="Z170" s="78">
        <f>VLOOKUP($C170,Loans!$B$12:$AN$300,Z$3,FALSE)</f>
        <v>58641.51</v>
      </c>
      <c r="AA170" s="57"/>
      <c r="AJ170" s="79">
        <f>VLOOKUP($C170,'CapO-M Sum'!$A$3:$C$232,3,FALSE)</f>
        <v>5798.6450065573854</v>
      </c>
      <c r="AK170" s="79">
        <f t="shared" si="10"/>
        <v>8094.5858613519058</v>
      </c>
    </row>
    <row r="171" spans="2:37" x14ac:dyDescent="0.2">
      <c r="B171" s="48">
        <v>45566</v>
      </c>
      <c r="C171" s="48">
        <f t="shared" si="11"/>
        <v>45596</v>
      </c>
      <c r="D171" s="57"/>
      <c r="E171" s="81"/>
      <c r="F171" s="57">
        <f t="shared" si="8"/>
        <v>5774.3799999999992</v>
      </c>
      <c r="G171" s="77">
        <f>VLOOKUP($C171,LoansC!$B$12:$AN$300,G$3,FALSE)</f>
        <v>0</v>
      </c>
      <c r="H171" s="78">
        <f>VLOOKUP($C171,LoansR!$B$12:$AN$300,H$3,FALSE)</f>
        <v>0</v>
      </c>
      <c r="I171" s="57">
        <f>VLOOKUP($C171,Loans!$B$12:$AN$300,I$3,FALSE)</f>
        <v>5774.3799999999992</v>
      </c>
      <c r="J171" s="57">
        <f>VLOOKUP($C171,LoansC!$B$12:$AN$300,J$3,FALSE)</f>
        <v>5774.3799999999992</v>
      </c>
      <c r="K171" s="57">
        <f>VLOOKUP($C171,LoansR!$B$12:$AN$300,K$3,FALSE)</f>
        <v>0</v>
      </c>
      <c r="L171" s="57">
        <f>VLOOKUP($C171,Loans!$B$12:$AN$300,L$3,FALSE)</f>
        <v>80275</v>
      </c>
      <c r="M171" s="57">
        <f>VLOOKUP($C171,Loans!$B$12:$AN$300,M$3,FALSE)</f>
        <v>0</v>
      </c>
      <c r="N171" s="57">
        <f>VLOOKUP($C171,Loans!$B$12:$AN$300,N$3,FALSE)</f>
        <v>5774.3799999999992</v>
      </c>
      <c r="O171" s="57">
        <f>VLOOKUP($C171,Loans!$B$12:$AN$300,O$3,FALSE)</f>
        <v>74500.62</v>
      </c>
      <c r="P171" s="57">
        <f>VLOOKUP($C171,Loans!$B$12:$AN$300,P$3,FALSE)</f>
        <v>0</v>
      </c>
      <c r="Q171" s="57">
        <f>VLOOKUP($C171,Loans!$B$12:$AN$300,Q$3,FALSE)</f>
        <v>549198.1</v>
      </c>
      <c r="R171" s="57">
        <f>VLOOKUP($C171,Loans!$B$12:$AN$300,R$3,FALSE)</f>
        <v>549198.1</v>
      </c>
      <c r="S171" s="130">
        <f>VLOOKUP($C171,'SREC Inv.'!$B$14:$AF$259,S$3,FALSE)</f>
        <v>26195</v>
      </c>
      <c r="T171" s="130">
        <f>VLOOKUP($C171,'SREC Inv.'!$B$14:$AF$259,T$3,FALSE)</f>
        <v>279000</v>
      </c>
      <c r="U171" s="147">
        <f>VLOOKUP($C171,'SREC Inv.'!$B$14:$AF$259,U$3,FALSE)</f>
        <v>0</v>
      </c>
      <c r="V171" s="64">
        <f>VLOOKUP($C171,'SREC Inv.'!$B$14:$AF$259,V$3,FALSE)</f>
        <v>26195</v>
      </c>
      <c r="W171" s="147">
        <f>VLOOKUP($C171,'SREC Inv.'!$B$14:$AF$259,W$3,FALSE)</f>
        <v>2555.6637383561642</v>
      </c>
      <c r="X171" s="147">
        <f>VLOOKUP($C171,'SREC Inv.'!$B$14:$AF$259,X$3,FALSE)</f>
        <v>651.33970647637</v>
      </c>
      <c r="Y171" s="147"/>
      <c r="Z171" s="78">
        <f>VLOOKUP($C171,Loans!$B$12:$AN$300,Z$3,FALSE)</f>
        <v>54080</v>
      </c>
      <c r="AA171" s="57"/>
      <c r="AJ171" s="79">
        <f>VLOOKUP($C171,'CapO-M Sum'!$A$3:$C$232,3,FALSE)</f>
        <v>5972.6043567541092</v>
      </c>
      <c r="AK171" s="79">
        <f t="shared" si="10"/>
        <v>9179.6078015866442</v>
      </c>
    </row>
    <row r="172" spans="2:37" x14ac:dyDescent="0.2">
      <c r="B172" s="48">
        <v>45597</v>
      </c>
      <c r="C172" s="48">
        <f t="shared" si="11"/>
        <v>45626</v>
      </c>
      <c r="D172" s="57"/>
      <c r="E172" s="81"/>
      <c r="F172" s="57">
        <f t="shared" si="8"/>
        <v>5084.6399999999994</v>
      </c>
      <c r="G172" s="77">
        <f>VLOOKUP($C172,LoansC!$B$12:$AN$300,G$3,FALSE)</f>
        <v>0</v>
      </c>
      <c r="H172" s="78">
        <f>VLOOKUP($C172,LoansR!$B$12:$AN$300,H$3,FALSE)</f>
        <v>0</v>
      </c>
      <c r="I172" s="57">
        <f>VLOOKUP($C172,Loans!$B$12:$AN$300,I$3,FALSE)</f>
        <v>5084.6399999999994</v>
      </c>
      <c r="J172" s="57">
        <f>VLOOKUP($C172,LoansC!$B$12:$AN$300,J$3,FALSE)</f>
        <v>5084.6399999999994</v>
      </c>
      <c r="K172" s="57">
        <f>VLOOKUP($C172,LoansR!$B$12:$AN$300,K$3,FALSE)</f>
        <v>0</v>
      </c>
      <c r="L172" s="57">
        <f>VLOOKUP($C172,Loans!$B$12:$AN$300,L$3,FALSE)</f>
        <v>69350</v>
      </c>
      <c r="M172" s="57">
        <f>VLOOKUP($C172,Loans!$B$12:$AN$300,M$3,FALSE)</f>
        <v>0</v>
      </c>
      <c r="N172" s="57">
        <f>VLOOKUP($C172,Loans!$B$12:$AN$300,N$3,FALSE)</f>
        <v>5084.6399999999994</v>
      </c>
      <c r="O172" s="57">
        <f>VLOOKUP($C172,Loans!$B$12:$AN$300,O$3,FALSE)</f>
        <v>64265.36</v>
      </c>
      <c r="P172" s="57">
        <f>VLOOKUP($C172,Loans!$B$12:$AN$300,P$3,FALSE)</f>
        <v>0</v>
      </c>
      <c r="Q172" s="57">
        <f>VLOOKUP($C172,Loans!$B$12:$AN$300,Q$3,FALSE)</f>
        <v>484932.74</v>
      </c>
      <c r="R172" s="57">
        <f>VLOOKUP($C172,Loans!$B$12:$AN$300,R$3,FALSE)</f>
        <v>484932.74</v>
      </c>
      <c r="S172" s="130">
        <f>VLOOKUP($C172,'SREC Inv.'!$B$14:$AF$259,S$3,FALSE)</f>
        <v>22630</v>
      </c>
      <c r="T172" s="130">
        <f>VLOOKUP($C172,'SREC Inv.'!$B$14:$AF$259,T$3,FALSE)</f>
        <v>0</v>
      </c>
      <c r="U172" s="147">
        <f>VLOOKUP($C172,'SREC Inv.'!$B$14:$AF$259,U$3,FALSE)</f>
        <v>0</v>
      </c>
      <c r="V172" s="64">
        <f>VLOOKUP($C172,'SREC Inv.'!$B$14:$AF$259,V$3,FALSE)</f>
        <v>48825</v>
      </c>
      <c r="W172" s="147">
        <f>VLOOKUP($C172,'SREC Inv.'!$B$14:$AF$259,W$3,FALSE)</f>
        <v>246.08802191780825</v>
      </c>
      <c r="X172" s="147">
        <f>VLOOKUP($C172,'SREC Inv.'!$B$14:$AF$259,X$3,FALSE)</f>
        <v>0</v>
      </c>
      <c r="Y172" s="147"/>
      <c r="Z172" s="78">
        <f>VLOOKUP($C172,Loans!$B$12:$AN$300,Z$3,FALSE)</f>
        <v>46720</v>
      </c>
      <c r="AA172" s="57"/>
      <c r="AJ172" s="79">
        <f>VLOOKUP($C172,'CapO-M Sum'!$A$3:$C$232,3,FALSE)</f>
        <v>5972.6043567541092</v>
      </c>
      <c r="AK172" s="79">
        <f t="shared" si="10"/>
        <v>6218.6923786719171</v>
      </c>
    </row>
    <row r="173" spans="2:37" x14ac:dyDescent="0.2">
      <c r="B173" s="48">
        <v>45627</v>
      </c>
      <c r="C173" s="48">
        <f t="shared" si="11"/>
        <v>45657</v>
      </c>
      <c r="D173" s="57"/>
      <c r="E173" s="81"/>
      <c r="F173" s="57">
        <f t="shared" si="8"/>
        <v>4489.66</v>
      </c>
      <c r="G173" s="77">
        <f>VLOOKUP($C173,LoansC!$B$12:$AN$300,G$3,FALSE)</f>
        <v>0</v>
      </c>
      <c r="H173" s="78">
        <f>VLOOKUP($C173,LoansR!$B$12:$AN$300,H$3,FALSE)</f>
        <v>0</v>
      </c>
      <c r="I173" s="57">
        <f>VLOOKUP($C173,Loans!$B$12:$AN$300,I$3,FALSE)</f>
        <v>4489.66</v>
      </c>
      <c r="J173" s="57">
        <f>VLOOKUP($C173,LoansC!$B$12:$AN$300,J$3,FALSE)</f>
        <v>4489.66</v>
      </c>
      <c r="K173" s="57">
        <f>VLOOKUP($C173,LoansR!$B$12:$AN$300,K$3,FALSE)</f>
        <v>0</v>
      </c>
      <c r="L173" s="57">
        <f>VLOOKUP($C173,Loans!$B$12:$AN$300,L$3,FALSE)</f>
        <v>57000</v>
      </c>
      <c r="M173" s="57">
        <f>VLOOKUP($C173,Loans!$B$12:$AN$300,M$3,FALSE)</f>
        <v>0</v>
      </c>
      <c r="N173" s="57">
        <f>VLOOKUP($C173,Loans!$B$12:$AN$300,N$3,FALSE)</f>
        <v>4489.66</v>
      </c>
      <c r="O173" s="57">
        <f>VLOOKUP($C173,Loans!$B$12:$AN$300,O$3,FALSE)</f>
        <v>52510.34</v>
      </c>
      <c r="P173" s="57">
        <f>VLOOKUP($C173,Loans!$B$12:$AN$300,P$3,FALSE)</f>
        <v>0</v>
      </c>
      <c r="Q173" s="57">
        <f>VLOOKUP($C173,Loans!$B$12:$AN$300,Q$3,FALSE)</f>
        <v>432422.40000000002</v>
      </c>
      <c r="R173" s="57">
        <f>VLOOKUP($C173,Loans!$B$12:$AN$300,R$3,FALSE)</f>
        <v>432422.40000000002</v>
      </c>
      <c r="S173" s="130">
        <f>VLOOKUP($C173,'SREC Inv.'!$B$14:$AF$259,S$3,FALSE)</f>
        <v>18600</v>
      </c>
      <c r="T173" s="130">
        <f>VLOOKUP($C173,'SREC Inv.'!$B$14:$AF$259,T$3,FALSE)</f>
        <v>0</v>
      </c>
      <c r="U173" s="147">
        <f>VLOOKUP($C173,'SREC Inv.'!$B$14:$AF$259,U$3,FALSE)</f>
        <v>0</v>
      </c>
      <c r="V173" s="64">
        <f>VLOOKUP($C173,'SREC Inv.'!$B$14:$AF$259,V$3,FALSE)</f>
        <v>67425</v>
      </c>
      <c r="W173" s="147">
        <f>VLOOKUP($C173,'SREC Inv.'!$B$14:$AF$259,W$3,FALSE)</f>
        <v>466.36888356164383</v>
      </c>
      <c r="X173" s="147">
        <f>VLOOKUP($C173,'SREC Inv.'!$B$14:$AF$259,X$3,FALSE)</f>
        <v>0</v>
      </c>
      <c r="Y173" s="147"/>
      <c r="Z173" s="78">
        <f>VLOOKUP($C173,Loans!$B$12:$AN$300,Z$3,FALSE)</f>
        <v>38400</v>
      </c>
      <c r="AA173" s="57"/>
      <c r="AJ173" s="79">
        <f>VLOOKUP($C173,'CapO-M Sum'!$A$3:$C$232,3,FALSE)</f>
        <v>5972.6043567541092</v>
      </c>
      <c r="AK173" s="79">
        <f t="shared" si="10"/>
        <v>6438.9732403157532</v>
      </c>
    </row>
    <row r="174" spans="2:37" x14ac:dyDescent="0.2">
      <c r="B174" s="48">
        <v>45658</v>
      </c>
      <c r="C174" s="48">
        <f t="shared" si="11"/>
        <v>45688</v>
      </c>
      <c r="D174" s="57"/>
      <c r="E174" s="81"/>
      <c r="F174" s="57">
        <f t="shared" si="8"/>
        <v>969.24</v>
      </c>
      <c r="G174" s="77">
        <f>VLOOKUP($C174,LoansC!$B$12:$AN$300,G$3,FALSE)</f>
        <v>0</v>
      </c>
      <c r="H174" s="78">
        <f>VLOOKUP($C174,LoansR!$B$12:$AN$300,H$3,FALSE)</f>
        <v>0</v>
      </c>
      <c r="I174" s="57">
        <f>VLOOKUP($C174,Loans!$B$12:$AN$300,I$3,FALSE)</f>
        <v>969.24</v>
      </c>
      <c r="J174" s="57">
        <f>VLOOKUP($C174,LoansC!$B$12:$AN$300,J$3,FALSE)</f>
        <v>969.24</v>
      </c>
      <c r="K174" s="57">
        <f>VLOOKUP($C174,LoansR!$B$12:$AN$300,K$3,FALSE)</f>
        <v>0</v>
      </c>
      <c r="L174" s="57">
        <f>VLOOKUP($C174,Loans!$B$12:$AN$300,L$3,FALSE)</f>
        <v>17100</v>
      </c>
      <c r="M174" s="57">
        <f>VLOOKUP($C174,Loans!$B$12:$AN$300,M$3,FALSE)</f>
        <v>0</v>
      </c>
      <c r="N174" s="57">
        <f>VLOOKUP($C174,Loans!$B$12:$AN$300,N$3,FALSE)</f>
        <v>969.24</v>
      </c>
      <c r="O174" s="57">
        <f>VLOOKUP($C174,Loans!$B$12:$AN$300,O$3,FALSE)</f>
        <v>16130.76</v>
      </c>
      <c r="P174" s="57">
        <f>VLOOKUP($C174,Loans!$B$12:$AN$300,P$3,FALSE)</f>
        <v>0</v>
      </c>
      <c r="Q174" s="57">
        <f>VLOOKUP($C174,Loans!$B$12:$AN$300,Q$3,FALSE)</f>
        <v>88558.47</v>
      </c>
      <c r="R174" s="57">
        <f>VLOOKUP($C174,Loans!$B$12:$AN$300,R$3,FALSE)</f>
        <v>88558.47</v>
      </c>
      <c r="S174" s="130">
        <f>VLOOKUP($C174,'SREC Inv.'!$B$14:$AF$259,S$3,FALSE)</f>
        <v>5580</v>
      </c>
      <c r="T174" s="130">
        <f>VLOOKUP($C174,'SREC Inv.'!$B$14:$AF$259,T$3,FALSE)</f>
        <v>67425</v>
      </c>
      <c r="U174" s="147">
        <f>VLOOKUP($C174,'SREC Inv.'!$B$14:$AF$259,U$3,FALSE)</f>
        <v>0</v>
      </c>
      <c r="V174" s="64">
        <f>VLOOKUP($C174,'SREC Inv.'!$B$14:$AF$259,V$3,FALSE)</f>
        <v>5580</v>
      </c>
      <c r="W174" s="147">
        <f>VLOOKUP($C174,'SREC Inv.'!$B$14:$AF$259,W$3,FALSE)</f>
        <v>617.39030958904107</v>
      </c>
      <c r="X174" s="147">
        <f>VLOOKUP($C174,'SREC Inv.'!$B$14:$AF$259,X$3,FALSE)</f>
        <v>233.4073172477984</v>
      </c>
      <c r="Y174" s="147"/>
      <c r="Z174" s="78">
        <f>VLOOKUP($C174,Loans!$B$12:$AN$300,Z$3,FALSE)</f>
        <v>11520</v>
      </c>
      <c r="AA174" s="57"/>
      <c r="AJ174" s="79">
        <f>VLOOKUP($C174,'CapO-M Sum'!$A$3:$C$232,3,FALSE)</f>
        <v>5972.6043567541092</v>
      </c>
      <c r="AK174" s="79">
        <f t="shared" si="10"/>
        <v>6823.4019835909485</v>
      </c>
    </row>
    <row r="175" spans="2:37" x14ac:dyDescent="0.2">
      <c r="B175" s="48">
        <v>45689</v>
      </c>
      <c r="C175" s="48">
        <f t="shared" si="11"/>
        <v>45716</v>
      </c>
      <c r="D175" s="57"/>
      <c r="E175" s="81"/>
      <c r="F175" s="57">
        <f t="shared" si="8"/>
        <v>819.9</v>
      </c>
      <c r="G175" s="77">
        <f>VLOOKUP($C175,LoansC!$B$12:$AN$300,G$3,FALSE)</f>
        <v>0</v>
      </c>
      <c r="H175" s="78">
        <f>VLOOKUP($C175,LoansR!$B$12:$AN$300,H$3,FALSE)</f>
        <v>0</v>
      </c>
      <c r="I175" s="57">
        <f>VLOOKUP($C175,Loans!$B$12:$AN$300,I$3,FALSE)</f>
        <v>819.9</v>
      </c>
      <c r="J175" s="57">
        <f>VLOOKUP($C175,LoansC!$B$12:$AN$300,J$3,FALSE)</f>
        <v>819.9</v>
      </c>
      <c r="K175" s="57">
        <f>VLOOKUP($C175,LoansR!$B$12:$AN$300,K$3,FALSE)</f>
        <v>0</v>
      </c>
      <c r="L175" s="57">
        <f>VLOOKUP($C175,Loans!$B$12:$AN$300,L$3,FALSE)</f>
        <v>14725</v>
      </c>
      <c r="M175" s="57">
        <f>VLOOKUP($C175,Loans!$B$12:$AN$300,M$3,FALSE)</f>
        <v>0</v>
      </c>
      <c r="N175" s="57">
        <f>VLOOKUP($C175,Loans!$B$12:$AN$300,N$3,FALSE)</f>
        <v>819.9</v>
      </c>
      <c r="O175" s="57">
        <f>VLOOKUP($C175,Loans!$B$12:$AN$300,O$3,FALSE)</f>
        <v>13905.099999999999</v>
      </c>
      <c r="P175" s="57">
        <f>VLOOKUP($C175,Loans!$B$12:$AN$300,P$3,FALSE)</f>
        <v>0</v>
      </c>
      <c r="Q175" s="57">
        <f>VLOOKUP($C175,Loans!$B$12:$AN$300,Q$3,FALSE)</f>
        <v>74653.37</v>
      </c>
      <c r="R175" s="57">
        <f>VLOOKUP($C175,Loans!$B$12:$AN$300,R$3,FALSE)</f>
        <v>74653.37</v>
      </c>
      <c r="S175" s="130">
        <f>VLOOKUP($C175,'SREC Inv.'!$B$14:$AF$259,S$3,FALSE)</f>
        <v>4805</v>
      </c>
      <c r="T175" s="130">
        <f>VLOOKUP($C175,'SREC Inv.'!$B$14:$AF$259,T$3,FALSE)</f>
        <v>0</v>
      </c>
      <c r="U175" s="147">
        <f>VLOOKUP($C175,'SREC Inv.'!$B$14:$AF$259,U$3,FALSE)</f>
        <v>0</v>
      </c>
      <c r="V175" s="64">
        <f>VLOOKUP($C175,'SREC Inv.'!$B$14:$AF$259,V$3,FALSE)</f>
        <v>10385</v>
      </c>
      <c r="W175" s="147">
        <f>VLOOKUP($C175,'SREC Inv.'!$B$14:$AF$259,W$3,FALSE)</f>
        <v>49.019450684931513</v>
      </c>
      <c r="X175" s="147">
        <f>VLOOKUP($C175,'SREC Inv.'!$B$14:$AF$259,X$3,FALSE)</f>
        <v>0</v>
      </c>
      <c r="Y175" s="147"/>
      <c r="Z175" s="78">
        <f>VLOOKUP($C175,Loans!$B$12:$AN$300,Z$3,FALSE)</f>
        <v>9920</v>
      </c>
      <c r="AA175" s="57"/>
      <c r="AJ175" s="79">
        <f>VLOOKUP($C175,'CapO-M Sum'!$A$3:$C$232,3,FALSE)</f>
        <v>5972.6043567541092</v>
      </c>
      <c r="AK175" s="79">
        <f t="shared" si="10"/>
        <v>6021.6238074390403</v>
      </c>
    </row>
    <row r="176" spans="2:37" x14ac:dyDescent="0.2">
      <c r="B176" s="48">
        <v>45717</v>
      </c>
      <c r="C176" s="48">
        <f t="shared" si="11"/>
        <v>45747</v>
      </c>
      <c r="D176" s="57"/>
      <c r="E176" s="81"/>
      <c r="F176" s="57">
        <f t="shared" si="8"/>
        <v>691.16</v>
      </c>
      <c r="G176" s="77">
        <f>VLOOKUP($C176,LoansC!$B$12:$AN$300,G$3,FALSE)</f>
        <v>0</v>
      </c>
      <c r="H176" s="78">
        <f>VLOOKUP($C176,LoansR!$B$12:$AN$300,H$3,FALSE)</f>
        <v>0</v>
      </c>
      <c r="I176" s="57">
        <f>VLOOKUP($C176,Loans!$B$12:$AN$300,I$3,FALSE)</f>
        <v>691.16</v>
      </c>
      <c r="J176" s="57">
        <f>VLOOKUP($C176,LoansC!$B$12:$AN$300,J$3,FALSE)</f>
        <v>691.16</v>
      </c>
      <c r="K176" s="57">
        <f>VLOOKUP($C176,LoansR!$B$12:$AN$300,K$3,FALSE)</f>
        <v>0</v>
      </c>
      <c r="L176" s="57">
        <f>VLOOKUP($C176,Loans!$B$12:$AN$300,L$3,FALSE)</f>
        <v>18050</v>
      </c>
      <c r="M176" s="57">
        <f>VLOOKUP($C176,Loans!$B$12:$AN$300,M$3,FALSE)</f>
        <v>0</v>
      </c>
      <c r="N176" s="57">
        <f>VLOOKUP($C176,Loans!$B$12:$AN$300,N$3,FALSE)</f>
        <v>691.16</v>
      </c>
      <c r="O176" s="57">
        <f>VLOOKUP($C176,Loans!$B$12:$AN$300,O$3,FALSE)</f>
        <v>17358.84</v>
      </c>
      <c r="P176" s="57">
        <f>VLOOKUP($C176,Loans!$B$12:$AN$300,P$3,FALSE)</f>
        <v>0</v>
      </c>
      <c r="Q176" s="57">
        <f>VLOOKUP($C176,Loans!$B$12:$AN$300,Q$3,FALSE)</f>
        <v>57294.53</v>
      </c>
      <c r="R176" s="57">
        <f>VLOOKUP($C176,Loans!$B$12:$AN$300,R$3,FALSE)</f>
        <v>57294.53</v>
      </c>
      <c r="S176" s="130">
        <f>VLOOKUP($C176,'SREC Inv.'!$B$14:$AF$259,S$3,FALSE)</f>
        <v>5890</v>
      </c>
      <c r="T176" s="130">
        <f>VLOOKUP($C176,'SREC Inv.'!$B$14:$AF$259,T$3,FALSE)</f>
        <v>0</v>
      </c>
      <c r="U176" s="147">
        <f>VLOOKUP($C176,'SREC Inv.'!$B$14:$AF$259,U$3,FALSE)</f>
        <v>0</v>
      </c>
      <c r="V176" s="64">
        <f>VLOOKUP($C176,'SREC Inv.'!$B$14:$AF$259,V$3,FALSE)</f>
        <v>16275</v>
      </c>
      <c r="W176" s="147">
        <f>VLOOKUP($C176,'SREC Inv.'!$B$14:$AF$259,W$3,FALSE)</f>
        <v>99.784541095890418</v>
      </c>
      <c r="X176" s="147">
        <f>VLOOKUP($C176,'SREC Inv.'!$B$14:$AF$259,X$3,FALSE)</f>
        <v>0</v>
      </c>
      <c r="Y176" s="147"/>
      <c r="Z176" s="78">
        <f>VLOOKUP($C176,Loans!$B$12:$AN$300,Z$3,FALSE)</f>
        <v>12160</v>
      </c>
      <c r="AA176" s="57"/>
      <c r="AJ176" s="79">
        <f>VLOOKUP($C176,'CapO-M Sum'!$A$3:$C$232,3,FALSE)</f>
        <v>5972.6043567541092</v>
      </c>
      <c r="AK176" s="79">
        <f t="shared" si="10"/>
        <v>6072.3888978499999</v>
      </c>
    </row>
    <row r="177" spans="2:37" x14ac:dyDescent="0.2">
      <c r="B177" s="48">
        <v>45748</v>
      </c>
      <c r="C177" s="48">
        <f t="shared" si="11"/>
        <v>45777</v>
      </c>
      <c r="D177" s="57"/>
      <c r="E177" s="81"/>
      <c r="F177" s="57">
        <f t="shared" si="8"/>
        <v>530.45000000000005</v>
      </c>
      <c r="G177" s="77">
        <f>VLOOKUP($C177,LoansC!$B$12:$AN$300,G$3,FALSE)</f>
        <v>0</v>
      </c>
      <c r="H177" s="78">
        <f>VLOOKUP($C177,LoansR!$B$12:$AN$300,H$3,FALSE)</f>
        <v>0</v>
      </c>
      <c r="I177" s="57">
        <f>VLOOKUP($C177,Loans!$B$12:$AN$300,I$3,FALSE)</f>
        <v>530.45000000000005</v>
      </c>
      <c r="J177" s="57">
        <f>VLOOKUP($C177,LoansC!$B$12:$AN$300,J$3,FALSE)</f>
        <v>530.45000000000005</v>
      </c>
      <c r="K177" s="57">
        <f>VLOOKUP($C177,LoansR!$B$12:$AN$300,K$3,FALSE)</f>
        <v>0</v>
      </c>
      <c r="L177" s="57">
        <f>VLOOKUP($C177,Loans!$B$12:$AN$300,L$3,FALSE)</f>
        <v>24225</v>
      </c>
      <c r="M177" s="57">
        <f>VLOOKUP($C177,Loans!$B$12:$AN$300,M$3,FALSE)</f>
        <v>0</v>
      </c>
      <c r="N177" s="57">
        <f>VLOOKUP($C177,Loans!$B$12:$AN$300,N$3,FALSE)</f>
        <v>530.45000000000005</v>
      </c>
      <c r="O177" s="57">
        <f>VLOOKUP($C177,Loans!$B$12:$AN$300,O$3,FALSE)</f>
        <v>23694.550000000003</v>
      </c>
      <c r="P177" s="57">
        <f>VLOOKUP($C177,Loans!$B$12:$AN$300,P$3,FALSE)</f>
        <v>0</v>
      </c>
      <c r="Q177" s="57">
        <f>VLOOKUP($C177,Loans!$B$12:$AN$300,Q$3,FALSE)</f>
        <v>33599.979999999996</v>
      </c>
      <c r="R177" s="57">
        <f>VLOOKUP($C177,Loans!$B$12:$AN$300,R$3,FALSE)</f>
        <v>33599.979999999996</v>
      </c>
      <c r="S177" s="130">
        <f>VLOOKUP($C177,'SREC Inv.'!$B$14:$AF$259,S$3,FALSE)</f>
        <v>7905</v>
      </c>
      <c r="T177" s="130">
        <f>VLOOKUP($C177,'SREC Inv.'!$B$14:$AF$259,T$3,FALSE)</f>
        <v>16275</v>
      </c>
      <c r="U177" s="147">
        <f>VLOOKUP($C177,'SREC Inv.'!$B$14:$AF$259,U$3,FALSE)</f>
        <v>0</v>
      </c>
      <c r="V177" s="64">
        <f>VLOOKUP($C177,'SREC Inv.'!$B$14:$AF$259,V$3,FALSE)</f>
        <v>7905</v>
      </c>
      <c r="W177" s="147">
        <f>VLOOKUP($C177,'SREC Inv.'!$B$14:$AF$259,W$3,FALSE)</f>
        <v>146.06758356164383</v>
      </c>
      <c r="X177" s="147">
        <f>VLOOKUP($C177,'SREC Inv.'!$B$14:$AF$259,X$3,FALSE)</f>
        <v>0</v>
      </c>
      <c r="Y177" s="147"/>
      <c r="Z177" s="78">
        <f>VLOOKUP($C177,Loans!$B$12:$AN$300,Z$3,FALSE)</f>
        <v>16320</v>
      </c>
      <c r="AA177" s="57"/>
      <c r="AJ177" s="79">
        <f>VLOOKUP($C177,'CapO-M Sum'!$A$3:$C$232,3,FALSE)</f>
        <v>5972.6043567541092</v>
      </c>
      <c r="AK177" s="79">
        <f t="shared" si="10"/>
        <v>6118.6719403157531</v>
      </c>
    </row>
    <row r="178" spans="2:37" x14ac:dyDescent="0.2">
      <c r="B178" s="48">
        <v>45778</v>
      </c>
      <c r="C178" s="48">
        <f t="shared" si="11"/>
        <v>45808</v>
      </c>
      <c r="D178" s="57"/>
      <c r="E178" s="81"/>
      <c r="F178" s="57">
        <f t="shared" si="8"/>
        <v>311.08</v>
      </c>
      <c r="G178" s="77">
        <f>VLOOKUP($C178,LoansC!$B$12:$AN$300,G$3,FALSE)</f>
        <v>0</v>
      </c>
      <c r="H178" s="78">
        <f>VLOOKUP($C178,LoansR!$B$12:$AN$300,H$3,FALSE)</f>
        <v>0</v>
      </c>
      <c r="I178" s="57">
        <f>VLOOKUP($C178,Loans!$B$12:$AN$300,I$3,FALSE)</f>
        <v>311.08</v>
      </c>
      <c r="J178" s="57">
        <f>VLOOKUP($C178,LoansC!$B$12:$AN$300,J$3,FALSE)</f>
        <v>311.08</v>
      </c>
      <c r="K178" s="57">
        <f>VLOOKUP($C178,LoansR!$B$12:$AN$300,K$3,FALSE)</f>
        <v>0</v>
      </c>
      <c r="L178" s="57">
        <f>VLOOKUP($C178,Loans!$B$12:$AN$300,L$3,FALSE)</f>
        <v>32586.059999999998</v>
      </c>
      <c r="M178" s="57">
        <f>VLOOKUP($C178,Loans!$B$12:$AN$300,M$3,FALSE)</f>
        <v>0</v>
      </c>
      <c r="N178" s="57">
        <f>VLOOKUP($C178,Loans!$B$12:$AN$300,N$3,FALSE)</f>
        <v>311.08</v>
      </c>
      <c r="O178" s="57">
        <f>VLOOKUP($C178,Loans!$B$12:$AN$300,O$3,FALSE)</f>
        <v>32274.98</v>
      </c>
      <c r="P178" s="57">
        <f>VLOOKUP($C178,Loans!$B$12:$AN$300,P$3,FALSE)</f>
        <v>0</v>
      </c>
      <c r="Q178" s="57">
        <f>VLOOKUP($C178,Loans!$B$12:$AN$300,Q$3,FALSE)</f>
        <v>1325</v>
      </c>
      <c r="R178" s="57">
        <f>VLOOKUP($C178,Loans!$B$12:$AN$300,R$3,FALSE)</f>
        <v>1325</v>
      </c>
      <c r="S178" s="130">
        <f>VLOOKUP($C178,'SREC Inv.'!$B$14:$AF$259,S$3,FALSE)</f>
        <v>10695</v>
      </c>
      <c r="T178" s="130">
        <f>VLOOKUP($C178,'SREC Inv.'!$B$14:$AF$259,T$3,FALSE)</f>
        <v>0</v>
      </c>
      <c r="U178" s="147">
        <f>VLOOKUP($C178,'SREC Inv.'!$B$14:$AF$259,U$3,FALSE)</f>
        <v>0</v>
      </c>
      <c r="V178" s="64">
        <f>VLOOKUP($C178,'SREC Inv.'!$B$14:$AF$259,V$3,FALSE)</f>
        <v>18600</v>
      </c>
      <c r="W178" s="147">
        <f>VLOOKUP($C178,'SREC Inv.'!$B$14:$AF$259,W$3,FALSE)</f>
        <v>77.846095890410965</v>
      </c>
      <c r="X178" s="147">
        <f>VLOOKUP($C178,'SREC Inv.'!$B$14:$AF$259,X$3,FALSE)</f>
        <v>0</v>
      </c>
      <c r="Y178" s="147"/>
      <c r="Z178" s="78">
        <f>VLOOKUP($C178,Loans!$B$12:$AN$300,Z$3,FALSE)</f>
        <v>21891.059999999998</v>
      </c>
      <c r="AA178" s="57"/>
      <c r="AJ178" s="79">
        <f>VLOOKUP($C178,'CapO-M Sum'!$A$3:$C$232,3,FALSE)</f>
        <v>5972.6043567541092</v>
      </c>
      <c r="AK178" s="79">
        <f t="shared" si="10"/>
        <v>6050.4504526445198</v>
      </c>
    </row>
    <row r="179" spans="2:37" x14ac:dyDescent="0.2">
      <c r="B179" s="48">
        <v>45809</v>
      </c>
      <c r="C179" s="48">
        <f t="shared" si="11"/>
        <v>45838</v>
      </c>
      <c r="D179" s="57"/>
      <c r="E179" s="81"/>
      <c r="F179" s="57">
        <f t="shared" si="8"/>
        <v>12.27</v>
      </c>
      <c r="G179" s="77">
        <f>VLOOKUP($C179,LoansC!$B$12:$AN$300,G$3,FALSE)</f>
        <v>0</v>
      </c>
      <c r="H179" s="78">
        <f>VLOOKUP($C179,LoansR!$B$12:$AN$300,H$3,FALSE)</f>
        <v>0</v>
      </c>
      <c r="I179" s="57">
        <f>VLOOKUP($C179,Loans!$B$12:$AN$300,I$3,FALSE)</f>
        <v>12.27</v>
      </c>
      <c r="J179" s="57">
        <f>VLOOKUP($C179,LoansC!$B$12:$AN$300,J$3,FALSE)</f>
        <v>12.27</v>
      </c>
      <c r="K179" s="57">
        <f>VLOOKUP($C179,LoansR!$B$12:$AN$300,K$3,FALSE)</f>
        <v>0</v>
      </c>
      <c r="L179" s="57">
        <f>VLOOKUP($C179,Loans!$B$12:$AN$300,L$3,FALSE)</f>
        <v>1337.27</v>
      </c>
      <c r="M179" s="57">
        <f>VLOOKUP($C179,Loans!$B$12:$AN$300,M$3,FALSE)</f>
        <v>0</v>
      </c>
      <c r="N179" s="57">
        <f>VLOOKUP($C179,Loans!$B$12:$AN$300,N$3,FALSE)</f>
        <v>12.27</v>
      </c>
      <c r="O179" s="57">
        <f>VLOOKUP($C179,Loans!$B$12:$AN$300,O$3,FALSE)</f>
        <v>1325</v>
      </c>
      <c r="P179" s="57">
        <f>VLOOKUP($C179,Loans!$B$12:$AN$300,P$3,FALSE)</f>
        <v>0</v>
      </c>
      <c r="Q179" s="57">
        <f>VLOOKUP($C179,Loans!$B$12:$AN$300,Q$3,FALSE)</f>
        <v>0</v>
      </c>
      <c r="R179" s="57">
        <f>VLOOKUP($C179,Loans!$B$12:$AN$300,R$3,FALSE)</f>
        <v>0</v>
      </c>
      <c r="S179" s="130">
        <f>VLOOKUP($C179,'SREC Inv.'!$B$14:$AF$259,S$3,FALSE)</f>
        <v>465</v>
      </c>
      <c r="T179" s="130">
        <f>VLOOKUP($C179,'SREC Inv.'!$B$14:$AF$259,T$3,FALSE)</f>
        <v>0</v>
      </c>
      <c r="U179" s="147">
        <f>VLOOKUP($C179,'SREC Inv.'!$B$14:$AF$259,U$3,FALSE)</f>
        <v>0</v>
      </c>
      <c r="V179" s="64">
        <f>VLOOKUP($C179,'SREC Inv.'!$B$14:$AF$259,V$3,FALSE)</f>
        <v>19065</v>
      </c>
      <c r="W179" s="147">
        <f>VLOOKUP($C179,'SREC Inv.'!$B$14:$AF$259,W$3,FALSE)</f>
        <v>169.98756575342466</v>
      </c>
      <c r="X179" s="147">
        <f>VLOOKUP($C179,'SREC Inv.'!$B$14:$AF$259,X$3,FALSE)</f>
        <v>0</v>
      </c>
      <c r="Y179" s="147"/>
      <c r="Z179" s="78">
        <f>VLOOKUP($C179,Loans!$B$12:$AN$300,Z$3,FALSE)</f>
        <v>872.27</v>
      </c>
      <c r="AA179" s="57"/>
      <c r="AJ179" s="79">
        <f>VLOOKUP($C179,'CapO-M Sum'!$A$3:$C$232,3,FALSE)</f>
        <v>5972.6043567541092</v>
      </c>
      <c r="AK179" s="79">
        <f t="shared" si="10"/>
        <v>6142.591922507534</v>
      </c>
    </row>
    <row r="180" spans="2:37" x14ac:dyDescent="0.2">
      <c r="B180" s="48">
        <v>45839</v>
      </c>
      <c r="C180" s="48">
        <f t="shared" si="11"/>
        <v>45869</v>
      </c>
      <c r="D180" s="57"/>
      <c r="E180" s="81"/>
      <c r="F180" s="57">
        <f t="shared" si="8"/>
        <v>0</v>
      </c>
      <c r="G180" s="77">
        <f>VLOOKUP($C180,LoansC!$B$12:$AN$300,G$3,FALSE)</f>
        <v>0</v>
      </c>
      <c r="H180" s="78">
        <f>VLOOKUP($C180,LoansR!$B$12:$AN$300,H$3,FALSE)</f>
        <v>0</v>
      </c>
      <c r="I180" s="57">
        <f>VLOOKUP($C180,Loans!$B$12:$AN$300,I$3,FALSE)</f>
        <v>0</v>
      </c>
      <c r="J180" s="57">
        <f>VLOOKUP($C180,LoansC!$B$12:$AN$300,J$3,FALSE)</f>
        <v>0</v>
      </c>
      <c r="K180" s="57">
        <f>VLOOKUP($C180,LoansR!$B$12:$AN$300,K$3,FALSE)</f>
        <v>0</v>
      </c>
      <c r="L180" s="57">
        <f>VLOOKUP($C180,Loans!$B$12:$AN$300,L$3,FALSE)</f>
        <v>0</v>
      </c>
      <c r="M180" s="57">
        <f>VLOOKUP($C180,Loans!$B$12:$AN$300,M$3,FALSE)</f>
        <v>0</v>
      </c>
      <c r="N180" s="57">
        <f>VLOOKUP($C180,Loans!$B$12:$AN$300,N$3,FALSE)</f>
        <v>0</v>
      </c>
      <c r="O180" s="57">
        <f>VLOOKUP($C180,Loans!$B$12:$AN$300,O$3,FALSE)</f>
        <v>0</v>
      </c>
      <c r="P180" s="57">
        <f>VLOOKUP($C180,Loans!$B$12:$AN$300,P$3,FALSE)</f>
        <v>0</v>
      </c>
      <c r="Q180" s="57">
        <f>VLOOKUP($C180,Loans!$B$12:$AN$300,Q$3,FALSE)</f>
        <v>0</v>
      </c>
      <c r="R180" s="57">
        <f>VLOOKUP($C180,Loans!$B$12:$AN$300,R$3,FALSE)</f>
        <v>0</v>
      </c>
      <c r="S180" s="130">
        <f>VLOOKUP($C180,'SREC Inv.'!$B$14:$AF$259,S$3,FALSE)</f>
        <v>0</v>
      </c>
      <c r="T180" s="130">
        <f>VLOOKUP($C180,'SREC Inv.'!$B$14:$AF$259,T$3,FALSE)</f>
        <v>19065</v>
      </c>
      <c r="U180" s="147">
        <f>VLOOKUP($C180,'SREC Inv.'!$B$14:$AF$259,U$3,FALSE)</f>
        <v>0</v>
      </c>
      <c r="V180" s="64">
        <f>VLOOKUP($C180,'SREC Inv.'!$B$14:$AF$259,V$3,FALSE)</f>
        <v>0</v>
      </c>
      <c r="W180" s="147">
        <f>VLOOKUP($C180,'SREC Inv.'!$B$14:$AF$259,W$3,FALSE)</f>
        <v>174.09217808219179</v>
      </c>
      <c r="X180" s="147">
        <f>VLOOKUP($C180,'SREC Inv.'!$B$14:$AF$259,X$3,FALSE)</f>
        <v>0</v>
      </c>
      <c r="Y180" s="147"/>
      <c r="Z180" s="78">
        <f>VLOOKUP($C180,Loans!$B$12:$AN$300,Z$3,FALSE)</f>
        <v>0</v>
      </c>
      <c r="AA180" s="57"/>
      <c r="AJ180" s="79">
        <f>VLOOKUP($C180,'CapO-M Sum'!$A$3:$C$232,3,FALSE)</f>
        <v>0</v>
      </c>
      <c r="AK180" s="79">
        <f t="shared" si="10"/>
        <v>174.09217808219179</v>
      </c>
    </row>
    <row r="181" spans="2:37" x14ac:dyDescent="0.2">
      <c r="B181" s="48">
        <v>45870</v>
      </c>
      <c r="C181" s="48">
        <f t="shared" si="11"/>
        <v>45900</v>
      </c>
      <c r="D181" s="57"/>
      <c r="E181" s="81"/>
      <c r="F181" s="57">
        <f t="shared" si="8"/>
        <v>0</v>
      </c>
      <c r="G181" s="77">
        <f>VLOOKUP($C181,LoansC!$B$12:$AN$300,G$3,FALSE)</f>
        <v>0</v>
      </c>
      <c r="H181" s="78">
        <f>VLOOKUP($C181,LoansR!$B$12:$AN$300,H$3,FALSE)</f>
        <v>0</v>
      </c>
      <c r="I181" s="57">
        <f>VLOOKUP($C181,Loans!$B$12:$AN$300,I$3,FALSE)</f>
        <v>0</v>
      </c>
      <c r="J181" s="57">
        <f>VLOOKUP($C181,LoansC!$B$12:$AN$300,J$3,FALSE)</f>
        <v>0</v>
      </c>
      <c r="K181" s="57">
        <f>VLOOKUP($C181,LoansR!$B$12:$AN$300,K$3,FALSE)</f>
        <v>0</v>
      </c>
      <c r="L181" s="57">
        <f>VLOOKUP($C181,Loans!$B$12:$AN$300,L$3,FALSE)</f>
        <v>0</v>
      </c>
      <c r="M181" s="57">
        <f>VLOOKUP($C181,Loans!$B$12:$AN$300,M$3,FALSE)</f>
        <v>0</v>
      </c>
      <c r="N181" s="57">
        <f>VLOOKUP($C181,Loans!$B$12:$AN$300,N$3,FALSE)</f>
        <v>0</v>
      </c>
      <c r="O181" s="57">
        <f>VLOOKUP($C181,Loans!$B$12:$AN$300,O$3,FALSE)</f>
        <v>0</v>
      </c>
      <c r="P181" s="57">
        <f>VLOOKUP($C181,Loans!$B$12:$AN$300,P$3,FALSE)</f>
        <v>0</v>
      </c>
      <c r="Q181" s="57">
        <f>VLOOKUP($C181,Loans!$B$12:$AN$300,Q$3,FALSE)</f>
        <v>0</v>
      </c>
      <c r="R181" s="57">
        <f>VLOOKUP($C181,Loans!$B$12:$AN$300,R$3,FALSE)</f>
        <v>0</v>
      </c>
      <c r="S181" s="130">
        <f>VLOOKUP($C181,'SREC Inv.'!$B$14:$AF$259,S$3,FALSE)</f>
        <v>0</v>
      </c>
      <c r="T181" s="130">
        <f>VLOOKUP($C181,'SREC Inv.'!$B$14:$AF$259,T$3,FALSE)</f>
        <v>0</v>
      </c>
      <c r="U181" s="147">
        <f>VLOOKUP($C181,'SREC Inv.'!$B$14:$AF$259,U$3,FALSE)</f>
        <v>0</v>
      </c>
      <c r="V181" s="64">
        <f>VLOOKUP($C181,'SREC Inv.'!$B$14:$AF$259,V$3,FALSE)</f>
        <v>0</v>
      </c>
      <c r="W181" s="147">
        <f>VLOOKUP($C181,'SREC Inv.'!$B$14:$AF$259,W$3,FALSE)</f>
        <v>0</v>
      </c>
      <c r="X181" s="147">
        <f>VLOOKUP($C181,'SREC Inv.'!$B$14:$AF$259,X$3,FALSE)</f>
        <v>0</v>
      </c>
      <c r="Y181" s="147"/>
      <c r="Z181" s="78">
        <f>VLOOKUP($C181,Loans!$B$12:$AN$300,Z$3,FALSE)</f>
        <v>0</v>
      </c>
      <c r="AA181" s="57"/>
      <c r="AJ181" s="79">
        <f>VLOOKUP($C181,'CapO-M Sum'!$A$3:$C$232,3,FALSE)</f>
        <v>0</v>
      </c>
      <c r="AK181" s="79">
        <f t="shared" si="10"/>
        <v>0</v>
      </c>
    </row>
    <row r="182" spans="2:37" x14ac:dyDescent="0.2">
      <c r="B182" s="48">
        <v>45901</v>
      </c>
      <c r="C182" s="48">
        <f t="shared" si="11"/>
        <v>45930</v>
      </c>
      <c r="D182" s="57"/>
      <c r="E182" s="81"/>
      <c r="F182" s="57">
        <f t="shared" si="8"/>
        <v>0</v>
      </c>
      <c r="G182" s="77">
        <f>VLOOKUP($C182,LoansC!$B$12:$AN$300,G$3,FALSE)</f>
        <v>0</v>
      </c>
      <c r="H182" s="78">
        <f>VLOOKUP($C182,LoansR!$B$12:$AN$300,H$3,FALSE)</f>
        <v>0</v>
      </c>
      <c r="I182" s="57">
        <f>VLOOKUP($C182,Loans!$B$12:$AN$300,I$3,FALSE)</f>
        <v>0</v>
      </c>
      <c r="J182" s="57">
        <f>VLOOKUP($C182,LoansC!$B$12:$AN$300,J$3,FALSE)</f>
        <v>0</v>
      </c>
      <c r="K182" s="57">
        <f>VLOOKUP($C182,LoansR!$B$12:$AN$300,K$3,FALSE)</f>
        <v>0</v>
      </c>
      <c r="L182" s="57">
        <f>VLOOKUP($C182,Loans!$B$12:$AN$300,L$3,FALSE)</f>
        <v>0</v>
      </c>
      <c r="M182" s="57">
        <f>VLOOKUP($C182,Loans!$B$12:$AN$300,M$3,FALSE)</f>
        <v>0</v>
      </c>
      <c r="N182" s="57">
        <f>VLOOKUP($C182,Loans!$B$12:$AN$300,N$3,FALSE)</f>
        <v>0</v>
      </c>
      <c r="O182" s="57">
        <f>VLOOKUP($C182,Loans!$B$12:$AN$300,O$3,FALSE)</f>
        <v>0</v>
      </c>
      <c r="P182" s="57">
        <f>VLOOKUP($C182,Loans!$B$12:$AN$300,P$3,FALSE)</f>
        <v>0</v>
      </c>
      <c r="Q182" s="57">
        <f>VLOOKUP($C182,Loans!$B$12:$AN$300,Q$3,FALSE)</f>
        <v>0</v>
      </c>
      <c r="R182" s="57">
        <f>VLOOKUP($C182,Loans!$B$12:$AN$300,R$3,FALSE)</f>
        <v>0</v>
      </c>
      <c r="S182" s="130">
        <f>VLOOKUP($C182,'SREC Inv.'!$B$14:$AF$259,S$3,FALSE)</f>
        <v>0</v>
      </c>
      <c r="T182" s="130">
        <f>VLOOKUP($C182,'SREC Inv.'!$B$14:$AF$259,T$3,FALSE)</f>
        <v>0</v>
      </c>
      <c r="U182" s="147">
        <f>VLOOKUP($C182,'SREC Inv.'!$B$14:$AF$259,U$3,FALSE)</f>
        <v>0</v>
      </c>
      <c r="V182" s="64">
        <f>VLOOKUP($C182,'SREC Inv.'!$B$14:$AF$259,V$3,FALSE)</f>
        <v>0</v>
      </c>
      <c r="W182" s="147">
        <f>VLOOKUP($C182,'SREC Inv.'!$B$14:$AF$259,W$3,FALSE)</f>
        <v>0</v>
      </c>
      <c r="X182" s="147">
        <f>VLOOKUP($C182,'SREC Inv.'!$B$14:$AF$259,X$3,FALSE)</f>
        <v>0</v>
      </c>
      <c r="Y182" s="147"/>
      <c r="Z182" s="78">
        <f>VLOOKUP($C182,Loans!$B$12:$AN$300,Z$3,FALSE)</f>
        <v>0</v>
      </c>
      <c r="AA182" s="57"/>
      <c r="AJ182" s="79">
        <f>VLOOKUP($C182,'CapO-M Sum'!$A$3:$C$232,3,FALSE)</f>
        <v>0</v>
      </c>
      <c r="AK182" s="79">
        <f t="shared" si="10"/>
        <v>0</v>
      </c>
    </row>
    <row r="183" spans="2:37" x14ac:dyDescent="0.2">
      <c r="B183" s="48">
        <v>45931</v>
      </c>
      <c r="C183" s="48">
        <f t="shared" si="11"/>
        <v>45961</v>
      </c>
      <c r="D183" s="57"/>
      <c r="E183" s="81"/>
      <c r="F183" s="57">
        <f t="shared" si="8"/>
        <v>0</v>
      </c>
      <c r="G183" s="77">
        <f>VLOOKUP($C183,LoansC!$B$12:$AN$300,G$3,FALSE)</f>
        <v>0</v>
      </c>
      <c r="H183" s="78">
        <f>VLOOKUP($C183,LoansR!$B$12:$AN$300,H$3,FALSE)</f>
        <v>0</v>
      </c>
      <c r="I183" s="57">
        <f>VLOOKUP($C183,Loans!$B$12:$AN$300,I$3,FALSE)</f>
        <v>0</v>
      </c>
      <c r="J183" s="57">
        <f>VLOOKUP($C183,LoansC!$B$12:$AN$300,J$3,FALSE)</f>
        <v>0</v>
      </c>
      <c r="K183" s="57">
        <f>VLOOKUP($C183,LoansR!$B$12:$AN$300,K$3,FALSE)</f>
        <v>0</v>
      </c>
      <c r="L183" s="57">
        <f>VLOOKUP($C183,Loans!$B$12:$AN$300,L$3,FALSE)</f>
        <v>0</v>
      </c>
      <c r="M183" s="57">
        <f>VLOOKUP($C183,Loans!$B$12:$AN$300,M$3,FALSE)</f>
        <v>0</v>
      </c>
      <c r="N183" s="57">
        <f>VLOOKUP($C183,Loans!$B$12:$AN$300,N$3,FALSE)</f>
        <v>0</v>
      </c>
      <c r="O183" s="57">
        <f>VLOOKUP($C183,Loans!$B$12:$AN$300,O$3,FALSE)</f>
        <v>0</v>
      </c>
      <c r="P183" s="57">
        <f>VLOOKUP($C183,Loans!$B$12:$AN$300,P$3,FALSE)</f>
        <v>0</v>
      </c>
      <c r="Q183" s="57">
        <f>VLOOKUP($C183,Loans!$B$12:$AN$300,Q$3,FALSE)</f>
        <v>0</v>
      </c>
      <c r="R183" s="57">
        <f>VLOOKUP($C183,Loans!$B$12:$AN$300,R$3,FALSE)</f>
        <v>0</v>
      </c>
      <c r="S183" s="130">
        <f>VLOOKUP($C183,'SREC Inv.'!$B$14:$AF$259,S$3,FALSE)</f>
        <v>0</v>
      </c>
      <c r="T183" s="130">
        <f>VLOOKUP($C183,'SREC Inv.'!$B$14:$AF$259,T$3,FALSE)</f>
        <v>0</v>
      </c>
      <c r="U183" s="147">
        <f>VLOOKUP($C183,'SREC Inv.'!$B$14:$AF$259,U$3,FALSE)</f>
        <v>0</v>
      </c>
      <c r="V183" s="64">
        <f>VLOOKUP($C183,'SREC Inv.'!$B$14:$AF$259,V$3,FALSE)</f>
        <v>0</v>
      </c>
      <c r="W183" s="147">
        <f>VLOOKUP($C183,'SREC Inv.'!$B$14:$AF$259,W$3,FALSE)</f>
        <v>0</v>
      </c>
      <c r="X183" s="147">
        <f>VLOOKUP($C183,'SREC Inv.'!$B$14:$AF$259,X$3,FALSE)</f>
        <v>0</v>
      </c>
      <c r="Y183" s="147"/>
      <c r="Z183" s="78">
        <f>VLOOKUP($C183,Loans!$B$12:$AN$300,Z$3,FALSE)</f>
        <v>0</v>
      </c>
      <c r="AA183" s="57"/>
      <c r="AJ183" s="79">
        <f>VLOOKUP($C183,'CapO-M Sum'!$A$3:$C$232,3,FALSE)</f>
        <v>0</v>
      </c>
      <c r="AK183" s="79">
        <f t="shared" si="10"/>
        <v>0</v>
      </c>
    </row>
    <row r="184" spans="2:37" x14ac:dyDescent="0.2">
      <c r="B184" s="48">
        <v>45962</v>
      </c>
      <c r="C184" s="48">
        <f t="shared" si="11"/>
        <v>45991</v>
      </c>
      <c r="D184" s="57"/>
      <c r="E184" s="81"/>
      <c r="F184" s="57">
        <f t="shared" si="8"/>
        <v>0</v>
      </c>
      <c r="G184" s="77">
        <f>VLOOKUP($C184,LoansC!$B$12:$AN$300,G$3,FALSE)</f>
        <v>0</v>
      </c>
      <c r="H184" s="78">
        <f>VLOOKUP($C184,LoansR!$B$12:$AN$300,H$3,FALSE)</f>
        <v>0</v>
      </c>
      <c r="I184" s="57">
        <f>VLOOKUP($C184,Loans!$B$12:$AN$300,I$3,FALSE)</f>
        <v>0</v>
      </c>
      <c r="J184" s="57">
        <f>VLOOKUP($C184,LoansC!$B$12:$AN$300,J$3,FALSE)</f>
        <v>0</v>
      </c>
      <c r="K184" s="57">
        <f>VLOOKUP($C184,LoansR!$B$12:$AN$300,K$3,FALSE)</f>
        <v>0</v>
      </c>
      <c r="L184" s="57">
        <f>VLOOKUP($C184,Loans!$B$12:$AN$300,L$3,FALSE)</f>
        <v>0</v>
      </c>
      <c r="M184" s="57">
        <f>VLOOKUP($C184,Loans!$B$12:$AN$300,M$3,FALSE)</f>
        <v>0</v>
      </c>
      <c r="N184" s="57">
        <f>VLOOKUP($C184,Loans!$B$12:$AN$300,N$3,FALSE)</f>
        <v>0</v>
      </c>
      <c r="O184" s="57">
        <f>VLOOKUP($C184,Loans!$B$12:$AN$300,O$3,FALSE)</f>
        <v>0</v>
      </c>
      <c r="P184" s="57">
        <f>VLOOKUP($C184,Loans!$B$12:$AN$300,P$3,FALSE)</f>
        <v>0</v>
      </c>
      <c r="Q184" s="57">
        <f>VLOOKUP($C184,Loans!$B$12:$AN$300,Q$3,FALSE)</f>
        <v>0</v>
      </c>
      <c r="R184" s="57">
        <f>VLOOKUP($C184,Loans!$B$12:$AN$300,R$3,FALSE)</f>
        <v>0</v>
      </c>
      <c r="S184" s="130">
        <f>VLOOKUP($C184,'SREC Inv.'!$B$14:$AF$259,S$3,FALSE)</f>
        <v>0</v>
      </c>
      <c r="T184" s="130">
        <f>VLOOKUP($C184,'SREC Inv.'!$B$14:$AF$259,T$3,FALSE)</f>
        <v>0</v>
      </c>
      <c r="U184" s="147">
        <f>VLOOKUP($C184,'SREC Inv.'!$B$14:$AF$259,U$3,FALSE)</f>
        <v>0</v>
      </c>
      <c r="V184" s="64">
        <f>VLOOKUP($C184,'SREC Inv.'!$B$14:$AF$259,V$3,FALSE)</f>
        <v>0</v>
      </c>
      <c r="W184" s="147">
        <f>VLOOKUP($C184,'SREC Inv.'!$B$14:$AF$259,W$3,FALSE)</f>
        <v>0</v>
      </c>
      <c r="X184" s="147">
        <f>VLOOKUP($C184,'SREC Inv.'!$B$14:$AF$259,X$3,FALSE)</f>
        <v>0</v>
      </c>
      <c r="Y184" s="147"/>
      <c r="Z184" s="78">
        <f>VLOOKUP($C184,Loans!$B$12:$AN$300,Z$3,FALSE)</f>
        <v>0</v>
      </c>
      <c r="AA184" s="57"/>
      <c r="AJ184" s="79">
        <f>VLOOKUP($C184,'CapO-M Sum'!$A$3:$C$232,3,FALSE)</f>
        <v>0</v>
      </c>
      <c r="AK184" s="79">
        <f t="shared" si="10"/>
        <v>0</v>
      </c>
    </row>
    <row r="185" spans="2:37" x14ac:dyDescent="0.2">
      <c r="B185" s="48">
        <v>45992</v>
      </c>
      <c r="C185" s="48">
        <f t="shared" si="11"/>
        <v>46022</v>
      </c>
      <c r="D185" s="57"/>
      <c r="E185" s="81"/>
      <c r="F185" s="57">
        <f t="shared" si="8"/>
        <v>0</v>
      </c>
      <c r="G185" s="77">
        <f>VLOOKUP($C185,LoansC!$B$12:$AN$300,G$3,FALSE)</f>
        <v>0</v>
      </c>
      <c r="H185" s="78">
        <f>VLOOKUP($C185,LoansR!$B$12:$AN$300,H$3,FALSE)</f>
        <v>0</v>
      </c>
      <c r="I185" s="57">
        <f>VLOOKUP($C185,Loans!$B$12:$AN$300,I$3,FALSE)</f>
        <v>0</v>
      </c>
      <c r="J185" s="57">
        <f>VLOOKUP($C185,LoansC!$B$12:$AN$300,J$3,FALSE)</f>
        <v>0</v>
      </c>
      <c r="K185" s="57">
        <f>VLOOKUP($C185,LoansR!$B$12:$AN$300,K$3,FALSE)</f>
        <v>0</v>
      </c>
      <c r="L185" s="57">
        <f>VLOOKUP($C185,Loans!$B$12:$AN$300,L$3,FALSE)</f>
        <v>0</v>
      </c>
      <c r="M185" s="57">
        <f>VLOOKUP($C185,Loans!$B$12:$AN$300,M$3,FALSE)</f>
        <v>0</v>
      </c>
      <c r="N185" s="57">
        <f>VLOOKUP($C185,Loans!$B$12:$AN$300,N$3,FALSE)</f>
        <v>0</v>
      </c>
      <c r="O185" s="57">
        <f>VLOOKUP($C185,Loans!$B$12:$AN$300,O$3,FALSE)</f>
        <v>0</v>
      </c>
      <c r="P185" s="57">
        <f>VLOOKUP($C185,Loans!$B$12:$AN$300,P$3,FALSE)</f>
        <v>0</v>
      </c>
      <c r="Q185" s="57">
        <f>VLOOKUP($C185,Loans!$B$12:$AN$300,Q$3,FALSE)</f>
        <v>0</v>
      </c>
      <c r="R185" s="57">
        <f>VLOOKUP($C185,Loans!$B$12:$AN$300,R$3,FALSE)</f>
        <v>0</v>
      </c>
      <c r="S185" s="130">
        <f>VLOOKUP($C185,'SREC Inv.'!$B$14:$AF$259,S$3,FALSE)</f>
        <v>0</v>
      </c>
      <c r="T185" s="130">
        <f>VLOOKUP($C185,'SREC Inv.'!$B$14:$AF$259,T$3,FALSE)</f>
        <v>0</v>
      </c>
      <c r="U185" s="147">
        <f>VLOOKUP($C185,'SREC Inv.'!$B$14:$AF$259,U$3,FALSE)</f>
        <v>0</v>
      </c>
      <c r="V185" s="64">
        <f>VLOOKUP($C185,'SREC Inv.'!$B$14:$AF$259,V$3,FALSE)</f>
        <v>0</v>
      </c>
      <c r="W185" s="147">
        <f>VLOOKUP($C185,'SREC Inv.'!$B$14:$AF$259,W$3,FALSE)</f>
        <v>0</v>
      </c>
      <c r="X185" s="147">
        <f>VLOOKUP($C185,'SREC Inv.'!$B$14:$AF$259,X$3,FALSE)</f>
        <v>0</v>
      </c>
      <c r="Y185" s="147"/>
      <c r="Z185" s="78">
        <f>VLOOKUP($C185,Loans!$B$12:$AN$300,Z$3,FALSE)</f>
        <v>0</v>
      </c>
      <c r="AA185" s="57"/>
      <c r="AJ185" s="79">
        <f>VLOOKUP($C185,'CapO-M Sum'!$A$3:$C$232,3,FALSE)</f>
        <v>0</v>
      </c>
      <c r="AK185" s="79">
        <f t="shared" si="10"/>
        <v>0</v>
      </c>
    </row>
    <row r="186" spans="2:37" x14ac:dyDescent="0.2">
      <c r="B186" s="48">
        <v>46023</v>
      </c>
      <c r="C186" s="48">
        <f t="shared" si="11"/>
        <v>46053</v>
      </c>
      <c r="D186" s="57"/>
      <c r="E186" s="81"/>
      <c r="F186" s="57">
        <f t="shared" si="8"/>
        <v>0</v>
      </c>
      <c r="G186" s="77">
        <f>VLOOKUP($C186,LoansC!$B$12:$AN$300,G$3,FALSE)</f>
        <v>0</v>
      </c>
      <c r="H186" s="78">
        <f>VLOOKUP($C186,LoansR!$B$12:$AN$300,H$3,FALSE)</f>
        <v>0</v>
      </c>
      <c r="I186" s="57">
        <f>VLOOKUP($C186,Loans!$B$12:$AN$300,I$3,FALSE)</f>
        <v>0</v>
      </c>
      <c r="J186" s="57">
        <f>VLOOKUP($C186,LoansC!$B$12:$AN$300,J$3,FALSE)</f>
        <v>0</v>
      </c>
      <c r="K186" s="57">
        <f>VLOOKUP($C186,LoansR!$B$12:$AN$300,K$3,FALSE)</f>
        <v>0</v>
      </c>
      <c r="L186" s="57">
        <f>VLOOKUP($C186,Loans!$B$12:$AN$300,L$3,FALSE)</f>
        <v>0</v>
      </c>
      <c r="M186" s="57">
        <f>VLOOKUP($C186,Loans!$B$12:$AN$300,M$3,FALSE)</f>
        <v>0</v>
      </c>
      <c r="N186" s="57">
        <f>VLOOKUP($C186,Loans!$B$12:$AN$300,N$3,FALSE)</f>
        <v>0</v>
      </c>
      <c r="O186" s="57">
        <f>VLOOKUP($C186,Loans!$B$12:$AN$300,O$3,FALSE)</f>
        <v>0</v>
      </c>
      <c r="P186" s="57">
        <f>VLOOKUP($C186,Loans!$B$12:$AN$300,P$3,FALSE)</f>
        <v>0</v>
      </c>
      <c r="Q186" s="57">
        <f>VLOOKUP($C186,Loans!$B$12:$AN$300,Q$3,FALSE)</f>
        <v>0</v>
      </c>
      <c r="R186" s="57">
        <f>VLOOKUP($C186,Loans!$B$12:$AN$300,R$3,FALSE)</f>
        <v>0</v>
      </c>
      <c r="S186" s="130">
        <f>VLOOKUP($C186,'SREC Inv.'!$B$14:$AF$259,S$3,FALSE)</f>
        <v>0</v>
      </c>
      <c r="T186" s="130">
        <f>VLOOKUP($C186,'SREC Inv.'!$B$14:$AF$259,T$3,FALSE)</f>
        <v>0</v>
      </c>
      <c r="U186" s="147">
        <f>VLOOKUP($C186,'SREC Inv.'!$B$14:$AF$259,U$3,FALSE)</f>
        <v>0</v>
      </c>
      <c r="V186" s="64">
        <f>VLOOKUP($C186,'SREC Inv.'!$B$14:$AF$259,V$3,FALSE)</f>
        <v>0</v>
      </c>
      <c r="W186" s="147">
        <f>VLOOKUP($C186,'SREC Inv.'!$B$14:$AF$259,W$3,FALSE)</f>
        <v>0</v>
      </c>
      <c r="X186" s="147">
        <f>VLOOKUP($C186,'SREC Inv.'!$B$14:$AF$259,X$3,FALSE)</f>
        <v>0</v>
      </c>
      <c r="Y186" s="147"/>
      <c r="Z186" s="78">
        <f>VLOOKUP($C186,Loans!$B$12:$AN$300,Z$3,FALSE)</f>
        <v>0</v>
      </c>
      <c r="AA186" s="57"/>
      <c r="AJ186" s="79">
        <f>VLOOKUP($C186,'CapO-M Sum'!$A$3:$C$232,3,FALSE)</f>
        <v>0</v>
      </c>
      <c r="AK186" s="79">
        <f t="shared" si="10"/>
        <v>0</v>
      </c>
    </row>
    <row r="187" spans="2:37" x14ac:dyDescent="0.2">
      <c r="B187" s="48">
        <v>46054</v>
      </c>
      <c r="C187" s="48">
        <f t="shared" si="11"/>
        <v>46081</v>
      </c>
      <c r="D187" s="57"/>
      <c r="E187" s="81"/>
      <c r="F187" s="57">
        <f t="shared" si="8"/>
        <v>0</v>
      </c>
      <c r="G187" s="77">
        <f>VLOOKUP($C187,LoansC!$B$12:$AN$300,G$3,FALSE)</f>
        <v>0</v>
      </c>
      <c r="H187" s="78">
        <f>VLOOKUP($C187,LoansR!$B$12:$AN$300,H$3,FALSE)</f>
        <v>0</v>
      </c>
      <c r="I187" s="57">
        <f>VLOOKUP($C187,Loans!$B$12:$AN$300,I$3,FALSE)</f>
        <v>0</v>
      </c>
      <c r="J187" s="57">
        <f>VLOOKUP($C187,LoansC!$B$12:$AN$300,J$3,FALSE)</f>
        <v>0</v>
      </c>
      <c r="K187" s="57">
        <f>VLOOKUP($C187,LoansR!$B$12:$AN$300,K$3,FALSE)</f>
        <v>0</v>
      </c>
      <c r="L187" s="57">
        <f>VLOOKUP($C187,Loans!$B$12:$AN$300,L$3,FALSE)</f>
        <v>0</v>
      </c>
      <c r="M187" s="57">
        <f>VLOOKUP($C187,Loans!$B$12:$AN$300,M$3,FALSE)</f>
        <v>0</v>
      </c>
      <c r="N187" s="57">
        <f>VLOOKUP($C187,Loans!$B$12:$AN$300,N$3,FALSE)</f>
        <v>0</v>
      </c>
      <c r="O187" s="57">
        <f>VLOOKUP($C187,Loans!$B$12:$AN$300,O$3,FALSE)</f>
        <v>0</v>
      </c>
      <c r="P187" s="57">
        <f>VLOOKUP($C187,Loans!$B$12:$AN$300,P$3,FALSE)</f>
        <v>0</v>
      </c>
      <c r="Q187" s="57">
        <f>VLOOKUP($C187,Loans!$B$12:$AN$300,Q$3,FALSE)</f>
        <v>0</v>
      </c>
      <c r="R187" s="57">
        <f>VLOOKUP($C187,Loans!$B$12:$AN$300,R$3,FALSE)</f>
        <v>0</v>
      </c>
      <c r="S187" s="130">
        <f>VLOOKUP($C187,'SREC Inv.'!$B$14:$AF$259,S$3,FALSE)</f>
        <v>0</v>
      </c>
      <c r="T187" s="130">
        <f>VLOOKUP($C187,'SREC Inv.'!$B$14:$AF$259,T$3,FALSE)</f>
        <v>0</v>
      </c>
      <c r="U187" s="147">
        <f>VLOOKUP($C187,'SREC Inv.'!$B$14:$AF$259,U$3,FALSE)</f>
        <v>0</v>
      </c>
      <c r="V187" s="64">
        <f>VLOOKUP($C187,'SREC Inv.'!$B$14:$AF$259,V$3,FALSE)</f>
        <v>0</v>
      </c>
      <c r="W187" s="147">
        <f>VLOOKUP($C187,'SREC Inv.'!$B$14:$AF$259,W$3,FALSE)</f>
        <v>0</v>
      </c>
      <c r="X187" s="147">
        <f>VLOOKUP($C187,'SREC Inv.'!$B$14:$AF$259,X$3,FALSE)</f>
        <v>0</v>
      </c>
      <c r="Y187" s="147"/>
      <c r="Z187" s="78">
        <f>VLOOKUP($C187,Loans!$B$12:$AN$300,Z$3,FALSE)</f>
        <v>0</v>
      </c>
      <c r="AA187" s="57"/>
      <c r="AJ187" s="79">
        <f>VLOOKUP($C187,'CapO-M Sum'!$A$3:$C$232,3,FALSE)</f>
        <v>0</v>
      </c>
      <c r="AK187" s="79">
        <f t="shared" si="10"/>
        <v>0</v>
      </c>
    </row>
    <row r="188" spans="2:37" x14ac:dyDescent="0.2">
      <c r="B188" s="48">
        <v>46082</v>
      </c>
      <c r="C188" s="48">
        <f t="shared" si="11"/>
        <v>46112</v>
      </c>
      <c r="D188" s="57"/>
      <c r="E188" s="81"/>
      <c r="F188" s="57">
        <f t="shared" ref="F188:F197" si="12">SUM(G188:I188)</f>
        <v>0</v>
      </c>
      <c r="G188" s="77">
        <f>VLOOKUP($C188,LoansC!$B$12:$AN$300,G$3,FALSE)</f>
        <v>0</v>
      </c>
      <c r="H188" s="78">
        <f>VLOOKUP($C188,LoansR!$B$12:$AN$300,H$3,FALSE)</f>
        <v>0</v>
      </c>
      <c r="I188" s="57">
        <f>VLOOKUP($C188,Loans!$B$12:$AN$300,I$3,FALSE)</f>
        <v>0</v>
      </c>
      <c r="J188" s="57">
        <f>VLOOKUP($C188,LoansC!$B$12:$AN$300,J$3,FALSE)</f>
        <v>0</v>
      </c>
      <c r="K188" s="57">
        <f>VLOOKUP($C188,LoansR!$B$12:$AN$300,K$3,FALSE)</f>
        <v>0</v>
      </c>
      <c r="L188" s="57">
        <f>VLOOKUP($C188,Loans!$B$12:$AN$300,L$3,FALSE)</f>
        <v>0</v>
      </c>
      <c r="M188" s="57">
        <f>VLOOKUP($C188,Loans!$B$12:$AN$300,M$3,FALSE)</f>
        <v>0</v>
      </c>
      <c r="N188" s="57">
        <f>VLOOKUP($C188,Loans!$B$12:$AN$300,N$3,FALSE)</f>
        <v>0</v>
      </c>
      <c r="O188" s="57">
        <f>VLOOKUP($C188,Loans!$B$12:$AN$300,O$3,FALSE)</f>
        <v>0</v>
      </c>
      <c r="P188" s="57">
        <f>VLOOKUP($C188,Loans!$B$12:$AN$300,P$3,FALSE)</f>
        <v>0</v>
      </c>
      <c r="Q188" s="57">
        <f>VLOOKUP($C188,Loans!$B$12:$AN$300,Q$3,FALSE)</f>
        <v>0</v>
      </c>
      <c r="R188" s="57">
        <f>VLOOKUP($C188,Loans!$B$12:$AN$300,R$3,FALSE)</f>
        <v>0</v>
      </c>
      <c r="S188" s="130">
        <f>VLOOKUP($C188,'SREC Inv.'!$B$14:$AF$259,S$3,FALSE)</f>
        <v>0</v>
      </c>
      <c r="T188" s="130">
        <f>VLOOKUP($C188,'SREC Inv.'!$B$14:$AF$259,T$3,FALSE)</f>
        <v>0</v>
      </c>
      <c r="U188" s="147">
        <f>VLOOKUP($C188,'SREC Inv.'!$B$14:$AF$259,U$3,FALSE)</f>
        <v>0</v>
      </c>
      <c r="V188" s="64">
        <f>VLOOKUP($C188,'SREC Inv.'!$B$14:$AF$259,V$3,FALSE)</f>
        <v>0</v>
      </c>
      <c r="W188" s="147">
        <f>VLOOKUP($C188,'SREC Inv.'!$B$14:$AF$259,W$3,FALSE)</f>
        <v>0</v>
      </c>
      <c r="X188" s="147">
        <f>VLOOKUP($C188,'SREC Inv.'!$B$14:$AF$259,X$3,FALSE)</f>
        <v>0</v>
      </c>
      <c r="Y188" s="147"/>
      <c r="Z188" s="78">
        <f>VLOOKUP($C188,Loans!$B$12:$AN$300,Z$3,FALSE)</f>
        <v>0</v>
      </c>
      <c r="AA188" s="57"/>
      <c r="AJ188" s="79">
        <f>VLOOKUP($C188,'CapO-M Sum'!$A$3:$C$232,3,FALSE)</f>
        <v>0</v>
      </c>
      <c r="AK188" s="79">
        <f t="shared" si="10"/>
        <v>0</v>
      </c>
    </row>
    <row r="189" spans="2:37" x14ac:dyDescent="0.2">
      <c r="B189" s="48">
        <v>46113</v>
      </c>
      <c r="C189" s="48">
        <f t="shared" si="11"/>
        <v>46142</v>
      </c>
      <c r="D189" s="57"/>
      <c r="E189" s="81"/>
      <c r="F189" s="57">
        <f t="shared" si="12"/>
        <v>0</v>
      </c>
      <c r="G189" s="77">
        <f>VLOOKUP($C189,LoansC!$B$12:$AN$300,G$3,FALSE)</f>
        <v>0</v>
      </c>
      <c r="H189" s="78">
        <f>VLOOKUP($C189,LoansR!$B$12:$AN$300,H$3,FALSE)</f>
        <v>0</v>
      </c>
      <c r="I189" s="57">
        <f>VLOOKUP($C189,Loans!$B$12:$AN$300,I$3,FALSE)</f>
        <v>0</v>
      </c>
      <c r="J189" s="57">
        <f>VLOOKUP($C189,LoansC!$B$12:$AN$300,J$3,FALSE)</f>
        <v>0</v>
      </c>
      <c r="K189" s="57">
        <f>VLOOKUP($C189,LoansR!$B$12:$AN$300,K$3,FALSE)</f>
        <v>0</v>
      </c>
      <c r="L189" s="57">
        <f>VLOOKUP($C189,Loans!$B$12:$AN$300,L$3,FALSE)</f>
        <v>0</v>
      </c>
      <c r="M189" s="57">
        <f>VLOOKUP($C189,Loans!$B$12:$AN$300,M$3,FALSE)</f>
        <v>0</v>
      </c>
      <c r="N189" s="57">
        <f>VLOOKUP($C189,Loans!$B$12:$AN$300,N$3,FALSE)</f>
        <v>0</v>
      </c>
      <c r="O189" s="57">
        <f>VLOOKUP($C189,Loans!$B$12:$AN$300,O$3,FALSE)</f>
        <v>0</v>
      </c>
      <c r="P189" s="57">
        <f>VLOOKUP($C189,Loans!$B$12:$AN$300,P$3,FALSE)</f>
        <v>0</v>
      </c>
      <c r="Q189" s="57">
        <f>VLOOKUP($C189,Loans!$B$12:$AN$300,Q$3,FALSE)</f>
        <v>0</v>
      </c>
      <c r="R189" s="57">
        <f>VLOOKUP($C189,Loans!$B$12:$AN$300,R$3,FALSE)</f>
        <v>0</v>
      </c>
      <c r="S189" s="130">
        <f>VLOOKUP($C189,'SREC Inv.'!$B$14:$AF$259,S$3,FALSE)</f>
        <v>0</v>
      </c>
      <c r="T189" s="130">
        <f>VLOOKUP($C189,'SREC Inv.'!$B$14:$AF$259,T$3,FALSE)</f>
        <v>0</v>
      </c>
      <c r="U189" s="147">
        <f>VLOOKUP($C189,'SREC Inv.'!$B$14:$AF$259,U$3,FALSE)</f>
        <v>0</v>
      </c>
      <c r="V189" s="64">
        <f>VLOOKUP($C189,'SREC Inv.'!$B$14:$AF$259,V$3,FALSE)</f>
        <v>0</v>
      </c>
      <c r="W189" s="147">
        <f>VLOOKUP($C189,'SREC Inv.'!$B$14:$AF$259,W$3,FALSE)</f>
        <v>0</v>
      </c>
      <c r="X189" s="147">
        <f>VLOOKUP($C189,'SREC Inv.'!$B$14:$AF$259,X$3,FALSE)</f>
        <v>0</v>
      </c>
      <c r="Y189" s="147"/>
      <c r="Z189" s="78">
        <f>VLOOKUP($C189,Loans!$B$12:$AN$300,Z$3,FALSE)</f>
        <v>0</v>
      </c>
      <c r="AA189" s="57"/>
      <c r="AJ189" s="79">
        <f>VLOOKUP($C189,'CapO-M Sum'!$A$3:$C$232,3,FALSE)</f>
        <v>0</v>
      </c>
      <c r="AK189" s="79">
        <f t="shared" si="10"/>
        <v>0</v>
      </c>
    </row>
    <row r="190" spans="2:37" x14ac:dyDescent="0.2">
      <c r="B190" s="48">
        <v>46143</v>
      </c>
      <c r="C190" s="48">
        <f t="shared" si="11"/>
        <v>46173</v>
      </c>
      <c r="D190" s="57"/>
      <c r="E190" s="81"/>
      <c r="F190" s="57">
        <f t="shared" si="12"/>
        <v>0</v>
      </c>
      <c r="G190" s="77">
        <f>VLOOKUP($C190,LoansC!$B$12:$AN$300,G$3,FALSE)</f>
        <v>0</v>
      </c>
      <c r="H190" s="78">
        <f>VLOOKUP($C190,LoansR!$B$12:$AN$300,H$3,FALSE)</f>
        <v>0</v>
      </c>
      <c r="I190" s="57">
        <f>VLOOKUP($C190,Loans!$B$12:$AN$300,I$3,FALSE)</f>
        <v>0</v>
      </c>
      <c r="J190" s="57">
        <f>VLOOKUP($C190,LoansC!$B$12:$AN$300,J$3,FALSE)</f>
        <v>0</v>
      </c>
      <c r="K190" s="57">
        <f>VLOOKUP($C190,LoansR!$B$12:$AN$300,K$3,FALSE)</f>
        <v>0</v>
      </c>
      <c r="L190" s="57">
        <f>VLOOKUP($C190,Loans!$B$12:$AN$300,L$3,FALSE)</f>
        <v>0</v>
      </c>
      <c r="M190" s="57">
        <f>VLOOKUP($C190,Loans!$B$12:$AN$300,M$3,FALSE)</f>
        <v>0</v>
      </c>
      <c r="N190" s="57">
        <f>VLOOKUP($C190,Loans!$B$12:$AN$300,N$3,FALSE)</f>
        <v>0</v>
      </c>
      <c r="O190" s="57">
        <f>VLOOKUP($C190,Loans!$B$12:$AN$300,O$3,FALSE)</f>
        <v>0</v>
      </c>
      <c r="P190" s="57">
        <f>VLOOKUP($C190,Loans!$B$12:$AN$300,P$3,FALSE)</f>
        <v>0</v>
      </c>
      <c r="Q190" s="57">
        <f>VLOOKUP($C190,Loans!$B$12:$AN$300,Q$3,FALSE)</f>
        <v>0</v>
      </c>
      <c r="R190" s="57">
        <f>VLOOKUP($C190,Loans!$B$12:$AN$300,R$3,FALSE)</f>
        <v>0</v>
      </c>
      <c r="S190" s="130">
        <f>VLOOKUP($C190,'SREC Inv.'!$B$14:$AF$259,S$3,FALSE)</f>
        <v>0</v>
      </c>
      <c r="T190" s="130">
        <f>VLOOKUP($C190,'SREC Inv.'!$B$14:$AF$259,T$3,FALSE)</f>
        <v>0</v>
      </c>
      <c r="U190" s="147">
        <f>VLOOKUP($C190,'SREC Inv.'!$B$14:$AF$259,U$3,FALSE)</f>
        <v>0</v>
      </c>
      <c r="V190" s="64">
        <f>VLOOKUP($C190,'SREC Inv.'!$B$14:$AF$259,V$3,FALSE)</f>
        <v>0</v>
      </c>
      <c r="W190" s="147">
        <f>VLOOKUP($C190,'SREC Inv.'!$B$14:$AF$259,W$3,FALSE)</f>
        <v>0</v>
      </c>
      <c r="X190" s="147">
        <f>VLOOKUP($C190,'SREC Inv.'!$B$14:$AF$259,X$3,FALSE)</f>
        <v>0</v>
      </c>
      <c r="Y190" s="147"/>
      <c r="Z190" s="78">
        <f>VLOOKUP($C190,Loans!$B$12:$AN$300,Z$3,FALSE)</f>
        <v>0</v>
      </c>
      <c r="AA190" s="57"/>
      <c r="AJ190" s="79">
        <f>VLOOKUP($C190,'CapO-M Sum'!$A$3:$C$232,3,FALSE)</f>
        <v>0</v>
      </c>
      <c r="AK190" s="79">
        <f t="shared" si="10"/>
        <v>0</v>
      </c>
    </row>
    <row r="191" spans="2:37" x14ac:dyDescent="0.2">
      <c r="B191" s="48">
        <v>46174</v>
      </c>
      <c r="C191" s="48">
        <f t="shared" si="11"/>
        <v>46203</v>
      </c>
      <c r="D191" s="57"/>
      <c r="E191" s="81"/>
      <c r="F191" s="57">
        <f t="shared" si="12"/>
        <v>0</v>
      </c>
      <c r="G191" s="77">
        <f>VLOOKUP($C191,LoansC!$B$12:$AN$300,G$3,FALSE)</f>
        <v>0</v>
      </c>
      <c r="H191" s="78">
        <f>VLOOKUP($C191,LoansR!$B$12:$AN$300,H$3,FALSE)</f>
        <v>0</v>
      </c>
      <c r="I191" s="57">
        <f>VLOOKUP($C191,Loans!$B$12:$AN$300,I$3,FALSE)</f>
        <v>0</v>
      </c>
      <c r="J191" s="57">
        <f>VLOOKUP($C191,LoansC!$B$12:$AN$300,J$3,FALSE)</f>
        <v>0</v>
      </c>
      <c r="K191" s="57">
        <f>VLOOKUP($C191,LoansR!$B$12:$AN$300,K$3,FALSE)</f>
        <v>0</v>
      </c>
      <c r="L191" s="57">
        <f>VLOOKUP($C191,Loans!$B$12:$AN$300,L$3,FALSE)</f>
        <v>0</v>
      </c>
      <c r="M191" s="57">
        <f>VLOOKUP($C191,Loans!$B$12:$AN$300,M$3,FALSE)</f>
        <v>0</v>
      </c>
      <c r="N191" s="57">
        <f>VLOOKUP($C191,Loans!$B$12:$AN$300,N$3,FALSE)</f>
        <v>0</v>
      </c>
      <c r="O191" s="57">
        <f>VLOOKUP($C191,Loans!$B$12:$AN$300,O$3,FALSE)</f>
        <v>0</v>
      </c>
      <c r="P191" s="57">
        <f>VLOOKUP($C191,Loans!$B$12:$AN$300,P$3,FALSE)</f>
        <v>0</v>
      </c>
      <c r="Q191" s="57">
        <f>VLOOKUP($C191,Loans!$B$12:$AN$300,Q$3,FALSE)</f>
        <v>0</v>
      </c>
      <c r="R191" s="57">
        <f>VLOOKUP($C191,Loans!$B$12:$AN$300,R$3,FALSE)</f>
        <v>0</v>
      </c>
      <c r="S191" s="130">
        <f>VLOOKUP($C191,'SREC Inv.'!$B$14:$AF$259,S$3,FALSE)</f>
        <v>0</v>
      </c>
      <c r="T191" s="130">
        <f>VLOOKUP($C191,'SREC Inv.'!$B$14:$AF$259,T$3,FALSE)</f>
        <v>0</v>
      </c>
      <c r="U191" s="147">
        <f>VLOOKUP($C191,'SREC Inv.'!$B$14:$AF$259,U$3,FALSE)</f>
        <v>0</v>
      </c>
      <c r="V191" s="64">
        <f>VLOOKUP($C191,'SREC Inv.'!$B$14:$AF$259,V$3,FALSE)</f>
        <v>0</v>
      </c>
      <c r="W191" s="147">
        <f>VLOOKUP($C191,'SREC Inv.'!$B$14:$AF$259,W$3,FALSE)</f>
        <v>0</v>
      </c>
      <c r="X191" s="147">
        <f>VLOOKUP($C191,'SREC Inv.'!$B$14:$AF$259,X$3,FALSE)</f>
        <v>0</v>
      </c>
      <c r="Y191" s="147"/>
      <c r="Z191" s="78">
        <f>VLOOKUP($C191,Loans!$B$12:$AN$300,Z$3,FALSE)</f>
        <v>0</v>
      </c>
      <c r="AA191" s="57"/>
      <c r="AJ191" s="79">
        <f>VLOOKUP($C191,'CapO-M Sum'!$A$3:$C$232,3,FALSE)</f>
        <v>0</v>
      </c>
      <c r="AK191" s="79">
        <f t="shared" si="10"/>
        <v>0</v>
      </c>
    </row>
    <row r="192" spans="2:37" x14ac:dyDescent="0.2">
      <c r="B192" s="48">
        <v>46204</v>
      </c>
      <c r="C192" s="48">
        <f t="shared" si="11"/>
        <v>46234</v>
      </c>
      <c r="D192" s="57"/>
      <c r="E192" s="81"/>
      <c r="F192" s="57">
        <f t="shared" si="12"/>
        <v>0</v>
      </c>
      <c r="G192" s="77">
        <f>VLOOKUP($C192,LoansC!$B$12:$AN$300,G$3,FALSE)</f>
        <v>0</v>
      </c>
      <c r="H192" s="78">
        <f>VLOOKUP($C192,LoansR!$B$12:$AN$300,H$3,FALSE)</f>
        <v>0</v>
      </c>
      <c r="I192" s="57">
        <f>VLOOKUP($C192,Loans!$B$12:$AN$300,I$3,FALSE)</f>
        <v>0</v>
      </c>
      <c r="J192" s="57">
        <f>VLOOKUP($C192,LoansC!$B$12:$AN$300,J$3,FALSE)</f>
        <v>0</v>
      </c>
      <c r="K192" s="57">
        <f>VLOOKUP($C192,LoansR!$B$12:$AN$300,K$3,FALSE)</f>
        <v>0</v>
      </c>
      <c r="L192" s="57">
        <f>VLOOKUP($C192,Loans!$B$12:$AN$300,L$3,FALSE)</f>
        <v>0</v>
      </c>
      <c r="M192" s="57">
        <f>VLOOKUP($C192,Loans!$B$12:$AN$300,M$3,FALSE)</f>
        <v>0</v>
      </c>
      <c r="N192" s="57">
        <f>VLOOKUP($C192,Loans!$B$12:$AN$300,N$3,FALSE)</f>
        <v>0</v>
      </c>
      <c r="O192" s="57">
        <f>VLOOKUP($C192,Loans!$B$12:$AN$300,O$3,FALSE)</f>
        <v>0</v>
      </c>
      <c r="P192" s="57">
        <f>VLOOKUP($C192,Loans!$B$12:$AN$300,P$3,FALSE)</f>
        <v>0</v>
      </c>
      <c r="Q192" s="57">
        <f>VLOOKUP($C192,Loans!$B$12:$AN$300,Q$3,FALSE)</f>
        <v>0</v>
      </c>
      <c r="R192" s="57">
        <f>VLOOKUP($C192,Loans!$B$12:$AN$300,R$3,FALSE)</f>
        <v>0</v>
      </c>
      <c r="S192" s="130">
        <f>VLOOKUP($C192,'SREC Inv.'!$B$14:$AF$259,S$3,FALSE)</f>
        <v>0</v>
      </c>
      <c r="T192" s="130">
        <f>VLOOKUP($C192,'SREC Inv.'!$B$14:$AF$259,T$3,FALSE)</f>
        <v>0</v>
      </c>
      <c r="U192" s="147">
        <f>VLOOKUP($C192,'SREC Inv.'!$B$14:$AF$259,U$3,FALSE)</f>
        <v>0</v>
      </c>
      <c r="V192" s="64">
        <f>VLOOKUP($C192,'SREC Inv.'!$B$14:$AF$259,V$3,FALSE)</f>
        <v>0</v>
      </c>
      <c r="W192" s="147">
        <f>VLOOKUP($C192,'SREC Inv.'!$B$14:$AF$259,W$3,FALSE)</f>
        <v>0</v>
      </c>
      <c r="X192" s="147">
        <f>VLOOKUP($C192,'SREC Inv.'!$B$14:$AF$259,X$3,FALSE)</f>
        <v>0</v>
      </c>
      <c r="Y192" s="147"/>
      <c r="Z192" s="78">
        <f>VLOOKUP($C192,Loans!$B$12:$AN$300,Z$3,FALSE)</f>
        <v>0</v>
      </c>
      <c r="AA192" s="57"/>
      <c r="AJ192" s="79">
        <f>VLOOKUP($C192,'CapO-M Sum'!$A$3:$C$232,3,FALSE)</f>
        <v>0</v>
      </c>
      <c r="AK192" s="79">
        <f t="shared" si="10"/>
        <v>0</v>
      </c>
    </row>
    <row r="193" spans="2:37" x14ac:dyDescent="0.2">
      <c r="B193" s="48">
        <v>46235</v>
      </c>
      <c r="C193" s="48">
        <f t="shared" si="11"/>
        <v>46265</v>
      </c>
      <c r="D193" s="57"/>
      <c r="E193" s="81"/>
      <c r="F193" s="57">
        <f t="shared" si="12"/>
        <v>0</v>
      </c>
      <c r="G193" s="77">
        <f>VLOOKUP($C193,LoansC!$B$12:$AN$300,G$3,FALSE)</f>
        <v>0</v>
      </c>
      <c r="H193" s="78">
        <f>VLOOKUP($C193,LoansR!$B$12:$AN$300,H$3,FALSE)</f>
        <v>0</v>
      </c>
      <c r="I193" s="57">
        <f>VLOOKUP($C193,Loans!$B$12:$AN$300,I$3,FALSE)</f>
        <v>0</v>
      </c>
      <c r="J193" s="57">
        <f>VLOOKUP($C193,LoansC!$B$12:$AN$300,J$3,FALSE)</f>
        <v>0</v>
      </c>
      <c r="K193" s="57">
        <f>VLOOKUP($C193,LoansR!$B$12:$AN$300,K$3,FALSE)</f>
        <v>0</v>
      </c>
      <c r="L193" s="57">
        <f>VLOOKUP($C193,Loans!$B$12:$AN$300,L$3,FALSE)</f>
        <v>0</v>
      </c>
      <c r="M193" s="57">
        <f>VLOOKUP($C193,Loans!$B$12:$AN$300,M$3,FALSE)</f>
        <v>0</v>
      </c>
      <c r="N193" s="57">
        <f>VLOOKUP($C193,Loans!$B$12:$AN$300,N$3,FALSE)</f>
        <v>0</v>
      </c>
      <c r="O193" s="57">
        <f>VLOOKUP($C193,Loans!$B$12:$AN$300,O$3,FALSE)</f>
        <v>0</v>
      </c>
      <c r="P193" s="57">
        <f>VLOOKUP($C193,Loans!$B$12:$AN$300,P$3,FALSE)</f>
        <v>0</v>
      </c>
      <c r="Q193" s="57">
        <f>VLOOKUP($C193,Loans!$B$12:$AN$300,Q$3,FALSE)</f>
        <v>0</v>
      </c>
      <c r="R193" s="57">
        <f>VLOOKUP($C193,Loans!$B$12:$AN$300,R$3,FALSE)</f>
        <v>0</v>
      </c>
      <c r="S193" s="130">
        <f>VLOOKUP($C193,'SREC Inv.'!$B$14:$AF$259,S$3,FALSE)</f>
        <v>0</v>
      </c>
      <c r="T193" s="130">
        <f>VLOOKUP($C193,'SREC Inv.'!$B$14:$AF$259,T$3,FALSE)</f>
        <v>0</v>
      </c>
      <c r="U193" s="147">
        <f>VLOOKUP($C193,'SREC Inv.'!$B$14:$AF$259,U$3,FALSE)</f>
        <v>0</v>
      </c>
      <c r="V193" s="64">
        <f>VLOOKUP($C193,'SREC Inv.'!$B$14:$AF$259,V$3,FALSE)</f>
        <v>0</v>
      </c>
      <c r="W193" s="147">
        <f>VLOOKUP($C193,'SREC Inv.'!$B$14:$AF$259,W$3,FALSE)</f>
        <v>0</v>
      </c>
      <c r="X193" s="147">
        <f>VLOOKUP($C193,'SREC Inv.'!$B$14:$AF$259,X$3,FALSE)</f>
        <v>0</v>
      </c>
      <c r="Y193" s="147"/>
      <c r="Z193" s="78">
        <f>VLOOKUP($C193,Loans!$B$12:$AN$300,Z$3,FALSE)</f>
        <v>0</v>
      </c>
      <c r="AA193" s="57"/>
      <c r="AJ193" s="79">
        <f>VLOOKUP($C193,'CapO-M Sum'!$A$3:$C$232,3,FALSE)</f>
        <v>0</v>
      </c>
      <c r="AK193" s="79">
        <f t="shared" si="10"/>
        <v>0</v>
      </c>
    </row>
    <row r="194" spans="2:37" x14ac:dyDescent="0.2">
      <c r="B194" s="48">
        <v>46266</v>
      </c>
      <c r="C194" s="48">
        <f t="shared" si="11"/>
        <v>46295</v>
      </c>
      <c r="D194" s="57"/>
      <c r="E194" s="81"/>
      <c r="F194" s="57">
        <f t="shared" si="12"/>
        <v>0</v>
      </c>
      <c r="G194" s="77">
        <f>VLOOKUP($C194,LoansC!$B$12:$AN$300,G$3,FALSE)</f>
        <v>0</v>
      </c>
      <c r="H194" s="78">
        <f>VLOOKUP($C194,LoansR!$B$12:$AN$300,H$3,FALSE)</f>
        <v>0</v>
      </c>
      <c r="I194" s="57">
        <f>VLOOKUP($C194,Loans!$B$12:$AN$300,I$3,FALSE)</f>
        <v>0</v>
      </c>
      <c r="J194" s="57">
        <f>VLOOKUP($C194,LoansC!$B$12:$AN$300,J$3,FALSE)</f>
        <v>0</v>
      </c>
      <c r="K194" s="57">
        <f>VLOOKUP($C194,LoansR!$B$12:$AN$300,K$3,FALSE)</f>
        <v>0</v>
      </c>
      <c r="L194" s="57">
        <f>VLOOKUP($C194,Loans!$B$12:$AN$300,L$3,FALSE)</f>
        <v>0</v>
      </c>
      <c r="M194" s="57">
        <f>VLOOKUP($C194,Loans!$B$12:$AN$300,M$3,FALSE)</f>
        <v>0</v>
      </c>
      <c r="N194" s="57">
        <f>VLOOKUP($C194,Loans!$B$12:$AN$300,N$3,FALSE)</f>
        <v>0</v>
      </c>
      <c r="O194" s="57">
        <f>VLOOKUP($C194,Loans!$B$12:$AN$300,O$3,FALSE)</f>
        <v>0</v>
      </c>
      <c r="P194" s="57">
        <f>VLOOKUP($C194,Loans!$B$12:$AN$300,P$3,FALSE)</f>
        <v>0</v>
      </c>
      <c r="Q194" s="57">
        <f>VLOOKUP($C194,Loans!$B$12:$AN$300,Q$3,FALSE)</f>
        <v>0</v>
      </c>
      <c r="R194" s="57">
        <f>VLOOKUP($C194,Loans!$B$12:$AN$300,R$3,FALSE)</f>
        <v>0</v>
      </c>
      <c r="S194" s="130">
        <f>VLOOKUP($C194,'SREC Inv.'!$B$14:$AF$259,S$3,FALSE)</f>
        <v>0</v>
      </c>
      <c r="T194" s="130">
        <f>VLOOKUP($C194,'SREC Inv.'!$B$14:$AF$259,T$3,FALSE)</f>
        <v>0</v>
      </c>
      <c r="U194" s="147">
        <f>VLOOKUP($C194,'SREC Inv.'!$B$14:$AF$259,U$3,FALSE)</f>
        <v>0</v>
      </c>
      <c r="V194" s="64">
        <f>VLOOKUP($C194,'SREC Inv.'!$B$14:$AF$259,V$3,FALSE)</f>
        <v>0</v>
      </c>
      <c r="W194" s="147">
        <f>VLOOKUP($C194,'SREC Inv.'!$B$14:$AF$259,W$3,FALSE)</f>
        <v>0</v>
      </c>
      <c r="X194" s="147">
        <f>VLOOKUP($C194,'SREC Inv.'!$B$14:$AF$259,X$3,FALSE)</f>
        <v>0</v>
      </c>
      <c r="Y194" s="147"/>
      <c r="Z194" s="78">
        <f>VLOOKUP($C194,Loans!$B$12:$AN$300,Z$3,FALSE)</f>
        <v>0</v>
      </c>
      <c r="AA194" s="57"/>
      <c r="AJ194" s="79">
        <f>VLOOKUP($C194,'CapO-M Sum'!$A$3:$C$232,3,FALSE)</f>
        <v>0</v>
      </c>
      <c r="AK194" s="79">
        <f t="shared" si="10"/>
        <v>0</v>
      </c>
    </row>
    <row r="195" spans="2:37" x14ac:dyDescent="0.2">
      <c r="B195" s="48">
        <v>46296</v>
      </c>
      <c r="C195" s="48">
        <f t="shared" si="11"/>
        <v>46326</v>
      </c>
      <c r="D195" s="57"/>
      <c r="E195" s="81"/>
      <c r="F195" s="57">
        <f t="shared" si="12"/>
        <v>0</v>
      </c>
      <c r="G195" s="77">
        <f>VLOOKUP($C195,LoansC!$B$12:$AN$300,G$3,FALSE)</f>
        <v>0</v>
      </c>
      <c r="H195" s="78">
        <f>VLOOKUP($C195,LoansR!$B$12:$AN$300,H$3,FALSE)</f>
        <v>0</v>
      </c>
      <c r="I195" s="57">
        <f>VLOOKUP($C195,Loans!$B$12:$AN$300,I$3,FALSE)</f>
        <v>0</v>
      </c>
      <c r="J195" s="57">
        <f>VLOOKUP($C195,LoansC!$B$12:$AN$300,J$3,FALSE)</f>
        <v>0</v>
      </c>
      <c r="K195" s="57">
        <f>VLOOKUP($C195,LoansR!$B$12:$AN$300,K$3,FALSE)</f>
        <v>0</v>
      </c>
      <c r="L195" s="57">
        <f>VLOOKUP($C195,Loans!$B$12:$AN$300,L$3,FALSE)</f>
        <v>0</v>
      </c>
      <c r="M195" s="57">
        <f>VLOOKUP($C195,Loans!$B$12:$AN$300,M$3,FALSE)</f>
        <v>0</v>
      </c>
      <c r="N195" s="57">
        <f>VLOOKUP($C195,Loans!$B$12:$AN$300,N$3,FALSE)</f>
        <v>0</v>
      </c>
      <c r="O195" s="57">
        <f>VLOOKUP($C195,Loans!$B$12:$AN$300,O$3,FALSE)</f>
        <v>0</v>
      </c>
      <c r="P195" s="57">
        <f>VLOOKUP($C195,Loans!$B$12:$AN$300,P$3,FALSE)</f>
        <v>0</v>
      </c>
      <c r="Q195" s="57">
        <f>VLOOKUP($C195,Loans!$B$12:$AN$300,Q$3,FALSE)</f>
        <v>0</v>
      </c>
      <c r="R195" s="57">
        <f>VLOOKUP($C195,Loans!$B$12:$AN$300,R$3,FALSE)</f>
        <v>0</v>
      </c>
      <c r="S195" s="130">
        <f>VLOOKUP($C195,'SREC Inv.'!$B$14:$AF$259,S$3,FALSE)</f>
        <v>0</v>
      </c>
      <c r="T195" s="130">
        <f>VLOOKUP($C195,'SREC Inv.'!$B$14:$AF$259,T$3,FALSE)</f>
        <v>0</v>
      </c>
      <c r="U195" s="147">
        <f>VLOOKUP($C195,'SREC Inv.'!$B$14:$AF$259,U$3,FALSE)</f>
        <v>0</v>
      </c>
      <c r="V195" s="64">
        <f>VLOOKUP($C195,'SREC Inv.'!$B$14:$AF$259,V$3,FALSE)</f>
        <v>0</v>
      </c>
      <c r="W195" s="147">
        <f>VLOOKUP($C195,'SREC Inv.'!$B$14:$AF$259,W$3,FALSE)</f>
        <v>0</v>
      </c>
      <c r="X195" s="147">
        <f>VLOOKUP($C195,'SREC Inv.'!$B$14:$AF$259,X$3,FALSE)</f>
        <v>0</v>
      </c>
      <c r="Y195" s="147"/>
      <c r="Z195" s="78">
        <f>VLOOKUP($C195,Loans!$B$12:$AN$300,Z$3,FALSE)</f>
        <v>0</v>
      </c>
      <c r="AA195" s="57"/>
      <c r="AJ195" s="79">
        <f>VLOOKUP($C195,'CapO-M Sum'!$A$3:$C$232,3,FALSE)</f>
        <v>0</v>
      </c>
      <c r="AK195" s="79">
        <f t="shared" si="10"/>
        <v>0</v>
      </c>
    </row>
    <row r="196" spans="2:37" x14ac:dyDescent="0.2">
      <c r="B196" s="48">
        <v>46327</v>
      </c>
      <c r="C196" s="48">
        <f t="shared" si="11"/>
        <v>46356</v>
      </c>
      <c r="D196" s="57"/>
      <c r="E196" s="81"/>
      <c r="F196" s="57">
        <f t="shared" si="12"/>
        <v>0</v>
      </c>
      <c r="G196" s="77">
        <f>VLOOKUP($C196,LoansC!$B$12:$AN$300,G$3,FALSE)</f>
        <v>0</v>
      </c>
      <c r="H196" s="78">
        <f>VLOOKUP($C196,LoansR!$B$12:$AN$300,H$3,FALSE)</f>
        <v>0</v>
      </c>
      <c r="I196" s="57">
        <f>VLOOKUP($C196,Loans!$B$12:$AN$300,I$3,FALSE)</f>
        <v>0</v>
      </c>
      <c r="J196" s="57">
        <f>VLOOKUP($C196,LoansC!$B$12:$AN$300,J$3,FALSE)</f>
        <v>0</v>
      </c>
      <c r="K196" s="57">
        <f>VLOOKUP($C196,LoansR!$B$12:$AN$300,K$3,FALSE)</f>
        <v>0</v>
      </c>
      <c r="L196" s="57">
        <f>VLOOKUP($C196,Loans!$B$12:$AN$300,L$3,FALSE)</f>
        <v>0</v>
      </c>
      <c r="M196" s="57">
        <f>VLOOKUP($C196,Loans!$B$12:$AN$300,M$3,FALSE)</f>
        <v>0</v>
      </c>
      <c r="N196" s="57">
        <f>VLOOKUP($C196,Loans!$B$12:$AN$300,N$3,FALSE)</f>
        <v>0</v>
      </c>
      <c r="O196" s="57">
        <f>VLOOKUP($C196,Loans!$B$12:$AN$300,O$3,FALSE)</f>
        <v>0</v>
      </c>
      <c r="P196" s="57">
        <f>VLOOKUP($C196,Loans!$B$12:$AN$300,P$3,FALSE)</f>
        <v>0</v>
      </c>
      <c r="Q196" s="57">
        <f>VLOOKUP($C196,Loans!$B$12:$AN$300,Q$3,FALSE)</f>
        <v>0</v>
      </c>
      <c r="R196" s="57">
        <f>VLOOKUP($C196,Loans!$B$12:$AN$300,R$3,FALSE)</f>
        <v>0</v>
      </c>
      <c r="S196" s="130">
        <f>VLOOKUP($C196,'SREC Inv.'!$B$14:$AF$259,S$3,FALSE)</f>
        <v>0</v>
      </c>
      <c r="T196" s="130">
        <f>VLOOKUP($C196,'SREC Inv.'!$B$14:$AF$259,T$3,FALSE)</f>
        <v>0</v>
      </c>
      <c r="U196" s="147">
        <f>VLOOKUP($C196,'SREC Inv.'!$B$14:$AF$259,U$3,FALSE)</f>
        <v>0</v>
      </c>
      <c r="V196" s="64">
        <f>VLOOKUP($C196,'SREC Inv.'!$B$14:$AF$259,V$3,FALSE)</f>
        <v>0</v>
      </c>
      <c r="W196" s="147">
        <f>VLOOKUP($C196,'SREC Inv.'!$B$14:$AF$259,W$3,FALSE)</f>
        <v>0</v>
      </c>
      <c r="X196" s="147">
        <f>VLOOKUP($C196,'SREC Inv.'!$B$14:$AF$259,X$3,FALSE)</f>
        <v>0</v>
      </c>
      <c r="Y196" s="147"/>
      <c r="Z196" s="78">
        <f>VLOOKUP($C196,Loans!$B$12:$AN$300,Z$3,FALSE)</f>
        <v>0</v>
      </c>
      <c r="AA196" s="57"/>
      <c r="AJ196" s="79">
        <f>VLOOKUP($C196,'CapO-M Sum'!$A$3:$C$232,3,FALSE)</f>
        <v>0</v>
      </c>
      <c r="AK196" s="79">
        <f t="shared" si="10"/>
        <v>0</v>
      </c>
    </row>
    <row r="197" spans="2:37" x14ac:dyDescent="0.2">
      <c r="B197" s="48">
        <v>46357</v>
      </c>
      <c r="C197" s="48">
        <f t="shared" si="11"/>
        <v>46387</v>
      </c>
      <c r="D197" s="57"/>
      <c r="E197" s="81"/>
      <c r="F197" s="57">
        <f t="shared" si="12"/>
        <v>0</v>
      </c>
      <c r="G197" s="77">
        <f>VLOOKUP($C197,LoansC!$B$12:$AN$300,G$3,FALSE)</f>
        <v>0</v>
      </c>
      <c r="H197" s="78">
        <f>VLOOKUP($C197,LoansR!$B$12:$AN$300,H$3,FALSE)</f>
        <v>0</v>
      </c>
      <c r="I197" s="57">
        <f>VLOOKUP($C197,Loans!$B$12:$AN$300,I$3,FALSE)</f>
        <v>0</v>
      </c>
      <c r="J197" s="57">
        <f>VLOOKUP($C197,LoansC!$B$12:$AN$300,J$3,FALSE)</f>
        <v>0</v>
      </c>
      <c r="K197" s="57">
        <f>VLOOKUP($C197,LoansR!$B$12:$AN$300,K$3,FALSE)</f>
        <v>0</v>
      </c>
      <c r="L197" s="57">
        <f>VLOOKUP($C197,Loans!$B$12:$AN$300,L$3,FALSE)</f>
        <v>0</v>
      </c>
      <c r="M197" s="57">
        <f>VLOOKUP($C197,Loans!$B$12:$AN$300,M$3,FALSE)</f>
        <v>0</v>
      </c>
      <c r="N197" s="57">
        <f>VLOOKUP($C197,Loans!$B$12:$AN$300,N$3,FALSE)</f>
        <v>0</v>
      </c>
      <c r="O197" s="57">
        <f>VLOOKUP($C197,Loans!$B$12:$AN$300,O$3,FALSE)</f>
        <v>0</v>
      </c>
      <c r="P197" s="57">
        <f>VLOOKUP($C197,Loans!$B$12:$AN$300,P$3,FALSE)</f>
        <v>0</v>
      </c>
      <c r="Q197" s="57">
        <f>VLOOKUP($C197,Loans!$B$12:$AN$300,Q$3,FALSE)</f>
        <v>0</v>
      </c>
      <c r="R197" s="57">
        <f>VLOOKUP($C197,Loans!$B$12:$AN$300,R$3,FALSE)</f>
        <v>0</v>
      </c>
      <c r="S197" s="130">
        <f>VLOOKUP($C197,'SREC Inv.'!$B$14:$AF$259,S$3,FALSE)</f>
        <v>0</v>
      </c>
      <c r="T197" s="130">
        <f>VLOOKUP($C197,'SREC Inv.'!$B$14:$AF$259,T$3,FALSE)</f>
        <v>0</v>
      </c>
      <c r="U197" s="147">
        <f>VLOOKUP($C197,'SREC Inv.'!$B$14:$AF$259,U$3,FALSE)</f>
        <v>0</v>
      </c>
      <c r="V197" s="64">
        <f>VLOOKUP($C197,'SREC Inv.'!$B$14:$AF$259,V$3,FALSE)</f>
        <v>0</v>
      </c>
      <c r="W197" s="147">
        <f>VLOOKUP($C197,'SREC Inv.'!$B$14:$AF$259,W$3,FALSE)</f>
        <v>0</v>
      </c>
      <c r="X197" s="147">
        <f>VLOOKUP($C197,'SREC Inv.'!$B$14:$AF$259,X$3,FALSE)</f>
        <v>0</v>
      </c>
      <c r="Y197" s="147"/>
      <c r="Z197" s="78">
        <f>VLOOKUP($C197,Loans!$B$12:$AN$300,Z$3,FALSE)</f>
        <v>0</v>
      </c>
      <c r="AA197" s="57"/>
      <c r="AJ197" s="79">
        <f>VLOOKUP($C197,'CapO-M Sum'!$A$3:$C$232,3,FALSE)</f>
        <v>0</v>
      </c>
      <c r="AK197" s="79">
        <f t="shared" si="10"/>
        <v>0</v>
      </c>
    </row>
    <row r="198" spans="2:37" x14ac:dyDescent="0.2">
      <c r="B198" s="48"/>
      <c r="C198" s="48"/>
      <c r="D198" s="57"/>
      <c r="E198" s="81"/>
      <c r="F198" s="57"/>
      <c r="G198" s="77"/>
      <c r="H198" s="78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78"/>
      <c r="V198" s="57"/>
      <c r="W198" s="78"/>
      <c r="X198" s="78"/>
      <c r="Y198" s="78"/>
      <c r="Z198" s="78"/>
      <c r="AA198" s="57"/>
      <c r="AJ198" s="79"/>
      <c r="AK198" s="79"/>
    </row>
    <row r="199" spans="2:37" x14ac:dyDescent="0.2">
      <c r="B199" s="48"/>
      <c r="C199" s="48"/>
      <c r="D199" s="57"/>
      <c r="E199" s="81"/>
      <c r="F199" s="57"/>
      <c r="G199" s="77"/>
      <c r="H199" s="78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78"/>
      <c r="V199" s="57"/>
      <c r="W199" s="78"/>
      <c r="X199" s="78"/>
      <c r="Y199" s="78"/>
      <c r="Z199" s="78"/>
      <c r="AA199" s="57"/>
      <c r="AJ199" s="79"/>
      <c r="AK199" s="79"/>
    </row>
    <row r="200" spans="2:37" x14ac:dyDescent="0.2">
      <c r="B200" s="48"/>
      <c r="C200" s="48"/>
      <c r="D200" s="57"/>
      <c r="E200" s="81"/>
      <c r="F200" s="57"/>
      <c r="G200" s="77"/>
      <c r="H200" s="78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78"/>
      <c r="V200" s="57"/>
      <c r="W200" s="78"/>
      <c r="X200" s="78"/>
      <c r="Y200" s="78"/>
      <c r="Z200" s="78"/>
      <c r="AA200" s="57"/>
      <c r="AJ200" s="79"/>
      <c r="AK200" s="79"/>
    </row>
    <row r="201" spans="2:37" x14ac:dyDescent="0.2">
      <c r="B201" s="48"/>
      <c r="C201" s="48"/>
      <c r="D201" s="57"/>
      <c r="E201" s="81"/>
      <c r="F201" s="57"/>
      <c r="G201" s="77"/>
      <c r="H201" s="78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78"/>
      <c r="V201" s="57"/>
      <c r="W201" s="78"/>
      <c r="X201" s="78"/>
      <c r="Y201" s="78"/>
      <c r="Z201" s="78"/>
      <c r="AA201" s="57"/>
      <c r="AJ201" s="79"/>
      <c r="AK201" s="79"/>
    </row>
    <row r="202" spans="2:37" x14ac:dyDescent="0.2">
      <c r="B202" s="48"/>
      <c r="C202" s="48"/>
      <c r="D202" s="57"/>
      <c r="E202" s="81"/>
      <c r="F202" s="57"/>
      <c r="G202" s="77"/>
      <c r="H202" s="78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78"/>
      <c r="V202" s="57"/>
      <c r="W202" s="78"/>
      <c r="X202" s="78"/>
      <c r="Y202" s="78"/>
      <c r="Z202" s="78"/>
      <c r="AA202" s="57"/>
      <c r="AJ202" s="79"/>
      <c r="AK202" s="79"/>
    </row>
    <row r="203" spans="2:37" x14ac:dyDescent="0.2">
      <c r="B203" s="48"/>
      <c r="C203" s="48"/>
      <c r="D203" s="57"/>
      <c r="E203" s="81"/>
      <c r="F203" s="57"/>
      <c r="G203" s="77"/>
      <c r="H203" s="78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78"/>
      <c r="V203" s="57"/>
      <c r="W203" s="78"/>
      <c r="X203" s="78"/>
      <c r="Y203" s="78"/>
      <c r="Z203" s="78"/>
      <c r="AA203" s="57"/>
      <c r="AJ203" s="79"/>
      <c r="AK203" s="79"/>
    </row>
    <row r="204" spans="2:37" x14ac:dyDescent="0.2">
      <c r="B204" s="48"/>
      <c r="C204" s="48"/>
      <c r="D204" s="57"/>
      <c r="E204" s="81"/>
      <c r="F204" s="57"/>
      <c r="G204" s="77"/>
      <c r="H204" s="78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78"/>
      <c r="V204" s="57"/>
      <c r="W204" s="78"/>
      <c r="X204" s="78"/>
      <c r="Y204" s="78"/>
      <c r="Z204" s="78"/>
      <c r="AA204" s="57"/>
      <c r="AJ204" s="79"/>
      <c r="AK204" s="79"/>
    </row>
    <row r="205" spans="2:37" x14ac:dyDescent="0.2">
      <c r="B205" s="48"/>
      <c r="C205" s="48"/>
      <c r="D205" s="57"/>
      <c r="E205" s="81"/>
      <c r="F205" s="57"/>
      <c r="G205" s="77"/>
      <c r="H205" s="78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78"/>
      <c r="V205" s="57"/>
      <c r="W205" s="78"/>
      <c r="X205" s="78"/>
      <c r="Y205" s="78"/>
      <c r="Z205" s="78"/>
      <c r="AA205" s="57"/>
      <c r="AJ205" s="79"/>
      <c r="AK205" s="79"/>
    </row>
    <row r="206" spans="2:37" x14ac:dyDescent="0.2">
      <c r="B206" s="48"/>
      <c r="C206" s="48"/>
      <c r="D206" s="57"/>
      <c r="E206" s="81"/>
      <c r="F206" s="57"/>
      <c r="G206" s="77"/>
      <c r="H206" s="78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78"/>
      <c r="V206" s="57"/>
      <c r="W206" s="78"/>
      <c r="X206" s="78"/>
      <c r="Y206" s="78"/>
      <c r="Z206" s="78"/>
      <c r="AA206" s="57"/>
      <c r="AJ206" s="79"/>
      <c r="AK206" s="79"/>
    </row>
    <row r="207" spans="2:37" x14ac:dyDescent="0.2">
      <c r="B207" s="48"/>
      <c r="C207" s="48"/>
      <c r="D207" s="57"/>
      <c r="E207" s="81"/>
      <c r="F207" s="57"/>
      <c r="G207" s="77"/>
      <c r="H207" s="78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78"/>
      <c r="V207" s="57"/>
      <c r="W207" s="78"/>
      <c r="X207" s="78"/>
      <c r="Y207" s="78"/>
      <c r="Z207" s="78"/>
      <c r="AA207" s="57"/>
      <c r="AJ207" s="79"/>
      <c r="AK207" s="79"/>
    </row>
    <row r="208" spans="2:37" x14ac:dyDescent="0.2">
      <c r="B208" s="48"/>
      <c r="C208" s="48"/>
      <c r="D208" s="57"/>
      <c r="E208" s="81"/>
      <c r="F208" s="57"/>
      <c r="G208" s="77"/>
      <c r="H208" s="78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78"/>
      <c r="V208" s="57"/>
      <c r="W208" s="78"/>
      <c r="X208" s="78"/>
      <c r="Y208" s="78"/>
      <c r="Z208" s="78"/>
      <c r="AA208" s="57"/>
      <c r="AJ208" s="79"/>
      <c r="AK208" s="79"/>
    </row>
    <row r="209" spans="2:37" x14ac:dyDescent="0.2">
      <c r="B209" s="48"/>
      <c r="C209" s="48"/>
      <c r="D209" s="57"/>
      <c r="E209" s="81"/>
      <c r="F209" s="57"/>
      <c r="G209" s="77"/>
      <c r="H209" s="78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78"/>
      <c r="V209" s="57"/>
      <c r="W209" s="78"/>
      <c r="X209" s="78"/>
      <c r="Y209" s="78"/>
      <c r="Z209" s="78"/>
      <c r="AA209" s="57"/>
      <c r="AJ209" s="79"/>
      <c r="AK209" s="79"/>
    </row>
    <row r="210" spans="2:37" ht="18" customHeight="1" x14ac:dyDescent="0.2">
      <c r="C210" t="s">
        <v>62</v>
      </c>
      <c r="D210" s="57">
        <f t="shared" ref="D210:AK210" si="13">SUM(D16:D209)</f>
        <v>0</v>
      </c>
      <c r="E210" s="57">
        <f t="shared" si="13"/>
        <v>0</v>
      </c>
      <c r="F210" s="57">
        <f>SUM(F16:F209)</f>
        <v>36121516.147243582</v>
      </c>
      <c r="G210" s="82">
        <f t="shared" si="13"/>
        <v>0</v>
      </c>
      <c r="H210" s="83">
        <f t="shared" si="13"/>
        <v>208213.76724358345</v>
      </c>
      <c r="I210" s="57">
        <f t="shared" si="13"/>
        <v>35913302.380000003</v>
      </c>
      <c r="J210" s="57">
        <f t="shared" si="13"/>
        <v>35619723.369999997</v>
      </c>
      <c r="K210" s="57">
        <f t="shared" si="13"/>
        <v>293579.01000000007</v>
      </c>
      <c r="L210" s="57">
        <f t="shared" si="13"/>
        <v>99740104.089999959</v>
      </c>
      <c r="M210" s="57">
        <f t="shared" si="13"/>
        <v>0</v>
      </c>
      <c r="N210" s="57">
        <f t="shared" si="13"/>
        <v>36726274.839999989</v>
      </c>
      <c r="O210" s="57">
        <f t="shared" si="13"/>
        <v>63013829.250000022</v>
      </c>
      <c r="P210" s="57">
        <f t="shared" si="13"/>
        <v>1964555.3699999989</v>
      </c>
      <c r="Q210" s="57">
        <f t="shared" si="13"/>
        <v>3835736160.6799998</v>
      </c>
      <c r="R210" s="57">
        <f t="shared" si="13"/>
        <v>3837700716.0499997</v>
      </c>
      <c r="S210" s="57">
        <f t="shared" si="13"/>
        <v>32556975</v>
      </c>
      <c r="T210" s="57">
        <f t="shared" si="13"/>
        <v>32661600</v>
      </c>
      <c r="U210" s="83">
        <f t="shared" si="13"/>
        <v>-20263.589999826625</v>
      </c>
      <c r="V210" s="57">
        <f t="shared" si="13"/>
        <v>65503340.769999482</v>
      </c>
      <c r="W210" s="83">
        <f t="shared" si="13"/>
        <v>611748.85838418291</v>
      </c>
      <c r="X210" s="83">
        <f t="shared" si="13"/>
        <v>141420.22417267357</v>
      </c>
      <c r="Y210" s="83">
        <f t="shared" si="13"/>
        <v>0</v>
      </c>
      <c r="Z210" s="83">
        <f t="shared" si="13"/>
        <v>67183018.560000002</v>
      </c>
      <c r="AA210" s="57">
        <f t="shared" si="13"/>
        <v>0</v>
      </c>
      <c r="AB210" s="37">
        <f t="shared" si="13"/>
        <v>0</v>
      </c>
      <c r="AC210" s="37">
        <f t="shared" si="13"/>
        <v>0</v>
      </c>
      <c r="AD210" s="37">
        <f t="shared" si="13"/>
        <v>0</v>
      </c>
      <c r="AE210" s="37">
        <f t="shared" si="13"/>
        <v>0</v>
      </c>
      <c r="AF210" s="37">
        <f t="shared" si="13"/>
        <v>0</v>
      </c>
      <c r="AG210" s="37">
        <f t="shared" si="13"/>
        <v>0</v>
      </c>
      <c r="AH210" s="37">
        <f t="shared" si="13"/>
        <v>0</v>
      </c>
      <c r="AI210" s="37">
        <f t="shared" si="13"/>
        <v>0</v>
      </c>
      <c r="AJ210" s="80">
        <f t="shared" si="13"/>
        <v>815006.30445986462</v>
      </c>
      <c r="AK210" s="80">
        <f t="shared" si="13"/>
        <v>1796652.7442601307</v>
      </c>
    </row>
    <row r="211" spans="2:37" x14ac:dyDescent="0.2">
      <c r="D211" s="57"/>
    </row>
    <row r="212" spans="2:37" x14ac:dyDescent="0.2">
      <c r="D212" s="57"/>
    </row>
    <row r="213" spans="2:37" x14ac:dyDescent="0.2">
      <c r="D213" s="57"/>
    </row>
    <row r="214" spans="2:37" x14ac:dyDescent="0.2">
      <c r="D214" s="57"/>
    </row>
    <row r="215" spans="2:37" x14ac:dyDescent="0.2">
      <c r="D215" s="57"/>
    </row>
    <row r="216" spans="2:37" x14ac:dyDescent="0.2">
      <c r="D216" s="57"/>
    </row>
    <row r="217" spans="2:37" x14ac:dyDescent="0.2">
      <c r="D217" s="57"/>
    </row>
    <row r="218" spans="2:37" x14ac:dyDescent="0.2">
      <c r="D218" s="57"/>
    </row>
    <row r="219" spans="2:37" x14ac:dyDescent="0.2">
      <c r="D219" s="57"/>
    </row>
    <row r="220" spans="2:37" x14ac:dyDescent="0.2">
      <c r="D220" s="57"/>
    </row>
    <row r="221" spans="2:37" x14ac:dyDescent="0.2">
      <c r="D221" s="57"/>
    </row>
    <row r="222" spans="2:37" x14ac:dyDescent="0.2">
      <c r="D222" s="57"/>
    </row>
    <row r="223" spans="2:37" x14ac:dyDescent="0.2">
      <c r="D223" s="57"/>
    </row>
    <row r="224" spans="2:37" x14ac:dyDescent="0.2">
      <c r="D224" s="57"/>
    </row>
    <row r="225" spans="4:4" x14ac:dyDescent="0.2">
      <c r="D225" s="57"/>
    </row>
    <row r="226" spans="4:4" x14ac:dyDescent="0.2">
      <c r="D226" s="57"/>
    </row>
    <row r="227" spans="4:4" x14ac:dyDescent="0.2">
      <c r="D227" s="57"/>
    </row>
    <row r="228" spans="4:4" x14ac:dyDescent="0.2">
      <c r="D228" s="57"/>
    </row>
    <row r="229" spans="4:4" x14ac:dyDescent="0.2">
      <c r="D229" s="57"/>
    </row>
    <row r="230" spans="4:4" x14ac:dyDescent="0.2">
      <c r="D230" s="57"/>
    </row>
    <row r="231" spans="4:4" x14ac:dyDescent="0.2">
      <c r="D231" s="57"/>
    </row>
    <row r="232" spans="4:4" x14ac:dyDescent="0.2">
      <c r="D232" s="57"/>
    </row>
    <row r="233" spans="4:4" x14ac:dyDescent="0.2">
      <c r="D233" s="57"/>
    </row>
    <row r="234" spans="4:4" x14ac:dyDescent="0.2">
      <c r="D234" s="57"/>
    </row>
    <row r="235" spans="4:4" x14ac:dyDescent="0.2">
      <c r="D235" s="57"/>
    </row>
    <row r="236" spans="4:4" x14ac:dyDescent="0.2">
      <c r="D236" s="57"/>
    </row>
    <row r="237" spans="4:4" x14ac:dyDescent="0.2">
      <c r="D237" s="57"/>
    </row>
    <row r="238" spans="4:4" x14ac:dyDescent="0.2">
      <c r="D238" s="57"/>
    </row>
    <row r="239" spans="4:4" x14ac:dyDescent="0.2">
      <c r="D239" s="57"/>
    </row>
    <row r="240" spans="4:4" x14ac:dyDescent="0.2">
      <c r="D240" s="57"/>
    </row>
    <row r="241" spans="4:4" x14ac:dyDescent="0.2">
      <c r="D241" s="57"/>
    </row>
    <row r="242" spans="4:4" x14ac:dyDescent="0.2">
      <c r="D242" s="57"/>
    </row>
    <row r="243" spans="4:4" x14ac:dyDescent="0.2">
      <c r="D243" s="57"/>
    </row>
    <row r="244" spans="4:4" x14ac:dyDescent="0.2">
      <c r="D244" s="57"/>
    </row>
    <row r="245" spans="4:4" x14ac:dyDescent="0.2">
      <c r="D245" s="57"/>
    </row>
    <row r="246" spans="4:4" x14ac:dyDescent="0.2">
      <c r="D246" s="57"/>
    </row>
    <row r="247" spans="4:4" x14ac:dyDescent="0.2">
      <c r="D247" s="57"/>
    </row>
    <row r="248" spans="4:4" x14ac:dyDescent="0.2">
      <c r="D248" s="57"/>
    </row>
    <row r="249" spans="4:4" x14ac:dyDescent="0.2">
      <c r="D249" s="57"/>
    </row>
    <row r="250" spans="4:4" x14ac:dyDescent="0.2">
      <c r="D250" s="57"/>
    </row>
    <row r="251" spans="4:4" x14ac:dyDescent="0.2">
      <c r="D251" s="57"/>
    </row>
    <row r="252" spans="4:4" x14ac:dyDescent="0.2">
      <c r="D252" s="57"/>
    </row>
    <row r="253" spans="4:4" x14ac:dyDescent="0.2">
      <c r="D253" s="57"/>
    </row>
    <row r="254" spans="4:4" x14ac:dyDescent="0.2">
      <c r="D254" s="57"/>
    </row>
    <row r="255" spans="4:4" x14ac:dyDescent="0.2">
      <c r="D255" s="57"/>
    </row>
    <row r="256" spans="4:4" x14ac:dyDescent="0.2">
      <c r="D256" s="57"/>
    </row>
    <row r="257" spans="4:4" x14ac:dyDescent="0.2">
      <c r="D257" s="57"/>
    </row>
    <row r="258" spans="4:4" x14ac:dyDescent="0.2">
      <c r="D258" s="57"/>
    </row>
    <row r="259" spans="4:4" x14ac:dyDescent="0.2">
      <c r="D259" s="57"/>
    </row>
    <row r="260" spans="4:4" x14ac:dyDescent="0.2">
      <c r="D260" s="57"/>
    </row>
    <row r="261" spans="4:4" x14ac:dyDescent="0.2">
      <c r="D261" s="57"/>
    </row>
    <row r="262" spans="4:4" x14ac:dyDescent="0.2">
      <c r="D262" s="57"/>
    </row>
    <row r="263" spans="4:4" x14ac:dyDescent="0.2">
      <c r="D263" s="57"/>
    </row>
    <row r="264" spans="4:4" x14ac:dyDescent="0.2">
      <c r="D264" s="57"/>
    </row>
    <row r="265" spans="4:4" x14ac:dyDescent="0.2">
      <c r="D265" s="57"/>
    </row>
    <row r="266" spans="4:4" x14ac:dyDescent="0.2">
      <c r="D266" s="57"/>
    </row>
    <row r="267" spans="4:4" x14ac:dyDescent="0.2">
      <c r="D267" s="57"/>
    </row>
    <row r="268" spans="4:4" x14ac:dyDescent="0.2">
      <c r="D268" s="57"/>
    </row>
    <row r="269" spans="4:4" x14ac:dyDescent="0.2">
      <c r="D269" s="57"/>
    </row>
    <row r="270" spans="4:4" ht="18.75" customHeight="1" x14ac:dyDescent="0.2">
      <c r="D270" s="57"/>
    </row>
  </sheetData>
  <phoneticPr fontId="2" type="noConversion"/>
  <conditionalFormatting sqref="S22:Y33 Y34:Y197">
    <cfRule type="expression" dxfId="1" priority="2" stopIfTrue="1">
      <formula>$AM22=1</formula>
    </cfRule>
  </conditionalFormatting>
  <conditionalFormatting sqref="S34:X197">
    <cfRule type="expression" dxfId="0" priority="1" stopIfTrue="1">
      <formula>$AM34=1</formula>
    </cfRule>
  </conditionalFormatting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6" sqref="B6"/>
    </sheetView>
  </sheetViews>
  <sheetFormatPr defaultRowHeight="12.75" x14ac:dyDescent="0.2"/>
  <cols>
    <col min="1" max="1" width="11.7109375" bestFit="1" customWidth="1"/>
    <col min="2" max="2" width="12.140625" bestFit="1" customWidth="1"/>
    <col min="3" max="3" width="16" bestFit="1" customWidth="1"/>
    <col min="4" max="4" width="15" bestFit="1" customWidth="1"/>
    <col min="5" max="5" width="16" bestFit="1" customWidth="1"/>
    <col min="6" max="6" width="14" bestFit="1" customWidth="1"/>
    <col min="7" max="7" width="16" bestFit="1" customWidth="1"/>
    <col min="8" max="8" width="12.28515625" bestFit="1" customWidth="1"/>
  </cols>
  <sheetData>
    <row r="1" spans="1:8" x14ac:dyDescent="0.2">
      <c r="B1" t="s">
        <v>68</v>
      </c>
    </row>
    <row r="3" spans="1:8" x14ac:dyDescent="0.2">
      <c r="A3" t="s">
        <v>97</v>
      </c>
      <c r="B3" t="s">
        <v>96</v>
      </c>
      <c r="C3" s="56" t="s">
        <v>60</v>
      </c>
      <c r="D3" s="56" t="s">
        <v>61</v>
      </c>
      <c r="E3" s="56" t="s">
        <v>62</v>
      </c>
    </row>
    <row r="4" spans="1:8" x14ac:dyDescent="0.2">
      <c r="A4" s="10">
        <f t="shared" ref="A4:A39" si="0">EOMONTH(B4,-1)+1</f>
        <v>41730</v>
      </c>
      <c r="B4" s="10">
        <f>Loans!B12</f>
        <v>41759</v>
      </c>
      <c r="C4" s="9" t="e">
        <f>SUMIF(#REF!,$B4,#REF!)</f>
        <v>#REF!</v>
      </c>
      <c r="D4" s="9" t="e">
        <f>SUMIF(#REF!,$B4,#REF!)</f>
        <v>#REF!</v>
      </c>
      <c r="E4" s="9" t="e">
        <f>SUM(C4:D4)</f>
        <v>#REF!</v>
      </c>
      <c r="G4" s="59"/>
      <c r="H4" s="60"/>
    </row>
    <row r="5" spans="1:8" x14ac:dyDescent="0.2">
      <c r="A5" s="10">
        <f t="shared" si="0"/>
        <v>41760</v>
      </c>
      <c r="B5" s="10">
        <f>Loans!B13</f>
        <v>41790</v>
      </c>
      <c r="C5" s="9" t="e">
        <f>SUMIF(#REF!,$B5,#REF!)</f>
        <v>#REF!</v>
      </c>
      <c r="D5" s="9" t="e">
        <f>SUMIF(#REF!,$B5,#REF!)</f>
        <v>#REF!</v>
      </c>
      <c r="E5" s="9" t="e">
        <f t="shared" ref="E5:E39" si="1">SUM(C5:D5)</f>
        <v>#REF!</v>
      </c>
      <c r="G5" s="59"/>
      <c r="H5" s="60"/>
    </row>
    <row r="6" spans="1:8" x14ac:dyDescent="0.2">
      <c r="A6" s="10">
        <f t="shared" si="0"/>
        <v>41791</v>
      </c>
      <c r="B6" s="10">
        <f>Loans!B14</f>
        <v>41820</v>
      </c>
      <c r="C6" s="9" t="e">
        <f>#REF!</f>
        <v>#REF!</v>
      </c>
      <c r="D6" s="9" t="e">
        <f>#REF!</f>
        <v>#REF!</v>
      </c>
      <c r="E6" s="9" t="e">
        <f t="shared" si="1"/>
        <v>#REF!</v>
      </c>
      <c r="G6" s="59"/>
      <c r="H6" s="60"/>
    </row>
    <row r="7" spans="1:8" x14ac:dyDescent="0.2">
      <c r="A7" s="10">
        <f t="shared" si="0"/>
        <v>41821</v>
      </c>
      <c r="B7" s="10">
        <f>Loans!B15</f>
        <v>41851</v>
      </c>
      <c r="C7" s="9" t="e">
        <f>SUMIF(#REF!,$B7,#REF!)</f>
        <v>#REF!</v>
      </c>
      <c r="D7" s="9" t="e">
        <f>SUMIF(#REF!,$B7,#REF!)</f>
        <v>#REF!</v>
      </c>
      <c r="E7" s="9" t="e">
        <f t="shared" si="1"/>
        <v>#REF!</v>
      </c>
      <c r="F7" s="9"/>
      <c r="G7" s="59"/>
      <c r="H7" s="60"/>
    </row>
    <row r="8" spans="1:8" x14ac:dyDescent="0.2">
      <c r="A8" s="10">
        <f t="shared" si="0"/>
        <v>41852</v>
      </c>
      <c r="B8" s="10">
        <f>Loans!B16</f>
        <v>41882</v>
      </c>
      <c r="C8" s="9" t="e">
        <f>SUMIF(#REF!,$B8,#REF!)</f>
        <v>#REF!</v>
      </c>
      <c r="D8" s="9" t="e">
        <f>SUMIF(#REF!,$B8,#REF!)</f>
        <v>#REF!</v>
      </c>
      <c r="E8" s="9" t="e">
        <f t="shared" si="1"/>
        <v>#REF!</v>
      </c>
      <c r="G8" s="59"/>
      <c r="H8" s="60"/>
    </row>
    <row r="9" spans="1:8" x14ac:dyDescent="0.2">
      <c r="A9" s="10">
        <f t="shared" si="0"/>
        <v>41883</v>
      </c>
      <c r="B9" s="10">
        <f>Loans!B17</f>
        <v>41912</v>
      </c>
      <c r="C9" s="9" t="e">
        <f>SUMIF(#REF!,$B9,#REF!)</f>
        <v>#REF!</v>
      </c>
      <c r="D9" s="9" t="e">
        <f>SUMIF(#REF!,$B9,#REF!)</f>
        <v>#REF!</v>
      </c>
      <c r="E9" s="9" t="e">
        <f t="shared" si="1"/>
        <v>#REF!</v>
      </c>
      <c r="G9" s="59"/>
      <c r="H9" s="60"/>
    </row>
    <row r="10" spans="1:8" x14ac:dyDescent="0.2">
      <c r="A10" s="10">
        <f t="shared" si="0"/>
        <v>41913</v>
      </c>
      <c r="B10" s="10">
        <f>Loans!B18</f>
        <v>41943</v>
      </c>
      <c r="C10" s="9" t="e">
        <f>SUMIF(#REF!,$B10,#REF!)</f>
        <v>#REF!</v>
      </c>
      <c r="D10" s="9" t="e">
        <f>SUMIF(#REF!,$B10,#REF!)</f>
        <v>#REF!</v>
      </c>
      <c r="E10" s="9" t="e">
        <f t="shared" si="1"/>
        <v>#REF!</v>
      </c>
      <c r="G10" s="59"/>
      <c r="H10" s="60"/>
    </row>
    <row r="11" spans="1:8" x14ac:dyDescent="0.2">
      <c r="A11" s="10">
        <f t="shared" si="0"/>
        <v>41944</v>
      </c>
      <c r="B11" s="10">
        <f>Loans!B19</f>
        <v>41973</v>
      </c>
      <c r="C11" s="9" t="e">
        <f>SUMIF(#REF!,$B11,#REF!)</f>
        <v>#REF!</v>
      </c>
      <c r="D11" s="9" t="e">
        <f>SUMIF(#REF!,$B11,#REF!)</f>
        <v>#REF!</v>
      </c>
      <c r="E11" s="9" t="e">
        <f t="shared" si="1"/>
        <v>#REF!</v>
      </c>
      <c r="G11" s="59"/>
      <c r="H11" s="60"/>
    </row>
    <row r="12" spans="1:8" x14ac:dyDescent="0.2">
      <c r="A12" s="10">
        <f t="shared" si="0"/>
        <v>41974</v>
      </c>
      <c r="B12" s="10">
        <f>Loans!B20</f>
        <v>42004</v>
      </c>
      <c r="C12" s="9" t="e">
        <f>SUMIF(#REF!,$B12,#REF!)</f>
        <v>#REF!</v>
      </c>
      <c r="D12" s="9" t="e">
        <f>SUMIF(#REF!,$B12,#REF!)</f>
        <v>#REF!</v>
      </c>
      <c r="E12" s="9" t="e">
        <f t="shared" si="1"/>
        <v>#REF!</v>
      </c>
      <c r="G12" s="59"/>
      <c r="H12" s="60"/>
    </row>
    <row r="13" spans="1:8" x14ac:dyDescent="0.2">
      <c r="A13" s="10">
        <f t="shared" si="0"/>
        <v>42005</v>
      </c>
      <c r="B13" s="10">
        <f>Loans!B21</f>
        <v>42035</v>
      </c>
      <c r="C13" s="9" t="e">
        <f>SUMIF(#REF!,$B13,#REF!)</f>
        <v>#REF!</v>
      </c>
      <c r="D13" s="9" t="e">
        <f>SUMIF(#REF!,$B13,#REF!)</f>
        <v>#REF!</v>
      </c>
      <c r="E13" s="9" t="e">
        <f t="shared" si="1"/>
        <v>#REF!</v>
      </c>
      <c r="G13" s="59"/>
      <c r="H13" s="60"/>
    </row>
    <row r="14" spans="1:8" x14ac:dyDescent="0.2">
      <c r="A14" s="10">
        <f t="shared" si="0"/>
        <v>42036</v>
      </c>
      <c r="B14" s="10">
        <f>Loans!B22</f>
        <v>42063</v>
      </c>
      <c r="C14" s="9" t="e">
        <f>SUMIF(#REF!,$B14,#REF!)</f>
        <v>#REF!</v>
      </c>
      <c r="D14" s="9" t="e">
        <f>SUMIF(#REF!,$B14,#REF!)</f>
        <v>#REF!</v>
      </c>
      <c r="E14" s="9" t="e">
        <f t="shared" si="1"/>
        <v>#REF!</v>
      </c>
      <c r="G14" s="59"/>
      <c r="H14" s="60"/>
    </row>
    <row r="15" spans="1:8" x14ac:dyDescent="0.2">
      <c r="A15" s="10">
        <f t="shared" si="0"/>
        <v>42064</v>
      </c>
      <c r="B15" s="10">
        <f>Loans!B23</f>
        <v>42094</v>
      </c>
      <c r="C15" s="9" t="e">
        <f>SUMIF(#REF!,$B15,#REF!)</f>
        <v>#REF!</v>
      </c>
      <c r="D15" s="9" t="e">
        <f>SUMIF(#REF!,$B15,#REF!)</f>
        <v>#REF!</v>
      </c>
      <c r="E15" s="9" t="e">
        <f t="shared" si="1"/>
        <v>#REF!</v>
      </c>
      <c r="G15" s="59"/>
      <c r="H15" s="60"/>
    </row>
    <row r="16" spans="1:8" x14ac:dyDescent="0.2">
      <c r="A16" s="10">
        <f t="shared" si="0"/>
        <v>42095</v>
      </c>
      <c r="B16" s="10">
        <f>Loans!B24</f>
        <v>42124</v>
      </c>
      <c r="C16" s="9" t="e">
        <f>SUMIF(#REF!,$B16,#REF!)</f>
        <v>#REF!</v>
      </c>
      <c r="D16" s="9" t="e">
        <f>SUMIF(#REF!,$B16,#REF!)</f>
        <v>#REF!</v>
      </c>
      <c r="E16" s="9" t="e">
        <f t="shared" si="1"/>
        <v>#REF!</v>
      </c>
      <c r="G16" s="59"/>
      <c r="H16" s="60"/>
    </row>
    <row r="17" spans="1:8" x14ac:dyDescent="0.2">
      <c r="A17" s="10">
        <f t="shared" si="0"/>
        <v>42125</v>
      </c>
      <c r="B17" s="10">
        <f>Loans!B25</f>
        <v>42155</v>
      </c>
      <c r="C17" s="9" t="e">
        <f>SUMIF(#REF!,$B17,#REF!)</f>
        <v>#REF!</v>
      </c>
      <c r="D17" s="9" t="e">
        <f>SUMIF(#REF!,$B17,#REF!)</f>
        <v>#REF!</v>
      </c>
      <c r="E17" s="9" t="e">
        <f t="shared" si="1"/>
        <v>#REF!</v>
      </c>
      <c r="G17" s="59"/>
      <c r="H17" s="60"/>
    </row>
    <row r="18" spans="1:8" x14ac:dyDescent="0.2">
      <c r="A18" s="10">
        <f t="shared" si="0"/>
        <v>42156</v>
      </c>
      <c r="B18" s="10">
        <f>Loans!B26</f>
        <v>42185</v>
      </c>
      <c r="C18" s="9" t="e">
        <f>SUMIF(#REF!,$B18,#REF!)</f>
        <v>#REF!</v>
      </c>
      <c r="D18" s="9" t="e">
        <f>SUMIF(#REF!,$B18,#REF!)</f>
        <v>#REF!</v>
      </c>
      <c r="E18" s="9" t="e">
        <f t="shared" si="1"/>
        <v>#REF!</v>
      </c>
      <c r="G18" s="59"/>
      <c r="H18" s="60"/>
    </row>
    <row r="19" spans="1:8" x14ac:dyDescent="0.2">
      <c r="A19" s="10">
        <f t="shared" si="0"/>
        <v>42186</v>
      </c>
      <c r="B19" s="10">
        <f>Loans!B27</f>
        <v>42216</v>
      </c>
      <c r="C19" s="9" t="e">
        <f>SUMIF(#REF!,$B19,#REF!)</f>
        <v>#REF!</v>
      </c>
      <c r="D19" s="9" t="e">
        <f>SUMIF(#REF!,$B19,#REF!)</f>
        <v>#REF!</v>
      </c>
      <c r="E19" s="9" t="e">
        <f t="shared" si="1"/>
        <v>#REF!</v>
      </c>
      <c r="G19" s="59"/>
      <c r="H19" s="60"/>
    </row>
    <row r="20" spans="1:8" x14ac:dyDescent="0.2">
      <c r="A20" s="10">
        <f t="shared" si="0"/>
        <v>42217</v>
      </c>
      <c r="B20" s="10">
        <f>Loans!B28</f>
        <v>42247</v>
      </c>
      <c r="C20" s="9" t="e">
        <f>SUMIF(#REF!,$B20,#REF!)</f>
        <v>#REF!</v>
      </c>
      <c r="D20" s="9" t="e">
        <f>SUMIF(#REF!,$B20,#REF!)</f>
        <v>#REF!</v>
      </c>
      <c r="E20" s="9" t="e">
        <f t="shared" si="1"/>
        <v>#REF!</v>
      </c>
      <c r="G20" s="59"/>
      <c r="H20" s="60"/>
    </row>
    <row r="21" spans="1:8" x14ac:dyDescent="0.2">
      <c r="A21" s="10">
        <f t="shared" si="0"/>
        <v>42248</v>
      </c>
      <c r="B21" s="10">
        <f>Loans!B29</f>
        <v>42277</v>
      </c>
      <c r="C21" s="9" t="e">
        <f>SUMIF(#REF!,$B21,#REF!)</f>
        <v>#REF!</v>
      </c>
      <c r="D21" s="9" t="e">
        <f>SUMIF(#REF!,$B21,#REF!)</f>
        <v>#REF!</v>
      </c>
      <c r="E21" s="9" t="e">
        <f t="shared" si="1"/>
        <v>#REF!</v>
      </c>
      <c r="G21" s="59"/>
      <c r="H21" s="60"/>
    </row>
    <row r="22" spans="1:8" x14ac:dyDescent="0.2">
      <c r="A22" s="10">
        <f t="shared" si="0"/>
        <v>42278</v>
      </c>
      <c r="B22" s="10">
        <f>Loans!B30</f>
        <v>42308</v>
      </c>
      <c r="C22" s="9" t="e">
        <f>SUMIF(#REF!,$B22,#REF!)</f>
        <v>#REF!</v>
      </c>
      <c r="D22" s="9" t="e">
        <f>SUMIF(#REF!,$B22,#REF!)</f>
        <v>#REF!</v>
      </c>
      <c r="E22" s="9" t="e">
        <f t="shared" si="1"/>
        <v>#REF!</v>
      </c>
      <c r="G22" s="59"/>
      <c r="H22" s="60"/>
    </row>
    <row r="23" spans="1:8" x14ac:dyDescent="0.2">
      <c r="A23" s="10">
        <f t="shared" si="0"/>
        <v>42309</v>
      </c>
      <c r="B23" s="10">
        <f>Loans!B31</f>
        <v>42338</v>
      </c>
      <c r="C23" s="9" t="e">
        <f>SUMIF(#REF!,$B23,#REF!)</f>
        <v>#REF!</v>
      </c>
      <c r="D23" s="9" t="e">
        <f>SUMIF(#REF!,$B23,#REF!)</f>
        <v>#REF!</v>
      </c>
      <c r="E23" s="9" t="e">
        <f t="shared" si="1"/>
        <v>#REF!</v>
      </c>
      <c r="G23" s="59"/>
      <c r="H23" s="60"/>
    </row>
    <row r="24" spans="1:8" x14ac:dyDescent="0.2">
      <c r="A24" s="10">
        <f t="shared" si="0"/>
        <v>42339</v>
      </c>
      <c r="B24" s="10">
        <f>Loans!B32</f>
        <v>42369</v>
      </c>
      <c r="C24" s="9" t="e">
        <f>SUMIF(#REF!,$B24,#REF!)</f>
        <v>#REF!</v>
      </c>
      <c r="D24" s="9" t="e">
        <f>SUMIF(#REF!,$B24,#REF!)</f>
        <v>#REF!</v>
      </c>
      <c r="E24" s="9" t="e">
        <f t="shared" si="1"/>
        <v>#REF!</v>
      </c>
      <c r="G24" s="59"/>
      <c r="H24" s="60"/>
    </row>
    <row r="25" spans="1:8" x14ac:dyDescent="0.2">
      <c r="A25" s="10">
        <f t="shared" si="0"/>
        <v>42370</v>
      </c>
      <c r="B25" s="10">
        <f>Loans!B33</f>
        <v>42400</v>
      </c>
      <c r="C25" s="9" t="e">
        <f>SUMIF(#REF!,$B25,#REF!)</f>
        <v>#REF!</v>
      </c>
      <c r="D25" s="9" t="e">
        <f>SUMIF(#REF!,$B25,#REF!)</f>
        <v>#REF!</v>
      </c>
      <c r="E25" s="9" t="e">
        <f t="shared" si="1"/>
        <v>#REF!</v>
      </c>
      <c r="G25" s="59"/>
      <c r="H25" s="60"/>
    </row>
    <row r="26" spans="1:8" x14ac:dyDescent="0.2">
      <c r="A26" s="10">
        <f t="shared" si="0"/>
        <v>42401</v>
      </c>
      <c r="B26" s="10">
        <f>Loans!B34</f>
        <v>42429</v>
      </c>
      <c r="C26" s="9" t="e">
        <f>SUMIF(#REF!,$B26,#REF!)</f>
        <v>#REF!</v>
      </c>
      <c r="D26" s="9" t="e">
        <f>SUMIF(#REF!,$B26,#REF!)</f>
        <v>#REF!</v>
      </c>
      <c r="E26" s="9" t="e">
        <f t="shared" si="1"/>
        <v>#REF!</v>
      </c>
      <c r="G26" s="59"/>
      <c r="H26" s="60"/>
    </row>
    <row r="27" spans="1:8" x14ac:dyDescent="0.2">
      <c r="A27" s="10">
        <f t="shared" si="0"/>
        <v>42430</v>
      </c>
      <c r="B27" s="10">
        <f>Loans!B35</f>
        <v>42460</v>
      </c>
      <c r="C27" s="9" t="e">
        <f>SUMIF(#REF!,$B27,#REF!)</f>
        <v>#REF!</v>
      </c>
      <c r="D27" s="9" t="e">
        <f>SUMIF(#REF!,$B27,#REF!)</f>
        <v>#REF!</v>
      </c>
      <c r="E27" s="9" t="e">
        <f t="shared" si="1"/>
        <v>#REF!</v>
      </c>
      <c r="G27" s="59"/>
      <c r="H27" s="60"/>
    </row>
    <row r="28" spans="1:8" x14ac:dyDescent="0.2">
      <c r="A28" s="10">
        <f t="shared" si="0"/>
        <v>42461</v>
      </c>
      <c r="B28" s="10">
        <f>Loans!B36</f>
        <v>42490</v>
      </c>
      <c r="C28" s="9" t="e">
        <f>SUMIF(#REF!,$B28,#REF!)</f>
        <v>#REF!</v>
      </c>
      <c r="D28" s="9" t="e">
        <f>SUMIF(#REF!,$B28,#REF!)</f>
        <v>#REF!</v>
      </c>
      <c r="E28" s="9" t="e">
        <f t="shared" si="1"/>
        <v>#REF!</v>
      </c>
      <c r="G28" s="59"/>
      <c r="H28" s="60"/>
    </row>
    <row r="29" spans="1:8" x14ac:dyDescent="0.2">
      <c r="A29" s="10">
        <f t="shared" si="0"/>
        <v>42491</v>
      </c>
      <c r="B29" s="10">
        <f>Loans!B37</f>
        <v>42521</v>
      </c>
      <c r="C29" s="9" t="e">
        <f>SUMIF(#REF!,$B29,#REF!)</f>
        <v>#REF!</v>
      </c>
      <c r="D29" s="9" t="e">
        <f>SUMIF(#REF!,$B29,#REF!)</f>
        <v>#REF!</v>
      </c>
      <c r="E29" s="9" t="e">
        <f t="shared" si="1"/>
        <v>#REF!</v>
      </c>
      <c r="G29" s="59"/>
      <c r="H29" s="60"/>
    </row>
    <row r="30" spans="1:8" x14ac:dyDescent="0.2">
      <c r="A30" s="10">
        <f t="shared" si="0"/>
        <v>42522</v>
      </c>
      <c r="B30" s="10">
        <f>Loans!B38</f>
        <v>42551</v>
      </c>
      <c r="C30" s="9">
        <v>0</v>
      </c>
      <c r="D30" s="9" t="e">
        <f>#REF!</f>
        <v>#REF!</v>
      </c>
      <c r="E30" s="9" t="e">
        <f t="shared" si="1"/>
        <v>#REF!</v>
      </c>
      <c r="G30" s="59"/>
      <c r="H30" s="60"/>
    </row>
    <row r="31" spans="1:8" x14ac:dyDescent="0.2">
      <c r="A31" s="10">
        <f t="shared" si="0"/>
        <v>42552</v>
      </c>
      <c r="B31" s="10">
        <f>Loans!B39</f>
        <v>42582</v>
      </c>
      <c r="C31" s="9" t="e">
        <f>SUMIF(#REF!,$B31,#REF!)</f>
        <v>#REF!</v>
      </c>
      <c r="D31" s="9" t="e">
        <f>SUMIF(#REF!,$B31,#REF!)</f>
        <v>#REF!</v>
      </c>
      <c r="E31" s="9" t="e">
        <f t="shared" si="1"/>
        <v>#REF!</v>
      </c>
      <c r="G31" s="59"/>
      <c r="H31" s="60"/>
    </row>
    <row r="32" spans="1:8" x14ac:dyDescent="0.2">
      <c r="A32" s="10">
        <f t="shared" si="0"/>
        <v>42583</v>
      </c>
      <c r="B32" s="10">
        <f>Loans!B40</f>
        <v>42613</v>
      </c>
      <c r="C32" s="9" t="e">
        <f>SUMIF(#REF!,$B32,#REF!)</f>
        <v>#REF!</v>
      </c>
      <c r="D32" s="9" t="e">
        <f>SUMIF(#REF!,$B32,#REF!)</f>
        <v>#REF!</v>
      </c>
      <c r="E32" s="9" t="e">
        <f t="shared" si="1"/>
        <v>#REF!</v>
      </c>
      <c r="G32" s="59"/>
      <c r="H32" s="60"/>
    </row>
    <row r="33" spans="1:8" x14ac:dyDescent="0.2">
      <c r="A33" s="10">
        <f t="shared" si="0"/>
        <v>42614</v>
      </c>
      <c r="B33" s="10">
        <f>Loans!B41</f>
        <v>42643</v>
      </c>
      <c r="C33" s="9" t="e">
        <f>SUMIF(#REF!,$B33,#REF!)</f>
        <v>#REF!</v>
      </c>
      <c r="D33" s="9" t="e">
        <f>SUMIF(#REF!,$B33,#REF!)</f>
        <v>#REF!</v>
      </c>
      <c r="E33" s="9" t="e">
        <f t="shared" si="1"/>
        <v>#REF!</v>
      </c>
      <c r="G33" s="59"/>
      <c r="H33" s="60"/>
    </row>
    <row r="34" spans="1:8" x14ac:dyDescent="0.2">
      <c r="A34" s="10">
        <f t="shared" si="0"/>
        <v>42644</v>
      </c>
      <c r="B34" s="10">
        <f>Loans!B42</f>
        <v>42674</v>
      </c>
      <c r="C34" s="9" t="e">
        <f>SUMIF(#REF!,$B34,#REF!)</f>
        <v>#REF!</v>
      </c>
      <c r="D34" s="9" t="e">
        <f>SUMIF(#REF!,$B34,#REF!)</f>
        <v>#REF!</v>
      </c>
      <c r="E34" s="9" t="e">
        <f t="shared" si="1"/>
        <v>#REF!</v>
      </c>
      <c r="G34" s="59"/>
      <c r="H34" s="60"/>
    </row>
    <row r="35" spans="1:8" x14ac:dyDescent="0.2">
      <c r="A35" s="10">
        <f t="shared" si="0"/>
        <v>42675</v>
      </c>
      <c r="B35" s="10">
        <f>Loans!B43</f>
        <v>42704</v>
      </c>
      <c r="C35" s="9" t="e">
        <f>SUMIF(#REF!,$B35,#REF!)</f>
        <v>#REF!</v>
      </c>
      <c r="D35" s="9" t="e">
        <f>SUMIF(#REF!,$B35,#REF!)</f>
        <v>#REF!</v>
      </c>
      <c r="E35" s="9" t="e">
        <f t="shared" si="1"/>
        <v>#REF!</v>
      </c>
      <c r="G35" s="59"/>
      <c r="H35" s="60"/>
    </row>
    <row r="36" spans="1:8" x14ac:dyDescent="0.2">
      <c r="A36" s="10">
        <f t="shared" si="0"/>
        <v>42705</v>
      </c>
      <c r="B36" s="10">
        <f>Loans!B44</f>
        <v>42735</v>
      </c>
      <c r="C36" s="9" t="e">
        <f>SUMIF(#REF!,$B36,#REF!)</f>
        <v>#REF!</v>
      </c>
      <c r="D36" s="9" t="e">
        <f>SUMIF(#REF!,$B36,#REF!)</f>
        <v>#REF!</v>
      </c>
      <c r="E36" s="9" t="e">
        <f t="shared" si="1"/>
        <v>#REF!</v>
      </c>
      <c r="G36" s="59"/>
      <c r="H36" s="60"/>
    </row>
    <row r="37" spans="1:8" x14ac:dyDescent="0.2">
      <c r="A37" s="10">
        <f t="shared" si="0"/>
        <v>42736</v>
      </c>
      <c r="B37" s="10">
        <f>Loans!B45</f>
        <v>42766</v>
      </c>
      <c r="C37" s="9" t="e">
        <f>SUMIF(#REF!,$B37,#REF!)</f>
        <v>#REF!</v>
      </c>
      <c r="D37" s="9" t="e">
        <f>SUMIF(#REF!,$B37,#REF!)</f>
        <v>#REF!</v>
      </c>
      <c r="E37" s="9" t="e">
        <f t="shared" si="1"/>
        <v>#REF!</v>
      </c>
      <c r="G37" s="59"/>
      <c r="H37" s="60"/>
    </row>
    <row r="38" spans="1:8" x14ac:dyDescent="0.2">
      <c r="A38" s="10">
        <f t="shared" si="0"/>
        <v>42767</v>
      </c>
      <c r="B38" s="10">
        <f>Loans!B46</f>
        <v>42794</v>
      </c>
      <c r="C38" s="9" t="e">
        <f>SUMIF(#REF!,$B38,#REF!)</f>
        <v>#REF!</v>
      </c>
      <c r="D38" s="9" t="e">
        <f>SUMIF(#REF!,$B38,#REF!)</f>
        <v>#REF!</v>
      </c>
      <c r="E38" s="9" t="e">
        <f t="shared" si="1"/>
        <v>#REF!</v>
      </c>
      <c r="G38" s="59"/>
      <c r="H38" s="60"/>
    </row>
    <row r="39" spans="1:8" x14ac:dyDescent="0.2">
      <c r="A39" s="10">
        <f t="shared" si="0"/>
        <v>42795</v>
      </c>
      <c r="B39" s="10">
        <f>Loans!B47</f>
        <v>42825</v>
      </c>
      <c r="C39" s="9" t="e">
        <f>SUMIF(#REF!,$B39,#REF!)</f>
        <v>#REF!</v>
      </c>
      <c r="D39" s="9" t="e">
        <f>SUMIF(#REF!,$B39,#REF!)</f>
        <v>#REF!</v>
      </c>
      <c r="E39" s="9" t="e">
        <f t="shared" si="1"/>
        <v>#REF!</v>
      </c>
      <c r="G39" s="59"/>
      <c r="H39" s="60"/>
    </row>
    <row r="41" spans="1:8" x14ac:dyDescent="0.2">
      <c r="C41" s="9" t="e">
        <f>SUM(C4:C39)</f>
        <v>#REF!</v>
      </c>
      <c r="D41" s="9" t="e">
        <f>SUM(D4:D39)</f>
        <v>#REF!</v>
      </c>
      <c r="E41" s="9" t="e">
        <f>SUM(E4:E39)</f>
        <v>#REF!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P335"/>
  <sheetViews>
    <sheetView tabSelected="1" zoomScale="75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D1" sqref="D1"/>
    </sheetView>
  </sheetViews>
  <sheetFormatPr defaultRowHeight="12.75" x14ac:dyDescent="0.2"/>
  <cols>
    <col min="1" max="1" width="7.5703125" style="1" customWidth="1"/>
    <col min="2" max="2" width="12.42578125" bestFit="1" customWidth="1"/>
    <col min="3" max="3" width="11.5703125" customWidth="1"/>
    <col min="4" max="4" width="17.85546875" customWidth="1"/>
    <col min="5" max="5" width="12.28515625" customWidth="1"/>
    <col min="6" max="6" width="10.5703125" customWidth="1"/>
    <col min="7" max="7" width="7.85546875" customWidth="1"/>
    <col min="8" max="8" width="15.140625" customWidth="1"/>
    <col min="9" max="9" width="16" customWidth="1"/>
    <col min="10" max="10" width="14" customWidth="1"/>
    <col min="11" max="11" width="11.85546875" customWidth="1"/>
    <col min="12" max="12" width="12.42578125" bestFit="1" customWidth="1"/>
    <col min="13" max="13" width="12.140625" customWidth="1"/>
    <col min="14" max="14" width="10.42578125" customWidth="1"/>
    <col min="15" max="15" width="14.42578125" customWidth="1"/>
    <col min="16" max="16" width="11.42578125" customWidth="1"/>
    <col min="17" max="17" width="14.140625" customWidth="1"/>
    <col min="18" max="18" width="13.140625" bestFit="1" customWidth="1"/>
    <col min="19" max="19" width="14" customWidth="1"/>
    <col min="20" max="20" width="15.28515625" customWidth="1"/>
    <col min="21" max="21" width="14" style="20" customWidth="1"/>
    <col min="22" max="22" width="13.42578125" customWidth="1"/>
    <col min="23" max="23" width="12.28515625" customWidth="1"/>
    <col min="24" max="24" width="13" customWidth="1"/>
    <col min="25" max="27" width="13.42578125" customWidth="1"/>
    <col min="28" max="28" width="13.7109375" style="21" customWidth="1"/>
    <col min="29" max="29" width="13.28515625" bestFit="1" customWidth="1"/>
    <col min="30" max="31" width="14.42578125" customWidth="1"/>
    <col min="32" max="32" width="14.5703125" customWidth="1"/>
    <col min="34" max="34" width="11.5703125" bestFit="1" customWidth="1"/>
    <col min="35" max="35" width="11.5703125" customWidth="1"/>
    <col min="36" max="36" width="13.5703125" bestFit="1" customWidth="1"/>
    <col min="37" max="37" width="10.85546875" customWidth="1"/>
    <col min="39" max="39" width="12.7109375" customWidth="1"/>
    <col min="42" max="42" width="10.28515625" bestFit="1" customWidth="1"/>
  </cols>
  <sheetData>
    <row r="1" spans="1:42" ht="13.5" thickBot="1" x14ac:dyDescent="0.25">
      <c r="D1" s="2">
        <f>LoansC!D1+LoansR!D1</f>
        <v>64155544.060000002</v>
      </c>
      <c r="E1" t="s">
        <v>0</v>
      </c>
      <c r="J1" s="3">
        <f>'C-Existing'!J1</f>
        <v>0.1111</v>
      </c>
      <c r="K1" t="s">
        <v>1</v>
      </c>
      <c r="N1" s="22" t="s">
        <v>57</v>
      </c>
      <c r="U1" s="4"/>
      <c r="V1" s="5" t="s">
        <v>2</v>
      </c>
      <c r="W1" s="5"/>
      <c r="AB1"/>
    </row>
    <row r="2" spans="1:42" ht="13.5" thickBot="1" x14ac:dyDescent="0.25">
      <c r="D2" s="23">
        <f>LoansR!D2</f>
        <v>41759</v>
      </c>
      <c r="E2" t="s">
        <v>3</v>
      </c>
      <c r="I2" s="24"/>
      <c r="J2" s="46">
        <f>J1/12</f>
        <v>9.2583333333333337E-3</v>
      </c>
      <c r="K2" t="s">
        <v>4</v>
      </c>
      <c r="N2" s="25">
        <f>J2</f>
        <v>9.2583333333333337E-3</v>
      </c>
      <c r="O2" s="162" t="s">
        <v>5</v>
      </c>
      <c r="P2" s="163"/>
      <c r="R2" s="26" t="s">
        <v>58</v>
      </c>
      <c r="S2" s="27">
        <f>S192</f>
        <v>0</v>
      </c>
      <c r="U2"/>
      <c r="V2" s="7" t="s">
        <v>6</v>
      </c>
      <c r="W2" s="7"/>
      <c r="X2" s="7"/>
      <c r="Y2" s="7"/>
      <c r="Z2" s="7"/>
      <c r="AA2" s="7"/>
      <c r="AB2"/>
    </row>
    <row r="3" spans="1:42" x14ac:dyDescent="0.2">
      <c r="D3" s="8">
        <f>(B12-D2)/(DAY(B12))</f>
        <v>0</v>
      </c>
      <c r="E3" t="s">
        <v>7</v>
      </c>
      <c r="I3" s="28"/>
      <c r="J3">
        <v>2</v>
      </c>
      <c r="K3" t="s">
        <v>8</v>
      </c>
      <c r="N3" s="10"/>
      <c r="U3"/>
      <c r="V3" s="11"/>
      <c r="W3" s="4"/>
      <c r="X3" s="4"/>
      <c r="Y3" s="4"/>
      <c r="Z3" s="4"/>
      <c r="AA3" s="4"/>
      <c r="AB3"/>
    </row>
    <row r="4" spans="1:42" x14ac:dyDescent="0.2">
      <c r="B4" s="29" t="s">
        <v>9</v>
      </c>
      <c r="C4" s="29"/>
      <c r="D4" s="30">
        <f>YEAR(D2)</f>
        <v>2014</v>
      </c>
      <c r="E4" t="s">
        <v>10</v>
      </c>
      <c r="I4" s="9"/>
      <c r="N4" s="10"/>
      <c r="U4"/>
      <c r="V4" s="11"/>
      <c r="W4" s="4"/>
      <c r="X4" s="4"/>
      <c r="Y4" s="4"/>
      <c r="Z4" s="4"/>
      <c r="AA4" s="4"/>
      <c r="AB4"/>
    </row>
    <row r="5" spans="1:42" x14ac:dyDescent="0.2">
      <c r="D5" s="31">
        <f>DATE(D4,1,1)</f>
        <v>41640</v>
      </c>
      <c r="E5" t="s">
        <v>11</v>
      </c>
      <c r="I5" s="9"/>
      <c r="N5" s="10"/>
      <c r="U5"/>
      <c r="V5" s="11"/>
      <c r="W5" s="4"/>
      <c r="X5" s="4"/>
      <c r="Y5" s="4"/>
      <c r="Z5" s="4"/>
      <c r="AA5" s="4"/>
      <c r="AB5"/>
    </row>
    <row r="6" spans="1:42" x14ac:dyDescent="0.2">
      <c r="D6" s="32">
        <f>EOMONTH(D5,11)</f>
        <v>42004</v>
      </c>
      <c r="E6" t="s">
        <v>12</v>
      </c>
      <c r="I6" s="9"/>
      <c r="J6" s="42"/>
      <c r="N6" s="10"/>
      <c r="U6"/>
      <c r="V6" s="11"/>
      <c r="W6" s="4"/>
      <c r="X6" s="4"/>
      <c r="Y6" s="4"/>
      <c r="Z6" s="4"/>
      <c r="AA6" s="4"/>
      <c r="AB6"/>
      <c r="AJ6" t="s">
        <v>73</v>
      </c>
    </row>
    <row r="7" spans="1:42" x14ac:dyDescent="0.2">
      <c r="D7" s="33">
        <f>1+D6-D5</f>
        <v>365</v>
      </c>
      <c r="E7" t="s">
        <v>13</v>
      </c>
      <c r="I7" s="9"/>
      <c r="N7" s="42"/>
      <c r="U7"/>
      <c r="V7" s="11"/>
      <c r="W7" s="4"/>
      <c r="X7" s="4"/>
      <c r="Y7" s="4"/>
      <c r="Z7" s="4"/>
      <c r="AA7" s="4"/>
      <c r="AB7"/>
      <c r="AG7" s="50">
        <v>0.03</v>
      </c>
      <c r="AJ7">
        <v>475</v>
      </c>
    </row>
    <row r="8" spans="1:42" x14ac:dyDescent="0.2">
      <c r="C8" s="42"/>
      <c r="D8" s="34">
        <f>(B12-D2)/D7</f>
        <v>0</v>
      </c>
      <c r="E8" t="s">
        <v>14</v>
      </c>
      <c r="I8" s="9"/>
      <c r="N8" s="10"/>
      <c r="T8" s="4"/>
      <c r="U8"/>
      <c r="V8" s="11"/>
      <c r="W8" s="4"/>
      <c r="X8" s="35"/>
      <c r="Y8" s="36"/>
      <c r="Z8" s="36"/>
      <c r="AA8" s="36"/>
      <c r="AB8" s="36"/>
      <c r="AC8" s="36"/>
      <c r="AD8" s="36"/>
    </row>
    <row r="9" spans="1:42" s="1" customFormat="1" ht="55.5" customHeight="1" x14ac:dyDescent="0.2">
      <c r="A9" s="12">
        <v>1</v>
      </c>
      <c r="B9" s="12">
        <f t="shared" ref="B9:I9" si="0">COLUMN(B:B)</f>
        <v>2</v>
      </c>
      <c r="C9" s="13">
        <f t="shared" si="0"/>
        <v>3</v>
      </c>
      <c r="D9" s="13">
        <f t="shared" si="0"/>
        <v>4</v>
      </c>
      <c r="E9" s="13">
        <f t="shared" si="0"/>
        <v>5</v>
      </c>
      <c r="F9" s="12">
        <f t="shared" si="0"/>
        <v>6</v>
      </c>
      <c r="G9" s="13">
        <f t="shared" si="0"/>
        <v>7</v>
      </c>
      <c r="H9" s="13">
        <f t="shared" si="0"/>
        <v>8</v>
      </c>
      <c r="I9" s="13">
        <f t="shared" si="0"/>
        <v>9</v>
      </c>
      <c r="J9" s="13" t="s">
        <v>15</v>
      </c>
      <c r="K9" s="13" t="s">
        <v>16</v>
      </c>
      <c r="L9" s="14" t="s">
        <v>17</v>
      </c>
      <c r="M9" s="13" t="s">
        <v>18</v>
      </c>
      <c r="N9" s="13">
        <f>COLUMN(N:N)</f>
        <v>14</v>
      </c>
      <c r="O9" s="12" t="s">
        <v>19</v>
      </c>
      <c r="P9" s="12" t="s">
        <v>20</v>
      </c>
      <c r="Q9" s="12" t="s">
        <v>21</v>
      </c>
      <c r="R9" s="13" t="s">
        <v>22</v>
      </c>
      <c r="S9" s="13" t="s">
        <v>23</v>
      </c>
      <c r="T9" s="12" t="s">
        <v>24</v>
      </c>
      <c r="U9" s="13">
        <v>21</v>
      </c>
      <c r="V9" s="13" t="s">
        <v>25</v>
      </c>
      <c r="W9" s="1">
        <v>23</v>
      </c>
      <c r="X9" s="13">
        <f>W9+1</f>
        <v>24</v>
      </c>
      <c r="Y9" s="13">
        <f t="shared" ref="Y9:AE9" si="1">X9+1</f>
        <v>25</v>
      </c>
      <c r="Z9" s="13">
        <f t="shared" si="1"/>
        <v>26</v>
      </c>
      <c r="AA9" s="13">
        <f t="shared" si="1"/>
        <v>27</v>
      </c>
      <c r="AB9" s="13">
        <f t="shared" si="1"/>
        <v>28</v>
      </c>
      <c r="AC9" s="13">
        <f t="shared" si="1"/>
        <v>29</v>
      </c>
      <c r="AD9" s="13">
        <f t="shared" si="1"/>
        <v>30</v>
      </c>
      <c r="AE9" s="13">
        <f t="shared" si="1"/>
        <v>31</v>
      </c>
      <c r="AF9" s="13" t="s">
        <v>77</v>
      </c>
      <c r="AG9" s="13" t="s">
        <v>78</v>
      </c>
      <c r="AH9" s="13" t="s">
        <v>79</v>
      </c>
      <c r="AI9" s="13" t="s">
        <v>80</v>
      </c>
      <c r="AJ9" s="13" t="s">
        <v>74</v>
      </c>
      <c r="AK9" s="13" t="s">
        <v>81</v>
      </c>
      <c r="AL9" s="13" t="s">
        <v>82</v>
      </c>
      <c r="AM9" s="13" t="s">
        <v>83</v>
      </c>
      <c r="AN9" s="13" t="s">
        <v>84</v>
      </c>
    </row>
    <row r="10" spans="1:42" ht="63.75" x14ac:dyDescent="0.2">
      <c r="A10" s="15" t="s">
        <v>26</v>
      </c>
      <c r="B10" s="14" t="s">
        <v>27</v>
      </c>
      <c r="C10" s="13" t="s">
        <v>28</v>
      </c>
      <c r="D10" s="13" t="s">
        <v>29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6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16" t="s">
        <v>47</v>
      </c>
      <c r="X10" s="51" t="s">
        <v>48</v>
      </c>
      <c r="Y10" s="17" t="s">
        <v>49</v>
      </c>
      <c r="Z10" s="17" t="s">
        <v>50</v>
      </c>
      <c r="AA10" s="17" t="s">
        <v>51</v>
      </c>
      <c r="AB10" s="17" t="s">
        <v>52</v>
      </c>
      <c r="AC10" s="17" t="s">
        <v>53</v>
      </c>
      <c r="AD10" s="17" t="s">
        <v>54</v>
      </c>
      <c r="AE10" s="51" t="s">
        <v>72</v>
      </c>
      <c r="AF10" s="17" t="s">
        <v>59</v>
      </c>
      <c r="AG10" s="17" t="s">
        <v>67</v>
      </c>
      <c r="AH10" s="17" t="s">
        <v>66</v>
      </c>
      <c r="AI10" s="17" t="s">
        <v>70</v>
      </c>
      <c r="AJ10" s="17" t="s">
        <v>71</v>
      </c>
      <c r="AK10" s="17" t="s">
        <v>86</v>
      </c>
      <c r="AL10" s="17" t="s">
        <v>87</v>
      </c>
      <c r="AM10" s="17" t="s">
        <v>88</v>
      </c>
      <c r="AN10" s="17" t="s">
        <v>89</v>
      </c>
      <c r="AO10" s="17"/>
    </row>
    <row r="11" spans="1:42" x14ac:dyDescent="0.2">
      <c r="A11" s="1" t="s">
        <v>55</v>
      </c>
      <c r="B11" s="53">
        <f>D2</f>
        <v>41759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  <c r="N11" s="6"/>
      <c r="O11" s="37"/>
      <c r="P11" s="38"/>
      <c r="Q11" s="39"/>
      <c r="R11" s="38"/>
      <c r="S11" s="40"/>
      <c r="T11" s="38"/>
      <c r="U11" s="19"/>
      <c r="V11" s="41"/>
      <c r="W11" s="28"/>
      <c r="X11" s="1"/>
      <c r="Y11" s="1"/>
      <c r="Z11" s="1"/>
      <c r="AA11" s="1"/>
      <c r="AB11"/>
    </row>
    <row r="12" spans="1:42" x14ac:dyDescent="0.2">
      <c r="A12" s="1" t="s">
        <v>56</v>
      </c>
      <c r="B12" s="18">
        <f>B11</f>
        <v>41759</v>
      </c>
      <c r="C12" s="42">
        <f>SUMIF(LoansC!$B$12:$B$226,Loans!$B12,LoansC!C$12:C$226)+SUMIF(LoansR!$B$12:$B$214,Loans!$B12,LoansR!C$12:C$226)</f>
        <v>2463539.2900000005</v>
      </c>
      <c r="D12" s="42">
        <f>SUMIF(LoansC!$B$12:$B$226,Loans!$B12,LoansC!D$12:D$226)+SUMIF(LoansR!$B$12:$B$214,Loans!$B12,LoansR!D$12:D$226)</f>
        <v>2463539.2900000005</v>
      </c>
      <c r="E12" s="42">
        <f>SUMIF(LoansC!$B$12:$B$226,Loans!$B12,LoansC!E$12:E$226)+SUMIF(LoansR!$B$12:$B$214,Loans!$B12,LoansR!E$12:E$226)</f>
        <v>0</v>
      </c>
      <c r="F12" s="42">
        <f>SUMIF(LoansC!$B$12:$B$226,Loans!$B12,LoansC!F$12:F$226)+SUMIF(LoansR!$B$12:$B$214,Loans!$B12,LoansR!F$12:F$226)</f>
        <v>0</v>
      </c>
      <c r="G12" s="42">
        <f>SUMIF(LoansC!$B$12:$B$226,Loans!$B12,LoansC!G$12:G$226)+SUMIF(LoansR!$B$12:$B$214,Loans!$B12,LoansR!G$12:G$226)</f>
        <v>1539</v>
      </c>
      <c r="H12" s="42">
        <f>SUMIF(LoansC!$B$12:$B$226,Loans!$B12,LoansC!H$12:H$226)+SUMIF(LoansR!$B$12:$B$214,Loans!$B12,LoansR!H$12:H$226)</f>
        <v>63342566.159999982</v>
      </c>
      <c r="I12" s="42">
        <f>SUMIF(LoansC!$B$12:$B$226,Loans!$B12,LoansC!I$12:I$226)+SUMIF(LoansR!$B$12:$B$214,Loans!$B12,LoansR!I$12:I$226)</f>
        <v>812977.90000000177</v>
      </c>
      <c r="J12" s="42">
        <f>SUMIF(LoansC!$B$12:$B$226,Loans!$B12,LoansC!J$12:J$226)+SUMIF(LoansR!$B$12:$B$214,Loans!$B12,LoansR!J$12:J$226)</f>
        <v>64155544.060000002</v>
      </c>
      <c r="K12" s="42">
        <f>SUMIF(LoansC!$B$12:$B$226,Loans!$B12,LoansC!K$12:K$226)+SUMIF(LoansR!$B$12:$B$214,Loans!$B12,LoansR!K$12:K$226)</f>
        <v>587058.65999999817</v>
      </c>
      <c r="L12" s="42">
        <f>SUMIF(LoansC!$B$12:$B$226,Loans!$B12,LoansC!L$12:L$226)+SUMIF(LoansR!$B$12:$B$214,Loans!$B12,LoansR!L$12:L$226)</f>
        <v>1400036.56</v>
      </c>
      <c r="M12" s="42">
        <f>SUMIF(LoansC!$B$12:$B$226,Loans!$B12,LoansC!M$12:M$226)+SUMIF(LoansR!$B$12:$B$214,Loans!$B12,LoansR!M$12:M$226)</f>
        <v>731025</v>
      </c>
      <c r="N12" s="42">
        <f>SUMIF(LoansC!$B$12:$B$226,Loans!$B12,LoansC!N$12:N$226)+SUMIF(LoansR!$B$12:$B$214,Loans!$B12,LoansR!N$12:N$226)</f>
        <v>0</v>
      </c>
      <c r="O12" s="42">
        <f>SUMIF(LoansC!$B$12:$B$226,Loans!$B12,LoansC!O$12:O$226)+SUMIF(LoansR!$B$12:$B$214,Loans!$B12,LoansR!O$12:O$226)</f>
        <v>731025</v>
      </c>
      <c r="P12" s="42">
        <f>SUMIF(LoansC!$B$12:$B$226,Loans!$B12,LoansC!P$12:P$226)+SUMIF(LoansR!$B$12:$B$214,Loans!$B12,LoansR!P$12:P$226)</f>
        <v>703781.31</v>
      </c>
      <c r="Q12" s="42">
        <f>SUMIF(LoansC!$B$12:$B$226,Loans!$B12,LoansC!Q$12:Q$226)+SUMIF(LoansR!$B$12:$B$214,Loans!$B12,LoansR!Q$12:Q$226)</f>
        <v>27243.690000000002</v>
      </c>
      <c r="R12" s="42">
        <f>SUMIF(LoansC!$B$12:$B$226,Loans!$B12,LoansC!R$12:R$226)+SUMIF(LoansR!$B$12:$B$214,Loans!$B12,LoansR!R$12:R$226)</f>
        <v>696255.25000000012</v>
      </c>
      <c r="S12" s="42">
        <f>SUMIF(LoansC!$B$12:$B$226,Loans!$B12,LoansC!S$12:S$226)+SUMIF(LoansR!$B$12:$B$214,Loans!$B12,LoansR!S$12:S$226)</f>
        <v>63315322.469999976</v>
      </c>
      <c r="T12" s="42">
        <f>SUMIF(LoansC!$B$12:$B$226,Loans!$B12,LoansC!T$12:T$226)+SUMIF(LoansR!$B$12:$B$214,Loans!$B12,LoansR!T$12:T$226)</f>
        <v>64011577.719999999</v>
      </c>
      <c r="U12" s="42">
        <f>SUMIF(LoansC!$B$12:$B$226,Loans!$B12,LoansC!U$12:U$226)+SUMIF(LoansR!$B$12:$B$214,Loans!$B12,LoansR!U$12:U$226)</f>
        <v>2</v>
      </c>
      <c r="V12" s="42">
        <f>SUMIF(LoansC!$B$12:$B$226,Loans!$B12,LoansC!V$12:V$226)+SUMIF(LoansR!$B$12:$B$214,Loans!$B12,LoansR!V$12:V$226)</f>
        <v>593973.4120888334</v>
      </c>
      <c r="W12" s="42"/>
      <c r="X12" s="42">
        <f>SUMIF(LoansC!$B$12:$B$226,Loans!$B12,LoansC!X$12:X$226)</f>
        <v>155</v>
      </c>
      <c r="Y12" s="42">
        <f>SUMIF(LoansC!$B$12:$B$226,Loans!$B12,LoansC!Y$12:Y$226)+SUMIF(LoansR!$B$12:$B$214,Loans!$B12,LoansR!Y$12:Y$226)</f>
        <v>0</v>
      </c>
      <c r="Z12" s="42">
        <f>SUMIF(LoansC!$B$12:$B$226,Loans!$B12,LoansC!Z$12:Z$226)+SUMIF(LoansR!$B$12:$B$214,Loans!$B12,LoansR!Z$12:Z$226)</f>
        <v>0</v>
      </c>
      <c r="AA12" s="42">
        <f>SUMIF(LoansC!$B$12:$B$226,Loans!$B12,LoansC!AA$12:AA$226)+SUMIF(LoansR!$B$12:$B$214,Loans!$B12,LoansR!AA$12:AA$226)</f>
        <v>0</v>
      </c>
      <c r="AB12" s="42">
        <f>SUMIF(LoansC!$B$12:$B$226,Loans!$B12,LoansC!AB$12:AB$226)+SUMIF(LoansR!$B$12:$B$214,Loans!$B12,LoansR!AB$12:AB$226)</f>
        <v>0</v>
      </c>
      <c r="AC12" s="42">
        <f>SUMIF(LoansC!$B$12:$B$226,Loans!$B12,LoansC!AC$12:AC$226)+SUMIF(LoansR!$B$12:$B$214,Loans!$B12,LoansR!AC$12:AC$226)</f>
        <v>0</v>
      </c>
      <c r="AD12" s="42">
        <f>SUMIF(LoansC!$B$12:$B$226,Loans!$B12,LoansC!AD$12:AD$226)+SUMIF(LoansR!$B$12:$B$214,Loans!$B12,LoansR!AD$12:AD$226)</f>
        <v>0</v>
      </c>
      <c r="AE12" s="70">
        <f>SUMIF(LoansC!$B$12:$B$226,Loans!$B12,LoansC!AE$12:AE$226)</f>
        <v>0.1111</v>
      </c>
      <c r="AF12" s="42">
        <f>SUMIF(LoansC!$B$12:$B$226,Loans!$B12,LoansC!AF$12:AF$226)+SUMIF(LoansR!$B$12:$B$214,Loans!$B12,LoansR!AF$12:AF$226)</f>
        <v>6912.6604634166652</v>
      </c>
      <c r="AG12" s="42">
        <f>SUMIF(LoansC!$B$12:$B$226,Loans!$B12,LoansC!AG$12:AG$226)+SUMIF(LoansR!$B$12:$B$214,Loans!$B12,LoansR!AG$12:AG$226)</f>
        <v>0</v>
      </c>
      <c r="AH12" s="42">
        <f>SUMIF(LoansC!$B$12:$B$226,Loans!$B12,LoansC!AH$12:AH$226)+SUMIF(LoansR!$B$12:$B$214,Loans!$B12,LoansR!AH$12:AH$226)</f>
        <v>0</v>
      </c>
      <c r="AI12" s="42">
        <f>SUMIF(LoansC!$B$12:$B$226,Loans!$B12,LoansC!AI$12:AI$226)+SUMIF(LoansR!$B$12:$B$214,Loans!$B12,LoansR!AI$12:AI$226)</f>
        <v>1539</v>
      </c>
      <c r="AJ12" s="42">
        <f>SUMIF(LoansC!$B$12:$B$226,Loans!$B12,LoansC!AJ$12:AJ$226)+SUMIF(LoansR!$B$12:$B$214,Loans!$B12,LoansR!AJ$12:AJ$226)</f>
        <v>492480</v>
      </c>
      <c r="AK12" s="42">
        <f>SUMIF(LoansC!$B$12:$B$226,Loans!$B12,LoansC!AK$12:AK$226)+SUMIF(LoansR!$B$12:$B$214,Loans!$B12,LoansR!AK$12:AK$226)</f>
        <v>0</v>
      </c>
      <c r="AL12" s="42">
        <f>SUMIF(LoansC!$B$12:$B$226,Loans!$B12,LoansC!AL$12:AL$226)+SUMIF(LoansR!$B$12:$B$214,Loans!$B12,LoansR!AL$12:AL$226)</f>
        <v>0</v>
      </c>
      <c r="AM12" s="42">
        <f>SUMIF(LoansC!$B$12:$B$226,Loans!$B12,LoansC!AM$12:AM$226)+SUMIF(LoansR!$B$12:$B$214,Loans!$B12,LoansR!AM$12:AM$226)</f>
        <v>0</v>
      </c>
      <c r="AN12" s="42">
        <f>SUMIF(LoansC!$B$12:$B$226,Loans!$B12,LoansC!AN$12:AN$226)+SUMIF(LoansR!$B$12:$B$214,Loans!$B12,LoansR!AN$12:AN$226)</f>
        <v>0</v>
      </c>
      <c r="AP12" s="84"/>
    </row>
    <row r="13" spans="1:42" x14ac:dyDescent="0.2">
      <c r="A13" s="1">
        <f t="shared" ref="A13:A44" si="2">MONTH(B13)</f>
        <v>5</v>
      </c>
      <c r="B13" s="10">
        <f t="shared" ref="B13:B44" si="3">EOMONTH(B12,1)</f>
        <v>41790</v>
      </c>
      <c r="C13" s="42">
        <f>SUMIF(LoansC!$B$12:$B$226,Loans!$B13,LoansC!C$12:C$226)+SUMIF(LoansR!$B$12:$B$214,Loans!$B13,LoansR!C$12:C$226)</f>
        <v>2941429.11</v>
      </c>
      <c r="D13" s="42">
        <f>SUMIF(LoansC!$B$12:$B$226,Loans!$B13,LoansC!D$12:D$226)+SUMIF(LoansR!$B$12:$B$214,Loans!$B13,LoansR!D$12:D$226)</f>
        <v>5404968.4000000004</v>
      </c>
      <c r="E13" s="42">
        <f>SUMIF(LoansC!$B$12:$B$226,Loans!$B13,LoansC!E$12:E$226)+SUMIF(LoansR!$B$12:$B$214,Loans!$B13,LoansR!E$12:E$226)</f>
        <v>0</v>
      </c>
      <c r="F13" s="42">
        <f>SUMIF(LoansC!$B$12:$B$226,Loans!$B13,LoansC!F$12:F$226)+SUMIF(LoansR!$B$12:$B$214,Loans!$B13,LoansR!F$12:F$226)</f>
        <v>0</v>
      </c>
      <c r="G13" s="42">
        <f>SUMIF(LoansC!$B$12:$B$226,Loans!$B13,LoansC!G$12:G$226)+SUMIF(LoansR!$B$12:$B$214,Loans!$B13,LoansR!G$12:G$226)</f>
        <v>2205</v>
      </c>
      <c r="H13" s="42">
        <f>SUMIF(LoansC!$B$12:$B$226,Loans!$B13,LoansC!H$12:H$226)+SUMIF(LoansR!$B$12:$B$214,Loans!$B13,LoansR!H$12:H$226)</f>
        <v>63315322.469999976</v>
      </c>
      <c r="I13" s="42">
        <f>SUMIF(LoansC!$B$12:$B$226,Loans!$B13,LoansC!I$12:I$226)+SUMIF(LoansR!$B$12:$B$214,Loans!$B13,LoansR!I$12:I$226)</f>
        <v>696255.25000000105</v>
      </c>
      <c r="J13" s="42">
        <f>SUMIF(LoansC!$B$12:$B$226,Loans!$B13,LoansC!J$12:J$226)+SUMIF(LoansR!$B$12:$B$214,Loans!$B13,LoansR!J$12:J$226)</f>
        <v>64011577.719999999</v>
      </c>
      <c r="K13" s="42">
        <f>SUMIF(LoansC!$B$12:$B$226,Loans!$B13,LoansC!K$12:K$226)+SUMIF(LoansR!$B$12:$B$214,Loans!$B13,LoansR!K$12:K$226)</f>
        <v>585786.84999999951</v>
      </c>
      <c r="L13" s="42">
        <f>SUMIF(LoansC!$B$12:$B$226,Loans!$B13,LoansC!L$12:L$226)+SUMIF(LoansR!$B$12:$B$214,Loans!$B13,LoansR!L$12:L$226)</f>
        <v>1282042.1000000003</v>
      </c>
      <c r="M13" s="42">
        <f>SUMIF(LoansC!$B$12:$B$226,Loans!$B13,LoansC!M$12:M$226)+SUMIF(LoansR!$B$12:$B$214,Loans!$B13,LoansR!M$12:M$226)</f>
        <v>1047055</v>
      </c>
      <c r="N13" s="42">
        <f>SUMIF(LoansC!$B$12:$B$226,Loans!$B13,LoansC!N$12:N$226)+SUMIF(LoansR!$B$12:$B$214,Loans!$B13,LoansR!N$12:N$226)</f>
        <v>0</v>
      </c>
      <c r="O13" s="42">
        <f>SUMIF(LoansC!$B$12:$B$226,Loans!$B13,LoansC!O$12:O$226)+SUMIF(LoansR!$B$12:$B$214,Loans!$B13,LoansR!O$12:O$226)</f>
        <v>1046900</v>
      </c>
      <c r="P13" s="42">
        <f>SUMIF(LoansC!$B$12:$B$226,Loans!$B13,LoansC!P$12:P$226)+SUMIF(LoansR!$B$12:$B$214,Loans!$B13,LoansR!P$12:P$226)</f>
        <v>946785.68</v>
      </c>
      <c r="Q13" s="42">
        <f>SUMIF(LoansC!$B$12:$B$226,Loans!$B13,LoansC!Q$12:Q$226)+SUMIF(LoansR!$B$12:$B$214,Loans!$B13,LoansR!Q$12:Q$226)</f>
        <v>100114.31999999999</v>
      </c>
      <c r="R13" s="42">
        <f>SUMIF(LoansC!$B$12:$B$226,Loans!$B13,LoansC!R$12:R$226)+SUMIF(LoansR!$B$12:$B$214,Loans!$B13,LoansR!R$12:R$226)</f>
        <v>335256.42000000004</v>
      </c>
      <c r="S13" s="42">
        <f>SUMIF(LoansC!$B$12:$B$226,Loans!$B13,LoansC!S$12:S$226)+SUMIF(LoansR!$B$12:$B$214,Loans!$B13,LoansR!S$12:S$226)</f>
        <v>63215208.149999991</v>
      </c>
      <c r="T13" s="42">
        <f>SUMIF(LoansC!$B$12:$B$226,Loans!$B13,LoansC!T$12:T$226)+SUMIF(LoansR!$B$12:$B$214,Loans!$B13,LoansR!T$12:T$226)</f>
        <v>63550464.569999993</v>
      </c>
      <c r="U13" s="42">
        <f>SUMIF(LoansC!$B$12:$B$226,Loans!$B13,LoansC!U$12:U$226)+SUMIF(LoansR!$B$12:$B$214,Loans!$B13,LoansR!U$12:U$226)</f>
        <v>2</v>
      </c>
      <c r="V13" s="42">
        <f>SUMIF(LoansC!$B$12:$B$226,Loans!$B13,LoansC!V$12:V$226)+SUMIF(LoansR!$B$12:$B$214,Loans!$B13,LoansR!V$12:V$226)</f>
        <v>592640.52372433338</v>
      </c>
      <c r="W13" s="42">
        <f>SUMIF(LoansC!$B$12:$B$226,Loans!$B13,LoansC!W$12:W$226)+SUMIF(LoansR!$B$12:$B$214,Loans!$B13,LoansR!W$12:W$226)</f>
        <v>0</v>
      </c>
      <c r="X13" s="42">
        <f>SUMIF(LoansC!$B$12:$B$226,Loans!$B13,LoansC!X$12:X$226)</f>
        <v>155</v>
      </c>
      <c r="Y13" s="42">
        <f>SUMIF(LoansC!$B$12:$B$226,Loans!$B13,LoansC!Y$12:Y$226)+SUMIF(LoansR!$B$12:$B$214,Loans!$B13,LoansR!Y$12:Y$226)</f>
        <v>0</v>
      </c>
      <c r="Z13" s="42">
        <f>SUMIF(LoansC!$B$12:$B$226,Loans!$B13,LoansC!Z$12:Z$226)+SUMIF(LoansR!$B$12:$B$214,Loans!$B13,LoansR!Z$12:Z$226)</f>
        <v>0</v>
      </c>
      <c r="AA13" s="42">
        <f>SUMIF(LoansC!$B$12:$B$226,Loans!$B13,LoansC!AA$12:AA$226)+SUMIF(LoansR!$B$12:$B$214,Loans!$B13,LoansR!AA$12:AA$226)</f>
        <v>0</v>
      </c>
      <c r="AB13" s="42">
        <f>SUMIF(LoansC!$B$12:$B$226,Loans!$B13,LoansC!AB$12:AB$226)+SUMIF(LoansR!$B$12:$B$214,Loans!$B13,LoansR!AB$12:AB$226)</f>
        <v>0</v>
      </c>
      <c r="AC13" s="42">
        <f>SUMIF(LoansC!$B$12:$B$226,Loans!$B13,LoansC!AC$12:AC$226)+SUMIF(LoansR!$B$12:$B$214,Loans!$B13,LoansR!AC$12:AC$226)</f>
        <v>1</v>
      </c>
      <c r="AD13" s="42">
        <f>SUMIF(LoansC!$B$12:$B$226,Loans!$B13,LoansC!AD$12:AD$226)+SUMIF(LoansR!$B$12:$B$214,Loans!$B13,LoansR!AD$12:AD$226)</f>
        <v>0</v>
      </c>
      <c r="AE13" s="70">
        <f>SUMIF(LoansC!$B$12:$B$226,Loans!$B13,LoansC!AE$12:AE$226)</f>
        <v>0.1111</v>
      </c>
      <c r="AF13" s="42">
        <f>SUMIF(LoansC!$B$12:$B$226,Loans!$B13,LoansC!AF$12:AF$226)+SUMIF(LoansR!$B$12:$B$214,Loans!$B13,LoansR!AF$12:AF$226)</f>
        <v>6851.5652859166676</v>
      </c>
      <c r="AG13" s="42">
        <f>SUMIF(LoansC!$B$12:$B$226,Loans!$B13,LoansC!AG$12:AG$226)+SUMIF(LoansR!$B$12:$B$214,Loans!$B13,LoansR!AG$12:AG$226)</f>
        <v>0</v>
      </c>
      <c r="AH13" s="42">
        <f>SUMIF(LoansC!$B$12:$B$226,Loans!$B13,LoansC!AH$12:AH$226)+SUMIF(LoansR!$B$12:$B$214,Loans!$B13,LoansR!AH$12:AH$226)</f>
        <v>0</v>
      </c>
      <c r="AI13" s="42">
        <f>SUMIF(LoansC!$B$12:$B$226,Loans!$B13,LoansC!AI$12:AI$226)+SUMIF(LoansR!$B$12:$B$214,Loans!$B13,LoansR!AI$12:AI$226)</f>
        <v>2204</v>
      </c>
      <c r="AJ13" s="42">
        <f>SUMIF(LoansC!$B$12:$B$226,Loans!$B13,LoansC!AJ$12:AJ$226)+SUMIF(LoansR!$B$12:$B$214,Loans!$B13,LoansR!AJ$12:AJ$226)</f>
        <v>705280</v>
      </c>
      <c r="AK13" s="42">
        <f>SUMIF(LoansC!$B$12:$B$226,Loans!$B13,LoansC!AK$12:AK$226)+SUMIF(LoansR!$B$12:$B$214,Loans!$B13,LoansR!AK$12:AK$226)</f>
        <v>0</v>
      </c>
      <c r="AL13" s="42">
        <f>SUMIF(LoansC!$B$12:$B$226,Loans!$B13,LoansC!AL$12:AL$226)+SUMIF(LoansR!$B$12:$B$214,Loans!$B13,LoansR!AL$12:AL$226)</f>
        <v>0</v>
      </c>
      <c r="AM13" s="42">
        <f>SUMIF(LoansC!$B$12:$B$226,Loans!$B13,LoansC!AM$12:AM$226)+SUMIF(LoansR!$B$12:$B$214,Loans!$B13,LoansR!AM$12:AM$226)</f>
        <v>0</v>
      </c>
      <c r="AN13" s="42">
        <f>SUMIF(LoansC!$B$12:$B$226,Loans!$B13,LoansC!AN$12:AN$226)+SUMIF(LoansR!$B$12:$B$214,Loans!$B13,LoansR!AN$12:AN$226)</f>
        <v>0</v>
      </c>
      <c r="AP13" s="84"/>
    </row>
    <row r="14" spans="1:42" x14ac:dyDescent="0.2">
      <c r="A14" s="1">
        <f t="shared" si="2"/>
        <v>6</v>
      </c>
      <c r="B14" s="10">
        <f t="shared" si="3"/>
        <v>41820</v>
      </c>
      <c r="C14" s="42">
        <f>SUMIF(LoansC!$B$12:$B$226,Loans!$B14,LoansC!C$12:C$226)+SUMIF(LoansR!$B$12:$B$214,Loans!$B14,LoansR!C$12:C$226)</f>
        <v>2882583.0000000005</v>
      </c>
      <c r="D14" s="42">
        <f>SUMIF(LoansC!$B$12:$B$226,Loans!$B14,LoansC!D$12:D$226)+SUMIF(LoansR!$B$12:$B$214,Loans!$B14,LoansR!D$12:D$226)</f>
        <v>8287551.4000000004</v>
      </c>
      <c r="E14" s="42">
        <f>SUMIF(LoansC!$B$12:$B$226,Loans!$B14,LoansC!E$12:E$226)+SUMIF(LoansR!$B$12:$B$214,Loans!$B14,LoansR!E$12:E$226)</f>
        <v>0</v>
      </c>
      <c r="F14" s="42">
        <f>SUMIF(LoansC!$B$12:$B$226,Loans!$B14,LoansC!F$12:F$226)+SUMIF(LoansR!$B$12:$B$214,Loans!$B14,LoansR!F$12:F$226)</f>
        <v>0</v>
      </c>
      <c r="G14" s="42">
        <f>SUMIF(LoansC!$B$12:$B$226,Loans!$B14,LoansC!G$12:G$226)+SUMIF(LoansR!$B$12:$B$214,Loans!$B14,LoansR!G$12:G$226)</f>
        <v>2465</v>
      </c>
      <c r="H14" s="42">
        <f>SUMIF(LoansC!$B$12:$B$226,Loans!$B14,LoansC!H$12:H$226)+SUMIF(LoansR!$B$12:$B$214,Loans!$B14,LoansR!H$12:H$226)</f>
        <v>63215208.149999991</v>
      </c>
      <c r="I14" s="42">
        <f>SUMIF(LoansC!$B$12:$B$226,Loans!$B14,LoansC!I$12:I$226)+SUMIF(LoansR!$B$12:$B$214,Loans!$B14,LoansR!I$12:I$226)</f>
        <v>335256.42000000097</v>
      </c>
      <c r="J14" s="42">
        <f>SUMIF(LoansC!$B$12:$B$226,Loans!$B14,LoansC!J$12:J$226)+SUMIF(LoansR!$B$12:$B$214,Loans!$B14,LoansR!J$12:J$226)</f>
        <v>63550464.569999993</v>
      </c>
      <c r="K14" s="42">
        <f>SUMIF(LoansC!$B$12:$B$226,Loans!$B14,LoansC!K$12:K$226)+SUMIF(LoansR!$B$12:$B$214,Loans!$B14,LoansR!K$12:K$226)</f>
        <v>581659.51999999909</v>
      </c>
      <c r="L14" s="42">
        <f>SUMIF(LoansC!$B$12:$B$226,Loans!$B14,LoansC!L$12:L$226)+SUMIF(LoansR!$B$12:$B$214,Loans!$B14,LoansR!L$12:L$226)</f>
        <v>916915.94</v>
      </c>
      <c r="M14" s="42">
        <f>SUMIF(LoansC!$B$12:$B$226,Loans!$B14,LoansC!M$12:M$226)+SUMIF(LoansR!$B$12:$B$214,Loans!$B14,LoansR!M$12:M$226)</f>
        <v>1170555</v>
      </c>
      <c r="N14" s="42">
        <f>SUMIF(LoansC!$B$12:$B$226,Loans!$B14,LoansC!N$12:N$226)+SUMIF(LoansR!$B$12:$B$214,Loans!$B14,LoansR!N$12:N$226)</f>
        <v>0</v>
      </c>
      <c r="O14" s="42">
        <f>SUMIF(LoansC!$B$12:$B$226,Loans!$B14,LoansC!O$12:O$226)+SUMIF(LoansR!$B$12:$B$214,Loans!$B14,LoansR!O$12:O$226)</f>
        <v>1170400</v>
      </c>
      <c r="P14" s="42">
        <f>SUMIF(LoansC!$B$12:$B$226,Loans!$B14,LoansC!P$12:P$226)+SUMIF(LoansR!$B$12:$B$214,Loans!$B14,LoansR!P$12:P$226)</f>
        <v>852562.80999999994</v>
      </c>
      <c r="Q14" s="42">
        <f>SUMIF(LoansC!$B$12:$B$226,Loans!$B14,LoansC!Q$12:Q$226)+SUMIF(LoansR!$B$12:$B$214,Loans!$B14,LoansR!Q$12:Q$226)</f>
        <v>317837.19</v>
      </c>
      <c r="R14" s="42">
        <f>SUMIF(LoansC!$B$12:$B$226,Loans!$B14,LoansC!R$12:R$226)+SUMIF(LoansR!$B$12:$B$214,Loans!$B14,LoansR!R$12:R$226)</f>
        <v>64353.13</v>
      </c>
      <c r="S14" s="42">
        <f>SUMIF(LoansC!$B$12:$B$226,Loans!$B14,LoansC!S$12:S$226)+SUMIF(LoansR!$B$12:$B$214,Loans!$B14,LoansR!S$12:S$226)</f>
        <v>62897370.959999979</v>
      </c>
      <c r="T14" s="42">
        <f>SUMIF(LoansC!$B$12:$B$226,Loans!$B14,LoansC!T$12:T$226)+SUMIF(LoansR!$B$12:$B$214,Loans!$B14,LoansR!T$12:T$226)</f>
        <v>62961724.089999981</v>
      </c>
      <c r="U14" s="42">
        <f>SUMIF(LoansC!$B$12:$B$226,Loans!$B14,LoansC!U$12:U$226)+SUMIF(LoansR!$B$12:$B$214,Loans!$B14,LoansR!U$12:U$226)</f>
        <v>2</v>
      </c>
      <c r="V14" s="42">
        <f>SUMIF(LoansC!$B$12:$B$226,Loans!$B14,LoansC!V$12:V$226)+SUMIF(LoansR!$B$12:$B$214,Loans!$B14,LoansR!V$12:V$226)</f>
        <v>588371.38447724993</v>
      </c>
      <c r="W14" s="42">
        <f>SUMIF(LoansC!$B$12:$B$226,Loans!$B14,LoansC!W$12:W$226)+SUMIF(LoansR!$B$12:$B$214,Loans!$B14,LoansR!W$12:W$226)</f>
        <v>0</v>
      </c>
      <c r="X14" s="42">
        <f>SUMIF(LoansC!$B$12:$B$226,Loans!$B14,LoansC!X$12:X$226)</f>
        <v>155</v>
      </c>
      <c r="Y14" s="42">
        <f>SUMIF(LoansC!$B$12:$B$226,Loans!$B14,LoansC!Y$12:Y$226)+SUMIF(LoansR!$B$12:$B$214,Loans!$B14,LoansR!Y$12:Y$226)</f>
        <v>0</v>
      </c>
      <c r="Z14" s="42">
        <f>SUMIF(LoansC!$B$12:$B$226,Loans!$B14,LoansC!Z$12:Z$226)+SUMIF(LoansR!$B$12:$B$214,Loans!$B14,LoansR!Z$12:Z$226)</f>
        <v>0</v>
      </c>
      <c r="AA14" s="42">
        <f>SUMIF(LoansC!$B$12:$B$226,Loans!$B14,LoansC!AA$12:AA$226)+SUMIF(LoansR!$B$12:$B$214,Loans!$B14,LoansR!AA$12:AA$226)</f>
        <v>0</v>
      </c>
      <c r="AB14" s="42">
        <f>SUMIF(LoansC!$B$12:$B$226,Loans!$B14,LoansC!AB$12:AB$226)+SUMIF(LoansR!$B$12:$B$214,Loans!$B14,LoansR!AB$12:AB$226)</f>
        <v>0</v>
      </c>
      <c r="AC14" s="42">
        <f>SUMIF(LoansC!$B$12:$B$226,Loans!$B14,LoansC!AC$12:AC$226)+SUMIF(LoansR!$B$12:$B$214,Loans!$B14,LoansR!AC$12:AC$226)</f>
        <v>1</v>
      </c>
      <c r="AD14" s="42">
        <f>SUMIF(LoansC!$B$12:$B$226,Loans!$B14,LoansC!AD$12:AD$226)+SUMIF(LoansR!$B$12:$B$214,Loans!$B14,LoansR!AD$12:AD$226)</f>
        <v>0</v>
      </c>
      <c r="AE14" s="70">
        <f>SUMIF(LoansC!$B$12:$B$226,Loans!$B14,LoansC!AE$12:AE$226)</f>
        <v>0.1111</v>
      </c>
      <c r="AF14" s="42">
        <f>SUMIF(LoansC!$B$12:$B$226,Loans!$B14,LoansC!AF$12:AF$226)+SUMIF(LoansR!$B$12:$B$214,Loans!$B14,LoansR!AF$12:AF$226)</f>
        <v>6709.8482770833334</v>
      </c>
      <c r="AG14" s="42">
        <f>SUMIF(LoansC!$B$12:$B$226,Loans!$B14,LoansC!AG$12:AG$226)+SUMIF(LoansR!$B$12:$B$214,Loans!$B14,LoansR!AG$12:AG$226)</f>
        <v>0</v>
      </c>
      <c r="AH14" s="42">
        <f>SUMIF(LoansC!$B$12:$B$226,Loans!$B14,LoansC!AH$12:AH$226)+SUMIF(LoansR!$B$12:$B$214,Loans!$B14,LoansR!AH$12:AH$226)</f>
        <v>0</v>
      </c>
      <c r="AI14" s="42">
        <f>SUMIF(LoansC!$B$12:$B$226,Loans!$B14,LoansC!AI$12:AI$226)+SUMIF(LoansR!$B$12:$B$214,Loans!$B14,LoansR!AI$12:AI$226)</f>
        <v>2464</v>
      </c>
      <c r="AJ14" s="42">
        <f>SUMIF(LoansC!$B$12:$B$226,Loans!$B14,LoansC!AJ$12:AJ$226)+SUMIF(LoansR!$B$12:$B$214,Loans!$B14,LoansR!AJ$12:AJ$226)</f>
        <v>788480</v>
      </c>
      <c r="AK14" s="42">
        <f>SUMIF(LoansC!$B$12:$B$226,Loans!$B14,LoansC!AK$12:AK$226)+SUMIF(LoansR!$B$12:$B$214,Loans!$B14,LoansR!AK$12:AK$226)</f>
        <v>0</v>
      </c>
      <c r="AL14" s="42">
        <f>SUMIF(LoansC!$B$12:$B$226,Loans!$B14,LoansC!AL$12:AL$226)+SUMIF(LoansR!$B$12:$B$214,Loans!$B14,LoansR!AL$12:AL$226)</f>
        <v>0</v>
      </c>
      <c r="AM14" s="42">
        <f>SUMIF(LoansC!$B$12:$B$226,Loans!$B14,LoansC!AM$12:AM$226)+SUMIF(LoansR!$B$12:$B$214,Loans!$B14,LoansR!AM$12:AM$226)</f>
        <v>0</v>
      </c>
      <c r="AN14" s="42">
        <f>SUMIF(LoansC!$B$12:$B$226,Loans!$B14,LoansC!AN$12:AN$226)+SUMIF(LoansR!$B$12:$B$214,Loans!$B14,LoansR!AN$12:AN$226)</f>
        <v>0</v>
      </c>
      <c r="AP14" s="84"/>
    </row>
    <row r="15" spans="1:42" x14ac:dyDescent="0.2">
      <c r="A15" s="1">
        <f t="shared" si="2"/>
        <v>7</v>
      </c>
      <c r="B15" s="10">
        <f t="shared" si="3"/>
        <v>41851</v>
      </c>
      <c r="C15" s="42">
        <f>SUMIF(LoansC!$B$12:$B$226,Loans!$B15,LoansC!C$12:C$226)+SUMIF(LoansR!$B$12:$B$214,Loans!$B15,LoansR!C$12:C$226)</f>
        <v>2856512.5200000005</v>
      </c>
      <c r="D15" s="42">
        <f>SUMIF(LoansC!$B$12:$B$226,Loans!$B15,LoansC!D$12:D$226)+SUMIF(LoansR!$B$12:$B$214,Loans!$B15,LoansR!D$12:D$226)</f>
        <v>11144063.920000002</v>
      </c>
      <c r="E15" s="42">
        <f>SUMIF(LoansC!$B$12:$B$226,Loans!$B15,LoansC!E$12:E$226)+SUMIF(LoansR!$B$12:$B$214,Loans!$B15,LoansR!E$12:E$226)</f>
        <v>0</v>
      </c>
      <c r="F15" s="42">
        <f>SUMIF(LoansC!$B$12:$B$226,Loans!$B15,LoansC!F$12:F$226)+SUMIF(LoansR!$B$12:$B$214,Loans!$B15,LoansR!F$12:F$226)</f>
        <v>0</v>
      </c>
      <c r="G15" s="42">
        <f>SUMIF(LoansC!$B$12:$B$226,Loans!$B15,LoansC!G$12:G$226)+SUMIF(LoansR!$B$12:$B$214,Loans!$B15,LoansR!G$12:G$226)</f>
        <v>2937</v>
      </c>
      <c r="H15" s="42">
        <f>SUMIF(LoansC!$B$12:$B$226,Loans!$B15,LoansC!H$12:H$226)+SUMIF(LoansR!$B$12:$B$214,Loans!$B15,LoansR!H$12:H$226)</f>
        <v>62897370.959999979</v>
      </c>
      <c r="I15" s="42">
        <f>SUMIF(LoansC!$B$12:$B$226,Loans!$B15,LoansC!I$12:I$226)+SUMIF(LoansR!$B$12:$B$214,Loans!$B15,LoansR!I$12:I$226)</f>
        <v>64353.1300000009</v>
      </c>
      <c r="J15" s="42">
        <f>SUMIF(LoansC!$B$12:$B$226,Loans!$B15,LoansC!J$12:J$226)+SUMIF(LoansR!$B$12:$B$214,Loans!$B15,LoansR!J$12:J$226)</f>
        <v>62961724.089999981</v>
      </c>
      <c r="K15" s="42">
        <f>SUMIF(LoansC!$B$12:$B$226,Loans!$B15,LoansC!K$12:K$226)+SUMIF(LoansR!$B$12:$B$214,Loans!$B15,LoansR!K$12:K$226)</f>
        <v>576338.51999999932</v>
      </c>
      <c r="L15" s="42">
        <f>SUMIF(LoansC!$B$12:$B$226,Loans!$B15,LoansC!L$12:L$226)+SUMIF(LoansR!$B$12:$B$214,Loans!$B15,LoansR!L$12:L$226)</f>
        <v>640691.65000000026</v>
      </c>
      <c r="M15" s="42">
        <f>SUMIF(LoansC!$B$12:$B$226,Loans!$B15,LoansC!M$12:M$226)+SUMIF(LoansR!$B$12:$B$214,Loans!$B15,LoansR!M$12:M$226)</f>
        <v>1394755</v>
      </c>
      <c r="N15" s="42">
        <f>SUMIF(LoansC!$B$12:$B$226,Loans!$B15,LoansC!N$12:N$226)+SUMIF(LoansR!$B$12:$B$214,Loans!$B15,LoansR!N$12:N$226)</f>
        <v>0</v>
      </c>
      <c r="O15" s="42">
        <f>SUMIF(LoansC!$B$12:$B$226,Loans!$B15,LoansC!O$12:O$226)+SUMIF(LoansR!$B$12:$B$214,Loans!$B15,LoansR!O$12:O$226)</f>
        <v>1394600</v>
      </c>
      <c r="P15" s="42">
        <f>SUMIF(LoansC!$B$12:$B$226,Loans!$B15,LoansC!P$12:P$226)+SUMIF(LoansR!$B$12:$B$214,Loans!$B15,LoansR!P$12:P$226)</f>
        <v>622652.80000000028</v>
      </c>
      <c r="Q15" s="42">
        <f>SUMIF(LoansC!$B$12:$B$226,Loans!$B15,LoansC!Q$12:Q$226)+SUMIF(LoansR!$B$12:$B$214,Loans!$B15,LoansR!Q$12:Q$226)</f>
        <v>771947.19999999984</v>
      </c>
      <c r="R15" s="42">
        <f>SUMIF(LoansC!$B$12:$B$226,Loans!$B15,LoansC!R$12:R$226)+SUMIF(LoansR!$B$12:$B$214,Loans!$B15,LoansR!R$12:R$226)</f>
        <v>18038.850000000002</v>
      </c>
      <c r="S15" s="42">
        <f>SUMIF(LoansC!$B$12:$B$226,Loans!$B15,LoansC!S$12:S$226)+SUMIF(LoansR!$B$12:$B$214,Loans!$B15,LoansR!S$12:S$226)</f>
        <v>62125423.760000013</v>
      </c>
      <c r="T15" s="42">
        <f>SUMIF(LoansC!$B$12:$B$226,Loans!$B15,LoansC!T$12:T$226)+SUMIF(LoansR!$B$12:$B$214,Loans!$B15,LoansR!T$12:T$226)</f>
        <v>62143462.610000014</v>
      </c>
      <c r="U15" s="42">
        <f>SUMIF(LoansC!$B$12:$B$226,Loans!$B15,LoansC!U$12:U$226)+SUMIF(LoansR!$B$12:$B$214,Loans!$B15,LoansR!U$12:U$226)</f>
        <v>2</v>
      </c>
      <c r="V15" s="42">
        <f>SUMIF(LoansC!$B$12:$B$226,Loans!$B15,LoansC!V$12:V$226)+SUMIF(LoansR!$B$12:$B$214,Loans!$B15,LoansR!V$12:V$226)</f>
        <v>582920.62886658311</v>
      </c>
      <c r="W15" s="42">
        <f>SUMIF(LoansC!$B$12:$B$226,Loans!$B15,LoansC!W$12:W$226)+SUMIF(LoansR!$B$12:$B$214,Loans!$B15,LoansR!W$12:W$226)</f>
        <v>0</v>
      </c>
      <c r="X15" s="42">
        <f>SUMIF(LoansC!$B$12:$B$226,Loans!$B15,LoansC!X$12:X$226)</f>
        <v>155</v>
      </c>
      <c r="Y15" s="42">
        <f>SUMIF(LoansC!$B$12:$B$226,Loans!$B15,LoansC!Y$12:Y$226)+SUMIF(LoansR!$B$12:$B$214,Loans!$B15,LoansR!Y$12:Y$226)</f>
        <v>0</v>
      </c>
      <c r="Z15" s="42">
        <f>SUMIF(LoansC!$B$12:$B$226,Loans!$B15,LoansC!Z$12:Z$226)+SUMIF(LoansR!$B$12:$B$214,Loans!$B15,LoansR!Z$12:Z$226)</f>
        <v>0</v>
      </c>
      <c r="AA15" s="42">
        <f>SUMIF(LoansC!$B$12:$B$226,Loans!$B15,LoansC!AA$12:AA$226)+SUMIF(LoansR!$B$12:$B$214,Loans!$B15,LoansR!AA$12:AA$226)</f>
        <v>0</v>
      </c>
      <c r="AB15" s="42">
        <f>SUMIF(LoansC!$B$12:$B$226,Loans!$B15,LoansC!AB$12:AB$226)+SUMIF(LoansR!$B$12:$B$214,Loans!$B15,LoansR!AB$12:AB$226)</f>
        <v>0</v>
      </c>
      <c r="AC15" s="42">
        <f>SUMIF(LoansC!$B$12:$B$226,Loans!$B15,LoansC!AC$12:AC$226)+SUMIF(LoansR!$B$12:$B$214,Loans!$B15,LoansR!AC$12:AC$226)</f>
        <v>1</v>
      </c>
      <c r="AD15" s="42">
        <f>SUMIF(LoansC!$B$12:$B$226,Loans!$B15,LoansC!AD$12:AD$226)+SUMIF(LoansR!$B$12:$B$214,Loans!$B15,LoansR!AD$12:AD$226)</f>
        <v>0</v>
      </c>
      <c r="AE15" s="70">
        <f>SUMIF(LoansC!$B$12:$B$226,Loans!$B15,LoansC!AE$12:AE$226)</f>
        <v>0.1111</v>
      </c>
      <c r="AF15" s="42">
        <f>SUMIF(LoansC!$B$12:$B$226,Loans!$B15,LoansC!AF$12:AF$226)+SUMIF(LoansR!$B$12:$B$214,Loans!$B15,LoansR!AF$12:AF$226)</f>
        <v>6580.1375522499993</v>
      </c>
      <c r="AG15" s="42">
        <f>SUMIF(LoansC!$B$12:$B$226,Loans!$B15,LoansC!AG$12:AG$226)+SUMIF(LoansR!$B$12:$B$214,Loans!$B15,LoansR!AG$12:AG$226)</f>
        <v>0</v>
      </c>
      <c r="AH15" s="42">
        <f>SUMIF(LoansC!$B$12:$B$226,Loans!$B15,LoansC!AH$12:AH$226)+SUMIF(LoansR!$B$12:$B$214,Loans!$B15,LoansR!AH$12:AH$226)</f>
        <v>0</v>
      </c>
      <c r="AI15" s="42">
        <f>SUMIF(LoansC!$B$12:$B$226,Loans!$B15,LoansC!AI$12:AI$226)+SUMIF(LoansR!$B$12:$B$214,Loans!$B15,LoansR!AI$12:AI$226)</f>
        <v>2936</v>
      </c>
      <c r="AJ15" s="42">
        <f>SUMIF(LoansC!$B$12:$B$226,Loans!$B15,LoansC!AJ$12:AJ$226)+SUMIF(LoansR!$B$12:$B$214,Loans!$B15,LoansR!AJ$12:AJ$226)</f>
        <v>939520</v>
      </c>
      <c r="AK15" s="42">
        <f>SUMIF(LoansC!$B$12:$B$226,Loans!$B15,LoansC!AK$12:AK$226)+SUMIF(LoansR!$B$12:$B$214,Loans!$B15,LoansR!AK$12:AK$226)</f>
        <v>0</v>
      </c>
      <c r="AL15" s="42">
        <f>SUMIF(LoansC!$B$12:$B$226,Loans!$B15,LoansC!AL$12:AL$226)+SUMIF(LoansR!$B$12:$B$214,Loans!$B15,LoansR!AL$12:AL$226)</f>
        <v>0</v>
      </c>
      <c r="AM15" s="42">
        <f>SUMIF(LoansC!$B$12:$B$226,Loans!$B15,LoansC!AM$12:AM$226)+SUMIF(LoansR!$B$12:$B$214,Loans!$B15,LoansR!AM$12:AM$226)</f>
        <v>0</v>
      </c>
      <c r="AN15" s="42">
        <f>SUMIF(LoansC!$B$12:$B$226,Loans!$B15,LoansC!AN$12:AN$226)+SUMIF(LoansR!$B$12:$B$214,Loans!$B15,LoansR!AN$12:AN$226)</f>
        <v>0</v>
      </c>
      <c r="AP15" s="84"/>
    </row>
    <row r="16" spans="1:42" x14ac:dyDescent="0.2">
      <c r="A16" s="1">
        <f t="shared" si="2"/>
        <v>8</v>
      </c>
      <c r="B16" s="10">
        <f t="shared" si="3"/>
        <v>41882</v>
      </c>
      <c r="C16" s="42">
        <f>SUMIF(LoansC!$B$12:$B$226,Loans!$B16,LoansC!C$12:C$226)+SUMIF(LoansR!$B$12:$B$214,Loans!$B16,LoansR!C$12:C$226)</f>
        <v>2631049.8199999998</v>
      </c>
      <c r="D16" s="42">
        <f>SUMIF(LoansC!$B$12:$B$226,Loans!$B16,LoansC!D$12:D$226)+SUMIF(LoansR!$B$12:$B$214,Loans!$B16,LoansR!D$12:D$226)</f>
        <v>13775113.74</v>
      </c>
      <c r="E16" s="42">
        <f>SUMIF(LoansC!$B$12:$B$226,Loans!$B16,LoansC!E$12:E$226)+SUMIF(LoansR!$B$12:$B$214,Loans!$B16,LoansR!E$12:E$226)</f>
        <v>0</v>
      </c>
      <c r="F16" s="42">
        <f>SUMIF(LoansC!$B$12:$B$226,Loans!$B16,LoansC!F$12:F$226)+SUMIF(LoansR!$B$12:$B$214,Loans!$B16,LoansR!F$12:F$226)</f>
        <v>0</v>
      </c>
      <c r="G16" s="42">
        <f>SUMIF(LoansC!$B$12:$B$226,Loans!$B16,LoansC!G$12:G$226)+SUMIF(LoansR!$B$12:$B$214,Loans!$B16,LoansR!G$12:G$226)</f>
        <v>2882</v>
      </c>
      <c r="H16" s="42">
        <f>SUMIF(LoansC!$B$12:$B$226,Loans!$B16,LoansC!H$12:H$226)+SUMIF(LoansR!$B$12:$B$214,Loans!$B16,LoansR!H$12:H$226)</f>
        <v>62125423.760000013</v>
      </c>
      <c r="I16" s="42">
        <f>SUMIF(LoansC!$B$12:$B$226,Loans!$B16,LoansC!I$12:I$226)+SUMIF(LoansR!$B$12:$B$214,Loans!$B16,LoansR!I$12:I$226)</f>
        <v>18038.850000000046</v>
      </c>
      <c r="J16" s="42">
        <f>SUMIF(LoansC!$B$12:$B$226,Loans!$B16,LoansC!J$12:J$226)+SUMIF(LoansR!$B$12:$B$214,Loans!$B16,LoansR!J$12:J$226)</f>
        <v>62143462.610000014</v>
      </c>
      <c r="K16" s="42">
        <f>SUMIF(LoansC!$B$12:$B$226,Loans!$B16,LoansC!K$12:K$226)+SUMIF(LoansR!$B$12:$B$214,Loans!$B16,LoansR!K$12:K$226)</f>
        <v>568931.57000000007</v>
      </c>
      <c r="L16" s="42">
        <f>SUMIF(LoansC!$B$12:$B$226,Loans!$B16,LoansC!L$12:L$226)+SUMIF(LoansR!$B$12:$B$214,Loans!$B16,LoansR!L$12:L$226)</f>
        <v>586970.42000000004</v>
      </c>
      <c r="M16" s="42">
        <f>SUMIF(LoansC!$B$12:$B$226,Loans!$B16,LoansC!M$12:M$226)+SUMIF(LoansR!$B$12:$B$214,Loans!$B16,LoansR!M$12:M$226)</f>
        <v>1368630</v>
      </c>
      <c r="N16" s="42">
        <f>SUMIF(LoansC!$B$12:$B$226,Loans!$B16,LoansC!N$12:N$226)+SUMIF(LoansR!$B$12:$B$214,Loans!$B16,LoansR!N$12:N$226)</f>
        <v>0</v>
      </c>
      <c r="O16" s="42">
        <f>SUMIF(LoansC!$B$12:$B$226,Loans!$B16,LoansC!O$12:O$226)+SUMIF(LoansR!$B$12:$B$214,Loans!$B16,LoansR!O$12:O$226)</f>
        <v>1368475</v>
      </c>
      <c r="P16" s="42">
        <f>SUMIF(LoansC!$B$12:$B$226,Loans!$B16,LoansC!P$12:P$226)+SUMIF(LoansR!$B$12:$B$214,Loans!$B16,LoansR!P$12:P$226)</f>
        <v>575955.9800000001</v>
      </c>
      <c r="Q16" s="42">
        <f>SUMIF(LoansC!$B$12:$B$226,Loans!$B16,LoansC!Q$12:Q$226)+SUMIF(LoansR!$B$12:$B$214,Loans!$B16,LoansR!Q$12:Q$226)</f>
        <v>792519.0199999999</v>
      </c>
      <c r="R16" s="42">
        <f>SUMIF(LoansC!$B$12:$B$226,Loans!$B16,LoansC!R$12:R$226)+SUMIF(LoansR!$B$12:$B$214,Loans!$B16,LoansR!R$12:R$226)</f>
        <v>11014.439999999999</v>
      </c>
      <c r="S16" s="42">
        <f>SUMIF(LoansC!$B$12:$B$226,Loans!$B16,LoansC!S$12:S$226)+SUMIF(LoansR!$B$12:$B$214,Loans!$B16,LoansR!S$12:S$226)</f>
        <v>61332904.739999995</v>
      </c>
      <c r="T16" s="42">
        <f>SUMIF(LoansC!$B$12:$B$226,Loans!$B16,LoansC!T$12:T$226)+SUMIF(LoansR!$B$12:$B$214,Loans!$B16,LoansR!T$12:T$226)</f>
        <v>61343919.179999985</v>
      </c>
      <c r="U16" s="42">
        <f>SUMIF(LoansC!$B$12:$B$226,Loans!$B16,LoansC!U$12:U$226)+SUMIF(LoansR!$B$12:$B$214,Loans!$B16,LoansR!U$12:U$226)</f>
        <v>2</v>
      </c>
      <c r="V16" s="42">
        <f>SUMIF(LoansC!$B$12:$B$226,Loans!$B16,LoansC!V$12:V$226)+SUMIF(LoansR!$B$12:$B$214,Loans!$B16,LoansR!V$12:V$226)</f>
        <v>575344.89133091678</v>
      </c>
      <c r="W16" s="42">
        <f>SUMIF(LoansC!$B$12:$B$226,Loans!$B16,LoansC!W$12:W$226)+SUMIF(LoansR!$B$12:$B$214,Loans!$B16,LoansR!W$12:W$226)</f>
        <v>0</v>
      </c>
      <c r="X16" s="42">
        <f>SUMIF(LoansC!$B$12:$B$226,Loans!$B16,LoansC!X$12:X$226)</f>
        <v>155</v>
      </c>
      <c r="Y16" s="42">
        <f>SUMIF(LoansC!$B$12:$B$226,Loans!$B16,LoansC!Y$12:Y$226)+SUMIF(LoansR!$B$12:$B$214,Loans!$B16,LoansR!Y$12:Y$226)</f>
        <v>0</v>
      </c>
      <c r="Z16" s="42">
        <f>SUMIF(LoansC!$B$12:$B$226,Loans!$B16,LoansC!Z$12:Z$226)+SUMIF(LoansR!$B$12:$B$214,Loans!$B16,LoansR!Z$12:Z$226)</f>
        <v>0</v>
      </c>
      <c r="AA16" s="42">
        <f>SUMIF(LoansC!$B$12:$B$226,Loans!$B16,LoansC!AA$12:AA$226)+SUMIF(LoansR!$B$12:$B$214,Loans!$B16,LoansR!AA$12:AA$226)</f>
        <v>0</v>
      </c>
      <c r="AB16" s="42">
        <f>SUMIF(LoansC!$B$12:$B$226,Loans!$B16,LoansC!AB$12:AB$226)+SUMIF(LoansR!$B$12:$B$214,Loans!$B16,LoansR!AB$12:AB$226)</f>
        <v>0</v>
      </c>
      <c r="AC16" s="42">
        <f>SUMIF(LoansC!$B$12:$B$226,Loans!$B16,LoansC!AC$12:AC$226)+SUMIF(LoansR!$B$12:$B$214,Loans!$B16,LoansR!AC$12:AC$226)</f>
        <v>1</v>
      </c>
      <c r="AD16" s="42">
        <f>SUMIF(LoansC!$B$12:$B$226,Loans!$B16,LoansC!AD$12:AD$226)+SUMIF(LoansR!$B$12:$B$214,Loans!$B16,LoansR!AD$12:AD$226)</f>
        <v>0</v>
      </c>
      <c r="AE16" s="70">
        <f>SUMIF(LoansC!$B$12:$B$226,Loans!$B16,LoansC!AE$12:AE$226)</f>
        <v>0.1111</v>
      </c>
      <c r="AF16" s="42">
        <f>SUMIF(LoansC!$B$12:$B$226,Loans!$B16,LoansC!AF$12:AF$226)+SUMIF(LoansR!$B$12:$B$214,Loans!$B16,LoansR!AF$12:AF$226)</f>
        <v>6411.4035615833318</v>
      </c>
      <c r="AG16" s="42">
        <f>SUMIF(LoansC!$B$12:$B$226,Loans!$B16,LoansC!AG$12:AG$226)+SUMIF(LoansR!$B$12:$B$214,Loans!$B16,LoansR!AG$12:AG$226)</f>
        <v>0</v>
      </c>
      <c r="AH16" s="42">
        <f>SUMIF(LoansC!$B$12:$B$226,Loans!$B16,LoansC!AH$12:AH$226)+SUMIF(LoansR!$B$12:$B$214,Loans!$B16,LoansR!AH$12:AH$226)</f>
        <v>0</v>
      </c>
      <c r="AI16" s="42">
        <f>SUMIF(LoansC!$B$12:$B$226,Loans!$B16,LoansC!AI$12:AI$226)+SUMIF(LoansR!$B$12:$B$214,Loans!$B16,LoansR!AI$12:AI$226)</f>
        <v>2881</v>
      </c>
      <c r="AJ16" s="42">
        <f>SUMIF(LoansC!$B$12:$B$226,Loans!$B16,LoansC!AJ$12:AJ$226)+SUMIF(LoansR!$B$12:$B$214,Loans!$B16,LoansR!AJ$12:AJ$226)</f>
        <v>921920</v>
      </c>
      <c r="AK16" s="42">
        <f>SUMIF(LoansC!$B$12:$B$226,Loans!$B16,LoansC!AK$12:AK$226)+SUMIF(LoansR!$B$12:$B$214,Loans!$B16,LoansR!AK$12:AK$226)</f>
        <v>0</v>
      </c>
      <c r="AL16" s="42">
        <f>SUMIF(LoansC!$B$12:$B$226,Loans!$B16,LoansC!AL$12:AL$226)+SUMIF(LoansR!$B$12:$B$214,Loans!$B16,LoansR!AL$12:AL$226)</f>
        <v>0</v>
      </c>
      <c r="AM16" s="42">
        <f>SUMIF(LoansC!$B$12:$B$226,Loans!$B16,LoansC!AM$12:AM$226)+SUMIF(LoansR!$B$12:$B$214,Loans!$B16,LoansR!AM$12:AM$226)</f>
        <v>0</v>
      </c>
      <c r="AN16" s="42">
        <f>SUMIF(LoansC!$B$12:$B$226,Loans!$B16,LoansC!AN$12:AN$226)+SUMIF(LoansR!$B$12:$B$214,Loans!$B16,LoansR!AN$12:AN$226)</f>
        <v>0</v>
      </c>
      <c r="AP16" s="84"/>
    </row>
    <row r="17" spans="1:42" x14ac:dyDescent="0.2">
      <c r="A17" s="1">
        <f t="shared" si="2"/>
        <v>9</v>
      </c>
      <c r="B17" s="10">
        <f t="shared" si="3"/>
        <v>41912</v>
      </c>
      <c r="C17" s="42">
        <f>SUMIF(LoansC!$B$12:$B$226,Loans!$B17,LoansC!C$12:C$226)+SUMIF(LoansR!$B$12:$B$214,Loans!$B17,LoansR!C$12:C$226)</f>
        <v>2243695.8200000003</v>
      </c>
      <c r="D17" s="42">
        <f>SUMIF(LoansC!$B$12:$B$226,Loans!$B17,LoansC!D$12:D$226)+SUMIF(LoansR!$B$12:$B$214,Loans!$B17,LoansR!D$12:D$226)</f>
        <v>16018809.560000002</v>
      </c>
      <c r="E17" s="42">
        <f>SUMIF(LoansC!$B$12:$B$226,Loans!$B17,LoansC!E$12:E$226)+SUMIF(LoansR!$B$12:$B$214,Loans!$B17,LoansR!E$12:E$226)</f>
        <v>0</v>
      </c>
      <c r="F17" s="42">
        <f>SUMIF(LoansC!$B$12:$B$226,Loans!$B17,LoansC!F$12:F$226)+SUMIF(LoansR!$B$12:$B$214,Loans!$B17,LoansR!F$12:F$226)</f>
        <v>0</v>
      </c>
      <c r="G17" s="42">
        <f>SUMIF(LoansC!$B$12:$B$226,Loans!$B17,LoansC!G$12:G$226)+SUMIF(LoansR!$B$12:$B$214,Loans!$B17,LoansR!G$12:G$226)</f>
        <v>2859</v>
      </c>
      <c r="H17" s="42">
        <f>SUMIF(LoansC!$B$12:$B$226,Loans!$B17,LoansC!H$12:H$226)+SUMIF(LoansR!$B$12:$B$214,Loans!$B17,LoansR!H$12:H$226)</f>
        <v>61332904.739999987</v>
      </c>
      <c r="I17" s="42">
        <f>SUMIF(LoansC!$B$12:$B$226,Loans!$B17,LoansC!I$12:I$226)+SUMIF(LoansR!$B$12:$B$214,Loans!$B17,LoansR!I$12:I$226)</f>
        <v>11014.439999999995</v>
      </c>
      <c r="J17" s="42">
        <f>SUMIF(LoansC!$B$12:$B$226,Loans!$B17,LoansC!J$12:J$226)+SUMIF(LoansR!$B$12:$B$214,Loans!$B17,LoansR!J$12:J$226)</f>
        <v>61343919.179999985</v>
      </c>
      <c r="K17" s="42">
        <f>SUMIF(LoansC!$B$12:$B$226,Loans!$B17,LoansC!K$12:K$226)+SUMIF(LoansR!$B$12:$B$214,Loans!$B17,LoansR!K$12:K$226)</f>
        <v>561684.13999999978</v>
      </c>
      <c r="L17" s="42">
        <f>SUMIF(LoansC!$B$12:$B$226,Loans!$B17,LoansC!L$12:L$226)+SUMIF(LoansR!$B$12:$B$214,Loans!$B17,LoansR!L$12:L$226)</f>
        <v>572698.57999999984</v>
      </c>
      <c r="M17" s="42">
        <f>SUMIF(LoansC!$B$12:$B$226,Loans!$B17,LoansC!M$12:M$226)+SUMIF(LoansR!$B$12:$B$214,Loans!$B17,LoansR!M$12:M$226)</f>
        <v>1357705</v>
      </c>
      <c r="N17" s="42">
        <f>SUMIF(LoansC!$B$12:$B$226,Loans!$B17,LoansC!N$12:N$226)+SUMIF(LoansR!$B$12:$B$214,Loans!$B17,LoansR!N$12:N$226)</f>
        <v>0</v>
      </c>
      <c r="O17" s="42">
        <f>SUMIF(LoansC!$B$12:$B$226,Loans!$B17,LoansC!O$12:O$226)+SUMIF(LoansR!$B$12:$B$214,Loans!$B17,LoansR!O$12:O$226)</f>
        <v>1357550</v>
      </c>
      <c r="P17" s="42">
        <f>SUMIF(LoansC!$B$12:$B$226,Loans!$B17,LoansC!P$12:P$226)+SUMIF(LoansR!$B$12:$B$214,Loans!$B17,LoansR!P$12:P$226)</f>
        <v>566944.83999999985</v>
      </c>
      <c r="Q17" s="42">
        <f>SUMIF(LoansC!$B$12:$B$226,Loans!$B17,LoansC!Q$12:Q$226)+SUMIF(LoansR!$B$12:$B$214,Loans!$B17,LoansR!Q$12:Q$226)</f>
        <v>790605.16000000015</v>
      </c>
      <c r="R17" s="42">
        <f>SUMIF(LoansC!$B$12:$B$226,Loans!$B17,LoansC!R$12:R$226)+SUMIF(LoansR!$B$12:$B$214,Loans!$B17,LoansR!R$12:R$226)</f>
        <v>5753.74</v>
      </c>
      <c r="S17" s="42">
        <f>SUMIF(LoansC!$B$12:$B$226,Loans!$B17,LoansC!S$12:S$226)+SUMIF(LoansR!$B$12:$B$214,Loans!$B17,LoansR!S$12:S$226)</f>
        <v>60542299.579999983</v>
      </c>
      <c r="T17" s="42">
        <f>SUMIF(LoansC!$B$12:$B$226,Loans!$B17,LoansC!T$12:T$226)+SUMIF(LoansR!$B$12:$B$214,Loans!$B17,LoansR!T$12:T$226)</f>
        <v>60548053.319999978</v>
      </c>
      <c r="U17" s="42">
        <f>SUMIF(LoansC!$B$12:$B$226,Loans!$B17,LoansC!U$12:U$226)+SUMIF(LoansR!$B$12:$B$214,Loans!$B17,LoansR!U$12:U$226)</f>
        <v>2</v>
      </c>
      <c r="V17" s="42">
        <f>SUMIF(LoansC!$B$12:$B$226,Loans!$B17,LoansC!V$12:V$226)+SUMIF(LoansR!$B$12:$B$214,Loans!$B17,LoansR!V$12:V$226)</f>
        <v>567942.45174149994</v>
      </c>
      <c r="W17" s="42">
        <f>SUMIF(LoansC!$B$12:$B$226,Loans!$B17,LoansC!W$12:W$226)+SUMIF(LoansR!$B$12:$B$214,Loans!$B17,LoansR!W$12:W$226)</f>
        <v>0</v>
      </c>
      <c r="X17" s="42">
        <f>SUMIF(LoansC!$B$12:$B$226,Loans!$B17,LoansC!X$12:X$226)</f>
        <v>155</v>
      </c>
      <c r="Y17" s="42">
        <f>SUMIF(LoansC!$B$12:$B$226,Loans!$B17,LoansC!Y$12:Y$226)+SUMIF(LoansR!$B$12:$B$214,Loans!$B17,LoansR!Y$12:Y$226)</f>
        <v>0</v>
      </c>
      <c r="Z17" s="42">
        <f>SUMIF(LoansC!$B$12:$B$226,Loans!$B17,LoansC!Z$12:Z$226)+SUMIF(LoansR!$B$12:$B$214,Loans!$B17,LoansR!Z$12:Z$226)</f>
        <v>0</v>
      </c>
      <c r="AA17" s="42">
        <f>SUMIF(LoansC!$B$12:$B$226,Loans!$B17,LoansC!AA$12:AA$226)+SUMIF(LoansR!$B$12:$B$214,Loans!$B17,LoansR!AA$12:AA$226)</f>
        <v>0</v>
      </c>
      <c r="AB17" s="42">
        <f>SUMIF(LoansC!$B$12:$B$226,Loans!$B17,LoansC!AB$12:AB$226)+SUMIF(LoansR!$B$12:$B$214,Loans!$B17,LoansR!AB$12:AB$226)</f>
        <v>0</v>
      </c>
      <c r="AC17" s="42">
        <f>SUMIF(LoansC!$B$12:$B$226,Loans!$B17,LoansC!AC$12:AC$226)+SUMIF(LoansR!$B$12:$B$214,Loans!$B17,LoansR!AC$12:AC$226)</f>
        <v>1</v>
      </c>
      <c r="AD17" s="42">
        <f>SUMIF(LoansC!$B$12:$B$226,Loans!$B17,LoansC!AD$12:AD$226)+SUMIF(LoansR!$B$12:$B$214,Loans!$B17,LoansR!AD$12:AD$226)</f>
        <v>0</v>
      </c>
      <c r="AE17" s="70">
        <f>SUMIF(LoansC!$B$12:$B$226,Loans!$B17,LoansC!AE$12:AE$226)</f>
        <v>0.1111</v>
      </c>
      <c r="AF17" s="42">
        <f>SUMIF(LoansC!$B$12:$B$226,Loans!$B17,LoansC!AF$12:AF$226)+SUMIF(LoansR!$B$12:$B$214,Loans!$B17,LoansR!AF$12:AF$226)</f>
        <v>6256.3541254166648</v>
      </c>
      <c r="AG17" s="42">
        <f>SUMIF(LoansC!$B$12:$B$226,Loans!$B17,LoansC!AG$12:AG$226)+SUMIF(LoansR!$B$12:$B$214,Loans!$B17,LoansR!AG$12:AG$226)</f>
        <v>0</v>
      </c>
      <c r="AH17" s="42">
        <f>SUMIF(LoansC!$B$12:$B$226,Loans!$B17,LoansC!AH$12:AH$226)+SUMIF(LoansR!$B$12:$B$214,Loans!$B17,LoansR!AH$12:AH$226)</f>
        <v>0</v>
      </c>
      <c r="AI17" s="42">
        <f>SUMIF(LoansC!$B$12:$B$226,Loans!$B17,LoansC!AI$12:AI$226)+SUMIF(LoansR!$B$12:$B$214,Loans!$B17,LoansR!AI$12:AI$226)</f>
        <v>2858</v>
      </c>
      <c r="AJ17" s="42">
        <f>SUMIF(LoansC!$B$12:$B$226,Loans!$B17,LoansC!AJ$12:AJ$226)+SUMIF(LoansR!$B$12:$B$214,Loans!$B17,LoansR!AJ$12:AJ$226)</f>
        <v>914560</v>
      </c>
      <c r="AK17" s="42">
        <f>SUMIF(LoansC!$B$12:$B$226,Loans!$B17,LoansC!AK$12:AK$226)+SUMIF(LoansR!$B$12:$B$214,Loans!$B17,LoansR!AK$12:AK$226)</f>
        <v>0</v>
      </c>
      <c r="AL17" s="42">
        <f>SUMIF(LoansC!$B$12:$B$226,Loans!$B17,LoansC!AL$12:AL$226)+SUMIF(LoansR!$B$12:$B$214,Loans!$B17,LoansR!AL$12:AL$226)</f>
        <v>0</v>
      </c>
      <c r="AM17" s="42">
        <f>SUMIF(LoansC!$B$12:$B$226,Loans!$B17,LoansC!AM$12:AM$226)+SUMIF(LoansR!$B$12:$B$214,Loans!$B17,LoansR!AM$12:AM$226)</f>
        <v>0</v>
      </c>
      <c r="AN17" s="42">
        <f>SUMIF(LoansC!$B$12:$B$226,Loans!$B17,LoansC!AN$12:AN$226)+SUMIF(LoansR!$B$12:$B$214,Loans!$B17,LoansR!AN$12:AN$226)</f>
        <v>0</v>
      </c>
      <c r="AP17" s="84"/>
    </row>
    <row r="18" spans="1:42" s="4" customFormat="1" x14ac:dyDescent="0.2">
      <c r="A18" s="1">
        <f t="shared" si="2"/>
        <v>10</v>
      </c>
      <c r="B18" s="10">
        <f t="shared" si="3"/>
        <v>41943</v>
      </c>
      <c r="C18" s="42">
        <f>SUMIF(LoansC!$B$12:$B$226,Loans!$B18,LoansC!C$12:C$226)+SUMIF(LoansR!$B$12:$B$214,Loans!$B18,LoansR!C$12:C$226)</f>
        <v>1815888.5399999996</v>
      </c>
      <c r="D18" s="42">
        <f>SUMIF(LoansC!$B$12:$B$226,Loans!$B18,LoansC!D$12:D$226)+SUMIF(LoansR!$B$12:$B$214,Loans!$B18,LoansR!D$12:D$226)</f>
        <v>17834698.100000001</v>
      </c>
      <c r="E18" s="42">
        <f>SUMIF(LoansC!$B$12:$B$226,Loans!$B18,LoansC!E$12:E$226)+SUMIF(LoansR!$B$12:$B$214,Loans!$B18,LoansR!E$12:E$226)</f>
        <v>0</v>
      </c>
      <c r="F18" s="42">
        <f>SUMIF(LoansC!$B$12:$B$226,Loans!$B18,LoansC!F$12:F$226)+SUMIF(LoansR!$B$12:$B$214,Loans!$B18,LoansR!F$12:F$226)</f>
        <v>0</v>
      </c>
      <c r="G18" s="42">
        <f>SUMIF(LoansC!$B$12:$B$226,Loans!$B18,LoansC!G$12:G$226)+SUMIF(LoansR!$B$12:$B$214,Loans!$B18,LoansR!G$12:G$226)</f>
        <v>2628</v>
      </c>
      <c r="H18" s="42">
        <f>SUMIF(LoansC!$B$12:$B$226,Loans!$B18,LoansC!H$12:H$226)+SUMIF(LoansR!$B$12:$B$214,Loans!$B18,LoansR!H$12:H$226)</f>
        <v>60542299.579999983</v>
      </c>
      <c r="I18" s="42">
        <f>SUMIF(LoansC!$B$12:$B$226,Loans!$B18,LoansC!I$12:I$226)+SUMIF(LoansR!$B$12:$B$214,Loans!$B18,LoansR!I$12:I$226)</f>
        <v>5753.7399999999961</v>
      </c>
      <c r="J18" s="42">
        <f>SUMIF(LoansC!$B$12:$B$226,Loans!$B18,LoansC!J$12:J$226)+SUMIF(LoansR!$B$12:$B$214,Loans!$B18,LoansR!J$12:J$226)</f>
        <v>60548053.319999978</v>
      </c>
      <c r="K18" s="42">
        <f>SUMIF(LoansC!$B$12:$B$226,Loans!$B18,LoansC!K$12:K$226)+SUMIF(LoansR!$B$12:$B$214,Loans!$B18,LoansR!K$12:K$226)</f>
        <v>554477.15</v>
      </c>
      <c r="L18" s="42">
        <f>SUMIF(LoansC!$B$12:$B$226,Loans!$B18,LoansC!L$12:L$226)+SUMIF(LoansR!$B$12:$B$214,Loans!$B18,LoansR!L$12:L$226)</f>
        <v>560230.8899999999</v>
      </c>
      <c r="M18" s="42">
        <f>SUMIF(LoansC!$B$12:$B$226,Loans!$B18,LoansC!M$12:M$226)+SUMIF(LoansR!$B$12:$B$214,Loans!$B18,LoansR!M$12:M$226)</f>
        <v>1247980</v>
      </c>
      <c r="N18" s="42">
        <f>SUMIF(LoansC!$B$12:$B$226,Loans!$B18,LoansC!N$12:N$226)+SUMIF(LoansR!$B$12:$B$214,Loans!$B18,LoansR!N$12:N$226)</f>
        <v>0</v>
      </c>
      <c r="O18" s="42">
        <f>SUMIF(LoansC!$B$12:$B$226,Loans!$B18,LoansC!O$12:O$226)+SUMIF(LoansR!$B$12:$B$214,Loans!$B18,LoansR!O$12:O$226)</f>
        <v>1247825</v>
      </c>
      <c r="P18" s="42">
        <f>SUMIF(LoansC!$B$12:$B$226,Loans!$B18,LoansC!P$12:P$226)+SUMIF(LoansR!$B$12:$B$214,Loans!$B18,LoansR!P$12:P$226)</f>
        <v>558436.67000000004</v>
      </c>
      <c r="Q18" s="42">
        <f>SUMIF(LoansC!$B$12:$B$226,Loans!$B18,LoansC!Q$12:Q$226)+SUMIF(LoansR!$B$12:$B$214,Loans!$B18,LoansR!Q$12:Q$226)</f>
        <v>689388.33</v>
      </c>
      <c r="R18" s="42">
        <f>SUMIF(LoansC!$B$12:$B$226,Loans!$B18,LoansC!R$12:R$226)+SUMIF(LoansR!$B$12:$B$214,Loans!$B18,LoansR!R$12:R$226)</f>
        <v>1794.2199999999998</v>
      </c>
      <c r="S18" s="42">
        <f>SUMIF(LoansC!$B$12:$B$226,Loans!$B18,LoansC!S$12:S$226)+SUMIF(LoansR!$B$12:$B$214,Loans!$B18,LoansR!S$12:S$226)</f>
        <v>59852911.250000007</v>
      </c>
      <c r="T18" s="42">
        <f>SUMIF(LoansC!$B$12:$B$226,Loans!$B18,LoansC!T$12:T$226)+SUMIF(LoansR!$B$12:$B$214,Loans!$B18,LoansR!T$12:T$226)</f>
        <v>59854705.469999999</v>
      </c>
      <c r="U18" s="42">
        <f>SUMIF(LoansC!$B$12:$B$226,Loans!$B18,LoansC!U$12:U$226)+SUMIF(LoansR!$B$12:$B$214,Loans!$B18,LoansR!U$12:U$226)</f>
        <v>2</v>
      </c>
      <c r="V18" s="42">
        <f>SUMIF(LoansC!$B$12:$B$226,Loans!$B18,LoansC!V$12:V$226)+SUMIF(LoansR!$B$12:$B$214,Loans!$B18,LoansR!V$12:V$226)</f>
        <v>560574.06032099982</v>
      </c>
      <c r="W18" s="42">
        <f>SUMIF(LoansC!$B$12:$B$226,Loans!$B18,LoansC!W$12:W$226)+SUMIF(LoansR!$B$12:$B$214,Loans!$B18,LoansR!W$12:W$226)</f>
        <v>0</v>
      </c>
      <c r="X18" s="42">
        <f>SUMIF(LoansC!$B$12:$B$226,Loans!$B18,LoansC!X$12:X$226)</f>
        <v>155</v>
      </c>
      <c r="Y18" s="42">
        <f>SUMIF(LoansC!$B$12:$B$226,Loans!$B18,LoansC!Y$12:Y$226)+SUMIF(LoansR!$B$12:$B$214,Loans!$B18,LoansR!Y$12:Y$226)</f>
        <v>0</v>
      </c>
      <c r="Z18" s="42">
        <f>SUMIF(LoansC!$B$12:$B$226,Loans!$B18,LoansC!Z$12:Z$226)+SUMIF(LoansR!$B$12:$B$214,Loans!$B18,LoansR!Z$12:Z$226)</f>
        <v>0</v>
      </c>
      <c r="AA18" s="42">
        <f>SUMIF(LoansC!$B$12:$B$226,Loans!$B18,LoansC!AA$12:AA$226)+SUMIF(LoansR!$B$12:$B$214,Loans!$B18,LoansR!AA$12:AA$226)</f>
        <v>0</v>
      </c>
      <c r="AB18" s="42">
        <f>SUMIF(LoansC!$B$12:$B$226,Loans!$B18,LoansC!AB$12:AB$226)+SUMIF(LoansR!$B$12:$B$214,Loans!$B18,LoansR!AB$12:AB$226)</f>
        <v>0</v>
      </c>
      <c r="AC18" s="42">
        <f>SUMIF(LoansC!$B$12:$B$226,Loans!$B18,LoansC!AC$12:AC$226)+SUMIF(LoansR!$B$12:$B$214,Loans!$B18,LoansR!AC$12:AC$226)</f>
        <v>1</v>
      </c>
      <c r="AD18" s="42">
        <f>SUMIF(LoansC!$B$12:$B$226,Loans!$B18,LoansC!AD$12:AD$226)+SUMIF(LoansR!$B$12:$B$214,Loans!$B18,LoansR!AD$12:AD$226)</f>
        <v>0</v>
      </c>
      <c r="AE18" s="70">
        <f>SUMIF(LoansC!$B$12:$B$226,Loans!$B18,LoansC!AE$12:AE$226)</f>
        <v>0.1111</v>
      </c>
      <c r="AF18" s="42">
        <f>SUMIF(LoansC!$B$12:$B$226,Loans!$B18,LoansC!AF$12:AF$226)+SUMIF(LoansR!$B$12:$B$214,Loans!$B18,LoansR!AF$12:AF$226)</f>
        <v>6094.9901033333344</v>
      </c>
      <c r="AG18" s="42">
        <f>SUMIF(LoansC!$B$12:$B$226,Loans!$B18,LoansC!AG$12:AG$226)+SUMIF(LoansR!$B$12:$B$214,Loans!$B18,LoansR!AG$12:AG$226)</f>
        <v>0</v>
      </c>
      <c r="AH18" s="42">
        <f>SUMIF(LoansC!$B$12:$B$226,Loans!$B18,LoansC!AH$12:AH$226)+SUMIF(LoansR!$B$12:$B$214,Loans!$B18,LoansR!AH$12:AH$226)</f>
        <v>0</v>
      </c>
      <c r="AI18" s="42">
        <f>SUMIF(LoansC!$B$12:$B$226,Loans!$B18,LoansC!AI$12:AI$226)+SUMIF(LoansR!$B$12:$B$214,Loans!$B18,LoansR!AI$12:AI$226)</f>
        <v>2627</v>
      </c>
      <c r="AJ18" s="42">
        <f>SUMIF(LoansC!$B$12:$B$226,Loans!$B18,LoansC!AJ$12:AJ$226)+SUMIF(LoansR!$B$12:$B$214,Loans!$B18,LoansR!AJ$12:AJ$226)</f>
        <v>840640</v>
      </c>
      <c r="AK18" s="42">
        <f>SUMIF(LoansC!$B$12:$B$226,Loans!$B18,LoansC!AK$12:AK$226)+SUMIF(LoansR!$B$12:$B$214,Loans!$B18,LoansR!AK$12:AK$226)</f>
        <v>0</v>
      </c>
      <c r="AL18" s="42">
        <f>SUMIF(LoansC!$B$12:$B$226,Loans!$B18,LoansC!AL$12:AL$226)+SUMIF(LoansR!$B$12:$B$214,Loans!$B18,LoansR!AL$12:AL$226)</f>
        <v>0</v>
      </c>
      <c r="AM18" s="42">
        <f>SUMIF(LoansC!$B$12:$B$226,Loans!$B18,LoansC!AM$12:AM$226)+SUMIF(LoansR!$B$12:$B$214,Loans!$B18,LoansR!AM$12:AM$226)</f>
        <v>0</v>
      </c>
      <c r="AN18" s="42">
        <f>SUMIF(LoansC!$B$12:$B$226,Loans!$B18,LoansC!AN$12:AN$226)+SUMIF(LoansR!$B$12:$B$214,Loans!$B18,LoansR!AN$12:AN$226)</f>
        <v>0</v>
      </c>
      <c r="AP18" s="84"/>
    </row>
    <row r="19" spans="1:42" x14ac:dyDescent="0.2">
      <c r="A19" s="1">
        <f t="shared" si="2"/>
        <v>11</v>
      </c>
      <c r="B19" s="10">
        <f t="shared" si="3"/>
        <v>41973</v>
      </c>
      <c r="C19" s="42">
        <f>SUMIF(LoansC!$B$12:$B$226,Loans!$B19,LoansC!C$12:C$226)+SUMIF(LoansR!$B$12:$B$214,Loans!$B19,LoansR!C$12:C$226)</f>
        <v>1144500.7800000003</v>
      </c>
      <c r="D19" s="42">
        <f>SUMIF(LoansC!$B$12:$B$226,Loans!$B19,LoansC!D$12:D$226)+SUMIF(LoansR!$B$12:$B$214,Loans!$B19,LoansR!D$12:D$226)</f>
        <v>18979198.880000003</v>
      </c>
      <c r="E19" s="42">
        <f>SUMIF(LoansC!$B$12:$B$226,Loans!$B19,LoansC!E$12:E$226)+SUMIF(LoansR!$B$12:$B$214,Loans!$B19,LoansR!E$12:E$226)</f>
        <v>0</v>
      </c>
      <c r="F19" s="42">
        <f>SUMIF(LoansC!$B$12:$B$226,Loans!$B19,LoansC!F$12:F$226)+SUMIF(LoansR!$B$12:$B$214,Loans!$B19,LoansR!F$12:F$226)</f>
        <v>0</v>
      </c>
      <c r="G19" s="42">
        <f>SUMIF(LoansC!$B$12:$B$226,Loans!$B19,LoansC!G$12:G$226)+SUMIF(LoansR!$B$12:$B$214,Loans!$B19,LoansR!G$12:G$226)</f>
        <v>2246</v>
      </c>
      <c r="H19" s="42">
        <f>SUMIF(LoansC!$B$12:$B$226,Loans!$B19,LoansC!H$12:H$226)+SUMIF(LoansR!$B$12:$B$214,Loans!$B19,LoansR!H$12:H$226)</f>
        <v>59852911.250000007</v>
      </c>
      <c r="I19" s="42">
        <f>SUMIF(LoansC!$B$12:$B$226,Loans!$B19,LoansC!I$12:I$226)+SUMIF(LoansR!$B$12:$B$214,Loans!$B19,LoansR!I$12:I$226)</f>
        <v>1794.219999999998</v>
      </c>
      <c r="J19" s="42">
        <f>SUMIF(LoansC!$B$12:$B$226,Loans!$B19,LoansC!J$12:J$226)+SUMIF(LoansR!$B$12:$B$214,Loans!$B19,LoansR!J$12:J$226)</f>
        <v>59854705.469999999</v>
      </c>
      <c r="K19" s="42">
        <f>SUMIF(LoansC!$B$12:$B$226,Loans!$B19,LoansC!K$12:K$226)+SUMIF(LoansR!$B$12:$B$214,Loans!$B19,LoansR!K$12:K$226)</f>
        <v>548207.47000000009</v>
      </c>
      <c r="L19" s="42">
        <f>SUMIF(LoansC!$B$12:$B$226,Loans!$B19,LoansC!L$12:L$226)+SUMIF(LoansR!$B$12:$B$214,Loans!$B19,LoansR!L$12:L$226)</f>
        <v>550001.69000000006</v>
      </c>
      <c r="M19" s="42">
        <f>SUMIF(LoansC!$B$12:$B$226,Loans!$B19,LoansC!M$12:M$226)+SUMIF(LoansR!$B$12:$B$214,Loans!$B19,LoansR!M$12:M$226)</f>
        <v>1066530</v>
      </c>
      <c r="N19" s="42">
        <f>SUMIF(LoansC!$B$12:$B$226,Loans!$B19,LoansC!N$12:N$226)+SUMIF(LoansR!$B$12:$B$214,Loans!$B19,LoansR!N$12:N$226)</f>
        <v>0</v>
      </c>
      <c r="O19" s="42">
        <f>SUMIF(LoansC!$B$12:$B$226,Loans!$B19,LoansC!O$12:O$226)+SUMIF(LoansR!$B$12:$B$214,Loans!$B19,LoansR!O$12:O$226)</f>
        <v>1066375</v>
      </c>
      <c r="P19" s="42">
        <f>SUMIF(LoansC!$B$12:$B$226,Loans!$B19,LoansC!P$12:P$226)+SUMIF(LoansR!$B$12:$B$214,Loans!$B19,LoansR!P$12:P$226)</f>
        <v>548007.54</v>
      </c>
      <c r="Q19" s="42">
        <f>SUMIF(LoansC!$B$12:$B$226,Loans!$B19,LoansC!Q$12:Q$226)+SUMIF(LoansR!$B$12:$B$214,Loans!$B19,LoansR!Q$12:Q$226)</f>
        <v>518367.45999999985</v>
      </c>
      <c r="R19" s="42">
        <f>SUMIF(LoansC!$B$12:$B$226,Loans!$B19,LoansC!R$12:R$226)+SUMIF(LoansR!$B$12:$B$214,Loans!$B19,LoansR!R$12:R$226)</f>
        <v>1994.15</v>
      </c>
      <c r="S19" s="42">
        <f>SUMIF(LoansC!$B$12:$B$226,Loans!$B19,LoansC!S$12:S$226)+SUMIF(LoansR!$B$12:$B$214,Loans!$B19,LoansR!S$12:S$226)</f>
        <v>59334543.789999999</v>
      </c>
      <c r="T19" s="42">
        <f>SUMIF(LoansC!$B$12:$B$226,Loans!$B19,LoansC!T$12:T$226)+SUMIF(LoansR!$B$12:$B$214,Loans!$B19,LoansR!T$12:T$226)</f>
        <v>59336537.939999998</v>
      </c>
      <c r="U19" s="42">
        <f>SUMIF(LoansC!$B$12:$B$226,Loans!$B19,LoansC!U$12:U$226)+SUMIF(LoansR!$B$12:$B$214,Loans!$B19,LoansR!U$12:U$226)</f>
        <v>2</v>
      </c>
      <c r="V19" s="42">
        <f>SUMIF(LoansC!$B$12:$B$226,Loans!$B19,LoansC!V$12:V$226)+SUMIF(LoansR!$B$12:$B$214,Loans!$B19,LoansR!V$12:V$226)</f>
        <v>554154.81480975007</v>
      </c>
      <c r="W19" s="42">
        <f>SUMIF(LoansC!$B$12:$B$226,Loans!$B19,LoansC!W$12:W$226)+SUMIF(LoansR!$B$12:$B$214,Loans!$B19,LoansR!W$12:W$226)</f>
        <v>0</v>
      </c>
      <c r="X19" s="42">
        <f>SUMIF(LoansC!$B$12:$B$226,Loans!$B19,LoansC!X$12:X$226)</f>
        <v>155</v>
      </c>
      <c r="Y19" s="42">
        <f>SUMIF(LoansC!$B$12:$B$226,Loans!$B19,LoansC!Y$12:Y$226)+SUMIF(LoansR!$B$12:$B$214,Loans!$B19,LoansR!Y$12:Y$226)</f>
        <v>0</v>
      </c>
      <c r="Z19" s="42">
        <f>SUMIF(LoansC!$B$12:$B$226,Loans!$B19,LoansC!Z$12:Z$226)+SUMIF(LoansR!$B$12:$B$214,Loans!$B19,LoansR!Z$12:Z$226)</f>
        <v>0</v>
      </c>
      <c r="AA19" s="42">
        <f>SUMIF(LoansC!$B$12:$B$226,Loans!$B19,LoansC!AA$12:AA$226)+SUMIF(LoansR!$B$12:$B$214,Loans!$B19,LoansR!AA$12:AA$226)</f>
        <v>0</v>
      </c>
      <c r="AB19" s="42">
        <f>SUMIF(LoansC!$B$12:$B$226,Loans!$B19,LoansC!AB$12:AB$226)+SUMIF(LoansR!$B$12:$B$214,Loans!$B19,LoansR!AB$12:AB$226)</f>
        <v>0</v>
      </c>
      <c r="AC19" s="42">
        <f>SUMIF(LoansC!$B$12:$B$226,Loans!$B19,LoansC!AC$12:AC$226)+SUMIF(LoansR!$B$12:$B$214,Loans!$B19,LoansR!AC$12:AC$226)</f>
        <v>1</v>
      </c>
      <c r="AD19" s="42">
        <f>SUMIF(LoansC!$B$12:$B$226,Loans!$B19,LoansC!AD$12:AD$226)+SUMIF(LoansR!$B$12:$B$214,Loans!$B19,LoansR!AD$12:AD$226)</f>
        <v>0</v>
      </c>
      <c r="AE19" s="70">
        <f>SUMIF(LoansC!$B$12:$B$226,Loans!$B19,LoansC!AE$12:AE$226)</f>
        <v>0.1111</v>
      </c>
      <c r="AF19" s="42">
        <f>SUMIF(LoansC!$B$12:$B$226,Loans!$B19,LoansC!AF$12:AF$226)+SUMIF(LoansR!$B$12:$B$214,Loans!$B19,LoansR!AF$12:AF$226)</f>
        <v>5945.5257974166661</v>
      </c>
      <c r="AG19" s="42">
        <f>SUMIF(LoansC!$B$12:$B$226,Loans!$B19,LoansC!AG$12:AG$226)+SUMIF(LoansR!$B$12:$B$214,Loans!$B19,LoansR!AG$12:AG$226)</f>
        <v>0</v>
      </c>
      <c r="AH19" s="42">
        <f>SUMIF(LoansC!$B$12:$B$226,Loans!$B19,LoansC!AH$12:AH$226)+SUMIF(LoansR!$B$12:$B$214,Loans!$B19,LoansR!AH$12:AH$226)</f>
        <v>0</v>
      </c>
      <c r="AI19" s="42">
        <f>SUMIF(LoansC!$B$12:$B$226,Loans!$B19,LoansC!AI$12:AI$226)+SUMIF(LoansR!$B$12:$B$214,Loans!$B19,LoansR!AI$12:AI$226)</f>
        <v>2245</v>
      </c>
      <c r="AJ19" s="42">
        <f>SUMIF(LoansC!$B$12:$B$226,Loans!$B19,LoansC!AJ$12:AJ$226)+SUMIF(LoansR!$B$12:$B$214,Loans!$B19,LoansR!AJ$12:AJ$226)</f>
        <v>718400</v>
      </c>
      <c r="AK19" s="42">
        <f>SUMIF(LoansC!$B$12:$B$226,Loans!$B19,LoansC!AK$12:AK$226)+SUMIF(LoansR!$B$12:$B$214,Loans!$B19,LoansR!AK$12:AK$226)</f>
        <v>0</v>
      </c>
      <c r="AL19" s="42">
        <f>SUMIF(LoansC!$B$12:$B$226,Loans!$B19,LoansC!AL$12:AL$226)+SUMIF(LoansR!$B$12:$B$214,Loans!$B19,LoansR!AL$12:AL$226)</f>
        <v>0</v>
      </c>
      <c r="AM19" s="42">
        <f>SUMIF(LoansC!$B$12:$B$226,Loans!$B19,LoansC!AM$12:AM$226)+SUMIF(LoansR!$B$12:$B$214,Loans!$B19,LoansR!AM$12:AM$226)</f>
        <v>0</v>
      </c>
      <c r="AN19" s="42">
        <f>SUMIF(LoansC!$B$12:$B$226,Loans!$B19,LoansC!AN$12:AN$226)+SUMIF(LoansR!$B$12:$B$214,Loans!$B19,LoansR!AN$12:AN$226)</f>
        <v>0</v>
      </c>
      <c r="AP19" s="84"/>
    </row>
    <row r="20" spans="1:42" x14ac:dyDescent="0.2">
      <c r="A20" s="1">
        <f t="shared" si="2"/>
        <v>12</v>
      </c>
      <c r="B20" s="10">
        <f t="shared" si="3"/>
        <v>42004</v>
      </c>
      <c r="C20" s="42">
        <f>SUMIF(LoansC!$B$12:$B$226,Loans!$B20,LoansC!C$12:C$226)+SUMIF(LoansR!$B$12:$B$214,Loans!$B20,LoansR!C$12:C$226)</f>
        <v>1014610.8100000005</v>
      </c>
      <c r="D20" s="42">
        <f>SUMIF(LoansC!$B$12:$B$226,Loans!$B20,LoansC!D$12:D$226)+SUMIF(LoansR!$B$12:$B$214,Loans!$B20,LoansR!D$12:D$226)</f>
        <v>19993809.690000001</v>
      </c>
      <c r="E20" s="42">
        <f>SUMIF(LoansC!$B$12:$B$226,Loans!$B20,LoansC!E$12:E$226)+SUMIF(LoansR!$B$12:$B$214,Loans!$B20,LoansR!E$12:E$226)</f>
        <v>0</v>
      </c>
      <c r="F20" s="42">
        <f>SUMIF(LoansC!$B$12:$B$226,Loans!$B20,LoansC!F$12:F$226)+SUMIF(LoansR!$B$12:$B$214,Loans!$B20,LoansR!F$12:F$226)</f>
        <v>0</v>
      </c>
      <c r="G20" s="42">
        <f>SUMIF(LoansC!$B$12:$B$226,Loans!$B20,LoansC!G$12:G$226)+SUMIF(LoansR!$B$12:$B$214,Loans!$B20,LoansR!G$12:G$226)</f>
        <v>1816</v>
      </c>
      <c r="H20" s="42">
        <f>SUMIF(LoansC!$B$12:$B$226,Loans!$B20,LoansC!H$12:H$226)+SUMIF(LoansR!$B$12:$B$214,Loans!$B20,LoansR!H$12:H$226)</f>
        <v>59334543.789999999</v>
      </c>
      <c r="I20" s="42">
        <f>SUMIF(LoansC!$B$12:$B$226,Loans!$B20,LoansC!I$12:I$226)+SUMIF(LoansR!$B$12:$B$214,Loans!$B20,LoansR!I$12:I$226)</f>
        <v>1994.150000000001</v>
      </c>
      <c r="J20" s="42">
        <f>SUMIF(LoansC!$B$12:$B$226,Loans!$B20,LoansC!J$12:J$226)+SUMIF(LoansR!$B$12:$B$214,Loans!$B20,LoansR!J$12:J$226)</f>
        <v>59336537.939999998</v>
      </c>
      <c r="K20" s="42">
        <f>SUMIF(LoansC!$B$12:$B$226,Loans!$B20,LoansC!K$12:K$226)+SUMIF(LoansR!$B$12:$B$214,Loans!$B20,LoansR!K$12:K$226)</f>
        <v>543536.55999999994</v>
      </c>
      <c r="L20" s="42">
        <f>SUMIF(LoansC!$B$12:$B$226,Loans!$B20,LoansC!L$12:L$226)+SUMIF(LoansR!$B$12:$B$214,Loans!$B20,LoansR!L$12:L$226)</f>
        <v>545530.71</v>
      </c>
      <c r="M20" s="42">
        <f>SUMIF(LoansC!$B$12:$B$226,Loans!$B20,LoansC!M$12:M$226)+SUMIF(LoansR!$B$12:$B$214,Loans!$B20,LoansR!M$12:M$226)</f>
        <v>862600</v>
      </c>
      <c r="N20" s="42">
        <f>SUMIF(LoansC!$B$12:$B$226,Loans!$B20,LoansC!N$12:N$226)+SUMIF(LoansR!$B$12:$B$214,Loans!$B20,LoansR!N$12:N$226)</f>
        <v>0</v>
      </c>
      <c r="O20" s="42">
        <f>SUMIF(LoansC!$B$12:$B$226,Loans!$B20,LoansC!O$12:O$226)+SUMIF(LoansR!$B$12:$B$214,Loans!$B20,LoansR!O$12:O$226)</f>
        <v>862600</v>
      </c>
      <c r="P20" s="42">
        <f>SUMIF(LoansC!$B$12:$B$226,Loans!$B20,LoansC!P$12:P$226)+SUMIF(LoansR!$B$12:$B$214,Loans!$B20,LoansR!P$12:P$226)</f>
        <v>542779.14999999991</v>
      </c>
      <c r="Q20" s="42">
        <f>SUMIF(LoansC!$B$12:$B$226,Loans!$B20,LoansC!Q$12:Q$226)+SUMIF(LoansR!$B$12:$B$214,Loans!$B20,LoansR!Q$12:Q$226)</f>
        <v>319820.84999999998</v>
      </c>
      <c r="R20" s="42">
        <f>SUMIF(LoansC!$B$12:$B$226,Loans!$B20,LoansC!R$12:R$226)+SUMIF(LoansR!$B$12:$B$214,Loans!$B20,LoansR!R$12:R$226)</f>
        <v>2751.56</v>
      </c>
      <c r="S20" s="42">
        <f>SUMIF(LoansC!$B$12:$B$226,Loans!$B20,LoansC!S$12:S$226)+SUMIF(LoansR!$B$12:$B$214,Loans!$B20,LoansR!S$12:S$226)</f>
        <v>59014722.940000013</v>
      </c>
      <c r="T20" s="42">
        <f>SUMIF(LoansC!$B$12:$B$226,Loans!$B20,LoansC!T$12:T$226)+SUMIF(LoansR!$B$12:$B$214,Loans!$B20,LoansR!T$12:T$226)</f>
        <v>59017474.500000007</v>
      </c>
      <c r="U20" s="42">
        <f>SUMIF(LoansC!$B$12:$B$226,Loans!$B20,LoansC!U$12:U$226)+SUMIF(LoansR!$B$12:$B$214,Loans!$B20,LoansR!U$12:U$226)</f>
        <v>2</v>
      </c>
      <c r="V20" s="42">
        <f>SUMIF(LoansC!$B$12:$B$226,Loans!$B20,LoansC!V$12:V$226)+SUMIF(LoansR!$B$12:$B$214,Loans!$B20,LoansR!V$12:V$226)</f>
        <v>549357.44709449995</v>
      </c>
      <c r="W20" s="42">
        <f>SUMIF(LoansC!$B$12:$B$226,Loans!$B20,LoansC!W$12:W$226)+SUMIF(LoansR!$B$12:$B$214,Loans!$B20,LoansR!W$12:W$226)</f>
        <v>0</v>
      </c>
      <c r="X20" s="42">
        <f>SUMIF(LoansC!$B$12:$B$226,Loans!$B20,LoansC!X$12:X$226)</f>
        <v>155</v>
      </c>
      <c r="Y20" s="42">
        <f>SUMIF(LoansC!$B$12:$B$226,Loans!$B20,LoansC!Y$12:Y$226)+SUMIF(LoansR!$B$12:$B$214,Loans!$B20,LoansR!Y$12:Y$226)</f>
        <v>0</v>
      </c>
      <c r="Z20" s="42">
        <f>SUMIF(LoansC!$B$12:$B$226,Loans!$B20,LoansC!Z$12:Z$226)+SUMIF(LoansR!$B$12:$B$214,Loans!$B20,LoansR!Z$12:Z$226)</f>
        <v>0</v>
      </c>
      <c r="AA20" s="42">
        <f>SUMIF(LoansC!$B$12:$B$226,Loans!$B20,LoansC!AA$12:AA$226)+SUMIF(LoansR!$B$12:$B$214,Loans!$B20,LoansR!AA$12:AA$226)</f>
        <v>0</v>
      </c>
      <c r="AB20" s="42">
        <f>SUMIF(LoansC!$B$12:$B$226,Loans!$B20,LoansC!AB$12:AB$226)+SUMIF(LoansR!$B$12:$B$214,Loans!$B20,LoansR!AB$12:AB$226)</f>
        <v>0</v>
      </c>
      <c r="AC20" s="42">
        <f>SUMIF(LoansC!$B$12:$B$226,Loans!$B20,LoansC!AC$12:AC$226)+SUMIF(LoansR!$B$12:$B$214,Loans!$B20,LoansR!AC$12:AC$226)</f>
        <v>0</v>
      </c>
      <c r="AD20" s="42">
        <f>SUMIF(LoansC!$B$12:$B$226,Loans!$B20,LoansC!AD$12:AD$226)+SUMIF(LoansR!$B$12:$B$214,Loans!$B20,LoansR!AD$12:AD$226)</f>
        <v>0</v>
      </c>
      <c r="AE20" s="70">
        <f>SUMIF(LoansC!$B$12:$B$226,Loans!$B20,LoansC!AE$12:AE$226)</f>
        <v>0.1111</v>
      </c>
      <c r="AF20" s="42">
        <f>SUMIF(LoansC!$B$12:$B$226,Loans!$B20,LoansC!AF$12:AF$226)+SUMIF(LoansR!$B$12:$B$214,Loans!$B20,LoansR!AF$12:AF$226)</f>
        <v>5818.9741519166664</v>
      </c>
      <c r="AG20" s="42">
        <f>SUMIF(LoansC!$B$12:$B$226,Loans!$B20,LoansC!AG$12:AG$226)+SUMIF(LoansR!$B$12:$B$214,Loans!$B20,LoansR!AG$12:AG$226)</f>
        <v>0</v>
      </c>
      <c r="AH20" s="42">
        <f>SUMIF(LoansC!$B$12:$B$226,Loans!$B20,LoansC!AH$12:AH$226)+SUMIF(LoansR!$B$12:$B$214,Loans!$B20,LoansR!AH$12:AH$226)</f>
        <v>0</v>
      </c>
      <c r="AI20" s="42">
        <f>SUMIF(LoansC!$B$12:$B$226,Loans!$B20,LoansC!AI$12:AI$226)+SUMIF(LoansR!$B$12:$B$214,Loans!$B20,LoansR!AI$12:AI$226)</f>
        <v>1816</v>
      </c>
      <c r="AJ20" s="42">
        <f>SUMIF(LoansC!$B$12:$B$226,Loans!$B20,LoansC!AJ$12:AJ$226)+SUMIF(LoansR!$B$12:$B$214,Loans!$B20,LoansR!AJ$12:AJ$226)</f>
        <v>581120</v>
      </c>
      <c r="AK20" s="42">
        <f>SUMIF(LoansC!$B$12:$B$226,Loans!$B20,LoansC!AK$12:AK$226)+SUMIF(LoansR!$B$12:$B$214,Loans!$B20,LoansR!AK$12:AK$226)</f>
        <v>0</v>
      </c>
      <c r="AL20" s="42">
        <f>SUMIF(LoansC!$B$12:$B$226,Loans!$B20,LoansC!AL$12:AL$226)+SUMIF(LoansR!$B$12:$B$214,Loans!$B20,LoansR!AL$12:AL$226)</f>
        <v>0</v>
      </c>
      <c r="AM20" s="42">
        <f>SUMIF(LoansC!$B$12:$B$226,Loans!$B20,LoansC!AM$12:AM$226)+SUMIF(LoansR!$B$12:$B$214,Loans!$B20,LoansR!AM$12:AM$226)</f>
        <v>0</v>
      </c>
      <c r="AN20" s="42">
        <f>SUMIF(LoansC!$B$12:$B$226,Loans!$B20,LoansC!AN$12:AN$226)+SUMIF(LoansR!$B$12:$B$214,Loans!$B20,LoansR!AN$12:AN$226)</f>
        <v>0</v>
      </c>
      <c r="AP20" s="84"/>
    </row>
    <row r="21" spans="1:42" x14ac:dyDescent="0.2">
      <c r="A21" s="1">
        <f t="shared" si="2"/>
        <v>1</v>
      </c>
      <c r="B21" s="10">
        <f t="shared" si="3"/>
        <v>42035</v>
      </c>
      <c r="C21" s="42">
        <f>SUMIF(LoansC!$B$12:$B$226,Loans!$B21,LoansC!C$12:C$226)+SUMIF(LoansR!$B$12:$B$214,Loans!$B21,LoansR!C$12:C$226)</f>
        <v>1251526.5500000003</v>
      </c>
      <c r="D21" s="42">
        <f>SUMIF(LoansC!$B$12:$B$226,Loans!$B21,LoansC!D$12:D$226)+SUMIF(LoansR!$B$12:$B$214,Loans!$B21,LoansR!D$12:D$226)</f>
        <v>21245336.240000002</v>
      </c>
      <c r="E21" s="42">
        <f>SUMIF(LoansC!$B$12:$B$226,Loans!$B21,LoansC!E$12:E$226)+SUMIF(LoansR!$B$12:$B$214,Loans!$B21,LoansR!E$12:E$226)</f>
        <v>0</v>
      </c>
      <c r="F21" s="42">
        <f>SUMIF(LoansC!$B$12:$B$226,Loans!$B21,LoansC!F$12:F$226)+SUMIF(LoansR!$B$12:$B$214,Loans!$B21,LoansR!F$12:F$226)</f>
        <v>0</v>
      </c>
      <c r="G21" s="42">
        <f>SUMIF(LoansC!$B$12:$B$226,Loans!$B21,LoansC!G$12:G$226)+SUMIF(LoansR!$B$12:$B$214,Loans!$B21,LoansR!G$12:G$226)</f>
        <v>1147</v>
      </c>
      <c r="H21" s="42">
        <f>SUMIF(LoansC!$B$12:$B$226,Loans!$B21,LoansC!H$12:H$226)+SUMIF(LoansR!$B$12:$B$214,Loans!$B21,LoansR!H$12:H$226)</f>
        <v>59014722.940000013</v>
      </c>
      <c r="I21" s="42">
        <f>SUMIF(LoansC!$B$12:$B$226,Loans!$B21,LoansC!I$12:I$226)+SUMIF(LoansR!$B$12:$B$214,Loans!$B21,LoansR!I$12:I$226)</f>
        <v>2751.5599999999949</v>
      </c>
      <c r="J21" s="42">
        <f>SUMIF(LoansC!$B$12:$B$226,Loans!$B21,LoansC!J$12:J$226)+SUMIF(LoansR!$B$12:$B$214,Loans!$B21,LoansR!J$12:J$226)</f>
        <v>59017474.500000007</v>
      </c>
      <c r="K21" s="42">
        <f>SUMIF(LoansC!$B$12:$B$226,Loans!$B21,LoansC!K$12:K$226)+SUMIF(LoansR!$B$12:$B$214,Loans!$B21,LoansR!K$12:K$226)</f>
        <v>540693.43999999994</v>
      </c>
      <c r="L21" s="42">
        <f>SUMIF(LoansC!$B$12:$B$226,Loans!$B21,LoansC!L$12:L$226)+SUMIF(LoansR!$B$12:$B$214,Loans!$B21,LoansR!L$12:L$226)</f>
        <v>543445</v>
      </c>
      <c r="M21" s="42">
        <f>SUMIF(LoansC!$B$12:$B$226,Loans!$B21,LoansC!M$12:M$226)+SUMIF(LoansR!$B$12:$B$214,Loans!$B21,LoansR!M$12:M$226)</f>
        <v>544505</v>
      </c>
      <c r="N21" s="42">
        <f>SUMIF(LoansC!$B$12:$B$226,Loans!$B21,LoansC!N$12:N$226)+SUMIF(LoansR!$B$12:$B$214,Loans!$B21,LoansR!N$12:N$226)</f>
        <v>0</v>
      </c>
      <c r="O21" s="42">
        <f>SUMIF(LoansC!$B$12:$B$226,Loans!$B21,LoansC!O$12:O$226)+SUMIF(LoansR!$B$12:$B$214,Loans!$B21,LoansR!O$12:O$226)</f>
        <v>544350</v>
      </c>
      <c r="P21" s="42">
        <f>SUMIF(LoansC!$B$12:$B$226,Loans!$B21,LoansC!P$12:P$226)+SUMIF(LoansR!$B$12:$B$214,Loans!$B21,LoansR!P$12:P$226)</f>
        <v>497534.33</v>
      </c>
      <c r="Q21" s="42">
        <f>SUMIF(LoansC!$B$12:$B$226,Loans!$B21,LoansC!Q$12:Q$226)+SUMIF(LoansR!$B$12:$B$214,Loans!$B21,LoansR!Q$12:Q$226)</f>
        <v>46815.67</v>
      </c>
      <c r="R21" s="42">
        <f>SUMIF(LoansC!$B$12:$B$226,Loans!$B21,LoansC!R$12:R$226)+SUMIF(LoansR!$B$12:$B$214,Loans!$B21,LoansR!R$12:R$226)</f>
        <v>45910.669999999991</v>
      </c>
      <c r="S21" s="42">
        <f>SUMIF(LoansC!$B$12:$B$226,Loans!$B21,LoansC!S$12:S$226)+SUMIF(LoansR!$B$12:$B$214,Loans!$B21,LoansR!S$12:S$226)</f>
        <v>58967907.270000003</v>
      </c>
      <c r="T21" s="42">
        <f>SUMIF(LoansC!$B$12:$B$226,Loans!$B21,LoansC!T$12:T$226)+SUMIF(LoansR!$B$12:$B$214,Loans!$B21,LoansR!T$12:T$226)</f>
        <v>59013817.939999998</v>
      </c>
      <c r="U21" s="42">
        <f>SUMIF(LoansC!$B$12:$B$226,Loans!$B21,LoansC!U$12:U$226)+SUMIF(LoansR!$B$12:$B$214,Loans!$B21,LoansR!U$12:U$226)</f>
        <v>2</v>
      </c>
      <c r="V21" s="42">
        <f>SUMIF(LoansC!$B$12:$B$226,Loans!$B21,LoansC!V$12:V$226)+SUMIF(LoansR!$B$12:$B$214,Loans!$B21,LoansR!V$12:V$226)</f>
        <v>546403.45141250012</v>
      </c>
      <c r="W21" s="42">
        <f>SUMIF(LoansC!$B$12:$B$226,Loans!$B21,LoansC!W$12:W$226)+SUMIF(LoansR!$B$12:$B$214,Loans!$B21,LoansR!W$12:W$226)</f>
        <v>0</v>
      </c>
      <c r="X21" s="42">
        <f>SUMIF(LoansC!$B$12:$B$226,Loans!$B21,LoansC!X$12:X$226)</f>
        <v>155</v>
      </c>
      <c r="Y21" s="42">
        <f>SUMIF(LoansC!$B$12:$B$226,Loans!$B21,LoansC!Y$12:Y$226)+SUMIF(LoansR!$B$12:$B$214,Loans!$B21,LoansR!Y$12:Y$226)</f>
        <v>0</v>
      </c>
      <c r="Z21" s="42">
        <f>SUMIF(LoansC!$B$12:$B$226,Loans!$B21,LoansC!Z$12:Z$226)+SUMIF(LoansR!$B$12:$B$214,Loans!$B21,LoansR!Z$12:Z$226)</f>
        <v>0</v>
      </c>
      <c r="AA21" s="42">
        <f>SUMIF(LoansC!$B$12:$B$226,Loans!$B21,LoansC!AA$12:AA$226)+SUMIF(LoansR!$B$12:$B$214,Loans!$B21,LoansR!AA$12:AA$226)</f>
        <v>0</v>
      </c>
      <c r="AB21" s="42">
        <f>SUMIF(LoansC!$B$12:$B$226,Loans!$B21,LoansC!AB$12:AB$226)+SUMIF(LoansR!$B$12:$B$214,Loans!$B21,LoansR!AB$12:AB$226)</f>
        <v>0</v>
      </c>
      <c r="AC21" s="42">
        <f>SUMIF(LoansC!$B$12:$B$226,Loans!$B21,LoansC!AC$12:AC$226)+SUMIF(LoansR!$B$12:$B$214,Loans!$B21,LoansR!AC$12:AC$226)</f>
        <v>1</v>
      </c>
      <c r="AD21" s="42">
        <f>SUMIF(LoansC!$B$12:$B$226,Loans!$B21,LoansC!AD$12:AD$226)+SUMIF(LoansR!$B$12:$B$214,Loans!$B21,LoansR!AD$12:AD$226)</f>
        <v>0</v>
      </c>
      <c r="AE21" s="70">
        <f>SUMIF(LoansC!$B$12:$B$226,Loans!$B21,LoansC!AE$12:AE$226)</f>
        <v>0.1111</v>
      </c>
      <c r="AF21" s="42">
        <f>SUMIF(LoansC!$B$12:$B$226,Loans!$B21,LoansC!AF$12:AF$226)+SUMIF(LoansR!$B$12:$B$214,Loans!$B21,LoansR!AF$12:AF$226)</f>
        <v>5708.159932333333</v>
      </c>
      <c r="AG21" s="42">
        <f>SUMIF(LoansC!$B$12:$B$226,Loans!$B21,LoansC!AG$12:AG$226)+SUMIF(LoansR!$B$12:$B$214,Loans!$B21,LoansR!AG$12:AG$226)</f>
        <v>0</v>
      </c>
      <c r="AH21" s="42">
        <f>SUMIF(LoansC!$B$12:$B$226,Loans!$B21,LoansC!AH$12:AH$226)+SUMIF(LoansR!$B$12:$B$214,Loans!$B21,LoansR!AH$12:AH$226)</f>
        <v>0</v>
      </c>
      <c r="AI21" s="42">
        <f>SUMIF(LoansC!$B$12:$B$226,Loans!$B21,LoansC!AI$12:AI$226)+SUMIF(LoansR!$B$12:$B$214,Loans!$B21,LoansR!AI$12:AI$226)</f>
        <v>1146</v>
      </c>
      <c r="AJ21" s="42">
        <f>SUMIF(LoansC!$B$12:$B$226,Loans!$B21,LoansC!AJ$12:AJ$226)+SUMIF(LoansR!$B$12:$B$214,Loans!$B21,LoansR!AJ$12:AJ$226)</f>
        <v>366720</v>
      </c>
      <c r="AK21" s="42">
        <f>SUMIF(LoansC!$B$12:$B$226,Loans!$B21,LoansC!AK$12:AK$226)+SUMIF(LoansR!$B$12:$B$214,Loans!$B21,LoansR!AK$12:AK$226)</f>
        <v>0</v>
      </c>
      <c r="AL21" s="42">
        <f>SUMIF(LoansC!$B$12:$B$226,Loans!$B21,LoansC!AL$12:AL$226)+SUMIF(LoansR!$B$12:$B$214,Loans!$B21,LoansR!AL$12:AL$226)</f>
        <v>0</v>
      </c>
      <c r="AM21" s="42">
        <f>SUMIF(LoansC!$B$12:$B$226,Loans!$B21,LoansC!AM$12:AM$226)+SUMIF(LoansR!$B$12:$B$214,Loans!$B21,LoansR!AM$12:AM$226)</f>
        <v>0</v>
      </c>
      <c r="AN21" s="42">
        <f>SUMIF(LoansC!$B$12:$B$226,Loans!$B21,LoansC!AN$12:AN$226)+SUMIF(LoansR!$B$12:$B$214,Loans!$B21,LoansR!AN$12:AN$226)</f>
        <v>0</v>
      </c>
      <c r="AP21" s="84"/>
    </row>
    <row r="22" spans="1:42" x14ac:dyDescent="0.2">
      <c r="A22" s="1">
        <f t="shared" si="2"/>
        <v>2</v>
      </c>
      <c r="B22" s="10">
        <f t="shared" si="3"/>
        <v>42063</v>
      </c>
      <c r="C22" s="42">
        <f>SUMIF(LoansC!$B$12:$B$226,Loans!$B22,LoansC!C$12:C$226)+SUMIF(LoansR!$B$12:$B$214,Loans!$B22,LoansR!C$12:C$226)</f>
        <v>1542590.17</v>
      </c>
      <c r="D22" s="42">
        <f>SUMIF(LoansC!$B$12:$B$226,Loans!$B22,LoansC!D$12:D$226)+SUMIF(LoansR!$B$12:$B$214,Loans!$B22,LoansR!D$12:D$226)</f>
        <v>22787926.41</v>
      </c>
      <c r="E22" s="42">
        <f>SUMIF(LoansC!$B$12:$B$226,Loans!$B22,LoansC!E$12:E$226)+SUMIF(LoansR!$B$12:$B$214,Loans!$B22,LoansR!E$12:E$226)</f>
        <v>0</v>
      </c>
      <c r="F22" s="42">
        <f>SUMIF(LoansC!$B$12:$B$226,Loans!$B22,LoansC!F$12:F$226)+SUMIF(LoansR!$B$12:$B$214,Loans!$B22,LoansR!F$12:F$226)</f>
        <v>0</v>
      </c>
      <c r="G22" s="42">
        <f>SUMIF(LoansC!$B$12:$B$226,Loans!$B22,LoansC!G$12:G$226)+SUMIF(LoansR!$B$12:$B$214,Loans!$B22,LoansR!G$12:G$226)</f>
        <v>1017</v>
      </c>
      <c r="H22" s="42">
        <f>SUMIF(LoansC!$B$12:$B$226,Loans!$B22,LoansC!H$12:H$226)+SUMIF(LoansR!$B$12:$B$214,Loans!$B22,LoansR!H$12:H$226)</f>
        <v>58967907.270000003</v>
      </c>
      <c r="I22" s="42">
        <f>SUMIF(LoansC!$B$12:$B$226,Loans!$B22,LoansC!I$12:I$226)+SUMIF(LoansR!$B$12:$B$214,Loans!$B22,LoansR!I$12:I$226)</f>
        <v>45910.669999999227</v>
      </c>
      <c r="J22" s="42">
        <f>SUMIF(LoansC!$B$12:$B$226,Loans!$B22,LoansC!J$12:J$226)+SUMIF(LoansR!$B$12:$B$214,Loans!$B22,LoansR!J$12:J$226)</f>
        <v>59013817.939999998</v>
      </c>
      <c r="K22" s="42">
        <f>SUMIF(LoansC!$B$12:$B$226,Loans!$B22,LoansC!K$12:K$226)+SUMIF(LoansR!$B$12:$B$214,Loans!$B22,LoansR!K$12:K$226)</f>
        <v>540729.07000000053</v>
      </c>
      <c r="L22" s="42">
        <f>SUMIF(LoansC!$B$12:$B$226,Loans!$B22,LoansC!L$12:L$226)+SUMIF(LoansR!$B$12:$B$214,Loans!$B22,LoansR!L$12:L$226)</f>
        <v>586639.73999999987</v>
      </c>
      <c r="M22" s="42">
        <f>SUMIF(LoansC!$B$12:$B$226,Loans!$B22,LoansC!M$12:M$226)+SUMIF(LoansR!$B$12:$B$214,Loans!$B22,LoansR!M$12:M$226)</f>
        <v>483075</v>
      </c>
      <c r="N22" s="42">
        <f>SUMIF(LoansC!$B$12:$B$226,Loans!$B22,LoansC!N$12:N$226)+SUMIF(LoansR!$B$12:$B$214,Loans!$B22,LoansR!N$12:N$226)</f>
        <v>0</v>
      </c>
      <c r="O22" s="42">
        <f>SUMIF(LoansC!$B$12:$B$226,Loans!$B22,LoansC!O$12:O$226)+SUMIF(LoansR!$B$12:$B$214,Loans!$B22,LoansR!O$12:O$226)</f>
        <v>483075</v>
      </c>
      <c r="P22" s="42">
        <f>SUMIF(LoansC!$B$12:$B$226,Loans!$B22,LoansC!P$12:P$226)+SUMIF(LoansR!$B$12:$B$214,Loans!$B22,LoansR!P$12:P$226)</f>
        <v>458139.53999999992</v>
      </c>
      <c r="Q22" s="42">
        <f>SUMIF(LoansC!$B$12:$B$226,Loans!$B22,LoansC!Q$12:Q$226)+SUMIF(LoansR!$B$12:$B$214,Loans!$B22,LoansR!Q$12:Q$226)</f>
        <v>24935.46</v>
      </c>
      <c r="R22" s="42">
        <f>SUMIF(LoansC!$B$12:$B$226,Loans!$B22,LoansC!R$12:R$226)+SUMIF(LoansR!$B$12:$B$214,Loans!$B22,LoansR!R$12:R$226)</f>
        <v>128500.19999999998</v>
      </c>
      <c r="S22" s="42">
        <f>SUMIF(LoansC!$B$12:$B$226,Loans!$B22,LoansC!S$12:S$226)+SUMIF(LoansR!$B$12:$B$214,Loans!$B22,LoansR!S$12:S$226)</f>
        <v>58942971.810000002</v>
      </c>
      <c r="T22" s="42">
        <f>SUMIF(LoansC!$B$12:$B$226,Loans!$B22,LoansC!T$12:T$226)+SUMIF(LoansR!$B$12:$B$214,Loans!$B22,LoansR!T$12:T$226)</f>
        <v>59071472.009999983</v>
      </c>
      <c r="U22" s="42">
        <f>SUMIF(LoansC!$B$12:$B$226,Loans!$B22,LoansC!U$12:U$226)+SUMIF(LoansR!$B$12:$B$214,Loans!$B22,LoansR!U$12:U$226)</f>
        <v>2</v>
      </c>
      <c r="V22" s="42">
        <f>SUMIF(LoansC!$B$12:$B$226,Loans!$B22,LoansC!V$12:V$226)+SUMIF(LoansR!$B$12:$B$214,Loans!$B22,LoansR!V$12:V$226)</f>
        <v>546369.59776116663</v>
      </c>
      <c r="W22" s="42">
        <f>SUMIF(LoansC!$B$12:$B$226,Loans!$B22,LoansC!W$12:W$226)+SUMIF(LoansR!$B$12:$B$214,Loans!$B22,LoansR!W$12:W$226)</f>
        <v>0</v>
      </c>
      <c r="X22" s="42">
        <f>SUMIF(LoansC!$B$12:$B$226,Loans!$B22,LoansC!X$12:X$226)</f>
        <v>155</v>
      </c>
      <c r="Y22" s="42">
        <f>SUMIF(LoansC!$B$12:$B$226,Loans!$B22,LoansC!Y$12:Y$226)+SUMIF(LoansR!$B$12:$B$214,Loans!$B22,LoansR!Y$12:Y$226)</f>
        <v>0</v>
      </c>
      <c r="Z22" s="42">
        <f>SUMIF(LoansC!$B$12:$B$226,Loans!$B22,LoansC!Z$12:Z$226)+SUMIF(LoansR!$B$12:$B$214,Loans!$B22,LoansR!Z$12:Z$226)</f>
        <v>0</v>
      </c>
      <c r="AA22" s="42">
        <f>SUMIF(LoansC!$B$12:$B$226,Loans!$B22,LoansC!AA$12:AA$226)+SUMIF(LoansR!$B$12:$B$214,Loans!$B22,LoansR!AA$12:AA$226)</f>
        <v>0</v>
      </c>
      <c r="AB22" s="42">
        <f>SUMIF(LoansC!$B$12:$B$226,Loans!$B22,LoansC!AB$12:AB$226)+SUMIF(LoansR!$B$12:$B$214,Loans!$B22,LoansR!AB$12:AB$226)</f>
        <v>0</v>
      </c>
      <c r="AC22" s="42">
        <f>SUMIF(LoansC!$B$12:$B$226,Loans!$B22,LoansC!AC$12:AC$226)+SUMIF(LoansR!$B$12:$B$214,Loans!$B22,LoansR!AC$12:AC$226)</f>
        <v>0</v>
      </c>
      <c r="AD22" s="42">
        <f>SUMIF(LoansC!$B$12:$B$226,Loans!$B22,LoansC!AD$12:AD$226)+SUMIF(LoansR!$B$12:$B$214,Loans!$B22,LoansR!AD$12:AD$226)</f>
        <v>0</v>
      </c>
      <c r="AE22" s="70">
        <f>SUMIF(LoansC!$B$12:$B$226,Loans!$B22,LoansC!AE$12:AE$226)</f>
        <v>0.1111</v>
      </c>
      <c r="AF22" s="42">
        <f>SUMIF(LoansC!$B$12:$B$226,Loans!$B22,LoansC!AF$12:AF$226)+SUMIF(LoansR!$B$12:$B$214,Loans!$B22,LoansR!AF$12:AF$226)</f>
        <v>5638.7158527500014</v>
      </c>
      <c r="AG22" s="42">
        <f>SUMIF(LoansC!$B$12:$B$226,Loans!$B22,LoansC!AG$12:AG$226)+SUMIF(LoansR!$B$12:$B$214,Loans!$B22,LoansR!AG$12:AG$226)</f>
        <v>0</v>
      </c>
      <c r="AH22" s="42">
        <f>SUMIF(LoansC!$B$12:$B$226,Loans!$B22,LoansC!AH$12:AH$226)+SUMIF(LoansR!$B$12:$B$214,Loans!$B22,LoansR!AH$12:AH$226)</f>
        <v>0</v>
      </c>
      <c r="AI22" s="42">
        <f>SUMIF(LoansC!$B$12:$B$226,Loans!$B22,LoansC!AI$12:AI$226)+SUMIF(LoansR!$B$12:$B$214,Loans!$B22,LoansR!AI$12:AI$226)</f>
        <v>1017</v>
      </c>
      <c r="AJ22" s="42">
        <f>SUMIF(LoansC!$B$12:$B$226,Loans!$B22,LoansC!AJ$12:AJ$226)+SUMIF(LoansR!$B$12:$B$214,Loans!$B22,LoansR!AJ$12:AJ$226)</f>
        <v>325440</v>
      </c>
      <c r="AK22" s="42">
        <f>SUMIF(LoansC!$B$12:$B$226,Loans!$B22,LoansC!AK$12:AK$226)+SUMIF(LoansR!$B$12:$B$214,Loans!$B22,LoansR!AK$12:AK$226)</f>
        <v>0</v>
      </c>
      <c r="AL22" s="42">
        <f>SUMIF(LoansC!$B$12:$B$226,Loans!$B22,LoansC!AL$12:AL$226)+SUMIF(LoansR!$B$12:$B$214,Loans!$B22,LoansR!AL$12:AL$226)</f>
        <v>0</v>
      </c>
      <c r="AM22" s="42">
        <f>SUMIF(LoansC!$B$12:$B$226,Loans!$B22,LoansC!AM$12:AM$226)+SUMIF(LoansR!$B$12:$B$214,Loans!$B22,LoansR!AM$12:AM$226)</f>
        <v>0</v>
      </c>
      <c r="AN22" s="42">
        <f>SUMIF(LoansC!$B$12:$B$226,Loans!$B22,LoansC!AN$12:AN$226)+SUMIF(LoansR!$B$12:$B$214,Loans!$B22,LoansR!AN$12:AN$226)</f>
        <v>0</v>
      </c>
      <c r="AP22" s="84"/>
    </row>
    <row r="23" spans="1:42" x14ac:dyDescent="0.2">
      <c r="A23" s="1">
        <f t="shared" si="2"/>
        <v>3</v>
      </c>
      <c r="B23" s="10">
        <f t="shared" si="3"/>
        <v>42094</v>
      </c>
      <c r="C23" s="42">
        <f>SUMIF(LoansC!$B$12:$B$226,Loans!$B23,LoansC!C$12:C$226)+SUMIF(LoansR!$B$12:$B$214,Loans!$B23,LoansR!C$12:C$226)</f>
        <v>2185923.7500000005</v>
      </c>
      <c r="D23" s="42">
        <f>SUMIF(LoansC!$B$12:$B$226,Loans!$B23,LoansC!D$12:D$226)+SUMIF(LoansR!$B$12:$B$214,Loans!$B23,LoansR!D$12:D$226)</f>
        <v>24973850.160000004</v>
      </c>
      <c r="E23" s="42">
        <f>SUMIF(LoansC!$B$12:$B$226,Loans!$B23,LoansC!E$12:E$226)+SUMIF(LoansR!$B$12:$B$214,Loans!$B23,LoansR!E$12:E$226)</f>
        <v>0</v>
      </c>
      <c r="F23" s="42">
        <f>SUMIF(LoansC!$B$12:$B$226,Loans!$B23,LoansC!F$12:F$226)+SUMIF(LoansR!$B$12:$B$214,Loans!$B23,LoansR!F$12:F$226)</f>
        <v>0</v>
      </c>
      <c r="G23" s="42">
        <f>SUMIF(LoansC!$B$12:$B$226,Loans!$B23,LoansC!G$12:G$226)+SUMIF(LoansR!$B$12:$B$214,Loans!$B23,LoansR!G$12:G$226)</f>
        <v>1244</v>
      </c>
      <c r="H23" s="42">
        <f>SUMIF(LoansC!$B$12:$B$226,Loans!$B23,LoansC!H$12:H$226)+SUMIF(LoansR!$B$12:$B$214,Loans!$B23,LoansR!H$12:H$226)</f>
        <v>58942971.810000002</v>
      </c>
      <c r="I23" s="42">
        <f>SUMIF(LoansC!$B$12:$B$226,Loans!$B23,LoansC!I$12:I$226)+SUMIF(LoansR!$B$12:$B$214,Loans!$B23,LoansR!I$12:I$226)</f>
        <v>128500.1999999999</v>
      </c>
      <c r="J23" s="42">
        <f>SUMIF(LoansC!$B$12:$B$226,Loans!$B23,LoansC!J$12:J$226)+SUMIF(LoansR!$B$12:$B$214,Loans!$B23,LoansR!J$12:J$226)</f>
        <v>59071472.009999983</v>
      </c>
      <c r="K23" s="42">
        <f>SUMIF(LoansC!$B$12:$B$226,Loans!$B23,LoansC!K$12:K$226)+SUMIF(LoansR!$B$12:$B$214,Loans!$B23,LoansR!K$12:K$226)</f>
        <v>541316.22000000009</v>
      </c>
      <c r="L23" s="42">
        <f>SUMIF(LoansC!$B$12:$B$226,Loans!$B23,LoansC!L$12:L$226)+SUMIF(LoansR!$B$12:$B$214,Loans!$B23,LoansR!L$12:L$226)</f>
        <v>669816.42000000004</v>
      </c>
      <c r="M23" s="42">
        <f>SUMIF(LoansC!$B$12:$B$226,Loans!$B23,LoansC!M$12:M$226)+SUMIF(LoansR!$B$12:$B$214,Loans!$B23,LoansR!M$12:M$226)</f>
        <v>590580</v>
      </c>
      <c r="N23" s="42">
        <f>SUMIF(LoansC!$B$12:$B$226,Loans!$B23,LoansC!N$12:N$226)+SUMIF(LoansR!$B$12:$B$214,Loans!$B23,LoansR!N$12:N$226)</f>
        <v>0</v>
      </c>
      <c r="O23" s="42">
        <f>SUMIF(LoansC!$B$12:$B$226,Loans!$B23,LoansC!O$12:O$226)+SUMIF(LoansR!$B$12:$B$214,Loans!$B23,LoansR!O$12:O$226)</f>
        <v>590425</v>
      </c>
      <c r="P23" s="42">
        <f>SUMIF(LoansC!$B$12:$B$226,Loans!$B23,LoansC!P$12:P$226)+SUMIF(LoansR!$B$12:$B$214,Loans!$B23,LoansR!P$12:P$226)</f>
        <v>530512.43000000005</v>
      </c>
      <c r="Q23" s="42">
        <f>SUMIF(LoansC!$B$12:$B$226,Loans!$B23,LoansC!Q$12:Q$226)+SUMIF(LoansR!$B$12:$B$214,Loans!$B23,LoansR!Q$12:Q$226)</f>
        <v>59912.570000000022</v>
      </c>
      <c r="R23" s="42">
        <f>SUMIF(LoansC!$B$12:$B$226,Loans!$B23,LoansC!R$12:R$226)+SUMIF(LoansR!$B$12:$B$214,Loans!$B23,LoansR!R$12:R$226)</f>
        <v>139303.99</v>
      </c>
      <c r="S23" s="42">
        <f>SUMIF(LoansC!$B$12:$B$226,Loans!$B23,LoansC!S$12:S$226)+SUMIF(LoansR!$B$12:$B$214,Loans!$B23,LoansR!S$12:S$226)</f>
        <v>58883059.24000001</v>
      </c>
      <c r="T23" s="42">
        <f>SUMIF(LoansC!$B$12:$B$226,Loans!$B23,LoansC!T$12:T$226)+SUMIF(LoansR!$B$12:$B$214,Loans!$B23,LoansR!T$12:T$226)</f>
        <v>59022363.230000012</v>
      </c>
      <c r="U23" s="42">
        <f>SUMIF(LoansC!$B$12:$B$226,Loans!$B23,LoansC!U$12:U$226)+SUMIF(LoansR!$B$12:$B$214,Loans!$B23,LoansR!U$12:U$226)</f>
        <v>2</v>
      </c>
      <c r="V23" s="42">
        <f>SUMIF(LoansC!$B$12:$B$226,Loans!$B23,LoansC!V$12:V$226)+SUMIF(LoansR!$B$12:$B$214,Loans!$B23,LoansR!V$12:V$226)</f>
        <v>546903.37835924991</v>
      </c>
      <c r="W23" s="42">
        <f>SUMIF(LoansC!$B$12:$B$226,Loans!$B23,LoansC!W$12:W$226)+SUMIF(LoansR!$B$12:$B$214,Loans!$B23,LoansR!W$12:W$226)</f>
        <v>0</v>
      </c>
      <c r="X23" s="42">
        <f>SUMIF(LoansC!$B$12:$B$226,Loans!$B23,LoansC!X$12:X$226)</f>
        <v>155</v>
      </c>
      <c r="Y23" s="42">
        <f>SUMIF(LoansC!$B$12:$B$226,Loans!$B23,LoansC!Y$12:Y$226)+SUMIF(LoansR!$B$12:$B$214,Loans!$B23,LoansR!Y$12:Y$226)</f>
        <v>0</v>
      </c>
      <c r="Z23" s="42">
        <f>SUMIF(LoansC!$B$12:$B$226,Loans!$B23,LoansC!Z$12:Z$226)+SUMIF(LoansR!$B$12:$B$214,Loans!$B23,LoansR!Z$12:Z$226)</f>
        <v>0</v>
      </c>
      <c r="AA23" s="42">
        <f>SUMIF(LoansC!$B$12:$B$226,Loans!$B23,LoansC!AA$12:AA$226)+SUMIF(LoansR!$B$12:$B$214,Loans!$B23,LoansR!AA$12:AA$226)</f>
        <v>0</v>
      </c>
      <c r="AB23" s="42">
        <f>SUMIF(LoansC!$B$12:$B$226,Loans!$B23,LoansC!AB$12:AB$226)+SUMIF(LoansR!$B$12:$B$214,Loans!$B23,LoansR!AB$12:AB$226)</f>
        <v>0</v>
      </c>
      <c r="AC23" s="42">
        <f>SUMIF(LoansC!$B$12:$B$226,Loans!$B23,LoansC!AC$12:AC$226)+SUMIF(LoansR!$B$12:$B$214,Loans!$B23,LoansR!AC$12:AC$226)</f>
        <v>1</v>
      </c>
      <c r="AD23" s="42">
        <f>SUMIF(LoansC!$B$12:$B$226,Loans!$B23,LoansC!AD$12:AD$226)+SUMIF(LoansR!$B$12:$B$214,Loans!$B23,LoansR!AD$12:AD$226)</f>
        <v>0</v>
      </c>
      <c r="AE23" s="70">
        <f>SUMIF(LoansC!$B$12:$B$226,Loans!$B23,LoansC!AE$12:AE$226)</f>
        <v>0.1111</v>
      </c>
      <c r="AF23" s="42">
        <f>SUMIF(LoansC!$B$12:$B$226,Loans!$B23,LoansC!AF$12:AF$226)+SUMIF(LoansR!$B$12:$B$214,Loans!$B23,LoansR!AF$12:AF$226)</f>
        <v>5585.3189142500005</v>
      </c>
      <c r="AG23" s="42">
        <f>SUMIF(LoansC!$B$12:$B$226,Loans!$B23,LoansC!AG$12:AG$226)+SUMIF(LoansR!$B$12:$B$214,Loans!$B23,LoansR!AG$12:AG$226)</f>
        <v>0</v>
      </c>
      <c r="AH23" s="42">
        <f>SUMIF(LoansC!$B$12:$B$226,Loans!$B23,LoansC!AH$12:AH$226)+SUMIF(LoansR!$B$12:$B$214,Loans!$B23,LoansR!AH$12:AH$226)</f>
        <v>0</v>
      </c>
      <c r="AI23" s="42">
        <f>SUMIF(LoansC!$B$12:$B$226,Loans!$B23,LoansC!AI$12:AI$226)+SUMIF(LoansR!$B$12:$B$214,Loans!$B23,LoansR!AI$12:AI$226)</f>
        <v>1243</v>
      </c>
      <c r="AJ23" s="42">
        <f>SUMIF(LoansC!$B$12:$B$226,Loans!$B23,LoansC!AJ$12:AJ$226)+SUMIF(LoansR!$B$12:$B$214,Loans!$B23,LoansR!AJ$12:AJ$226)</f>
        <v>397760</v>
      </c>
      <c r="AK23" s="42">
        <f>SUMIF(LoansC!$B$12:$B$226,Loans!$B23,LoansC!AK$12:AK$226)+SUMIF(LoansR!$B$12:$B$214,Loans!$B23,LoansR!AK$12:AK$226)</f>
        <v>0</v>
      </c>
      <c r="AL23" s="42">
        <f>SUMIF(LoansC!$B$12:$B$226,Loans!$B23,LoansC!AL$12:AL$226)+SUMIF(LoansR!$B$12:$B$214,Loans!$B23,LoansR!AL$12:AL$226)</f>
        <v>0</v>
      </c>
      <c r="AM23" s="42">
        <f>SUMIF(LoansC!$B$12:$B$226,Loans!$B23,LoansC!AM$12:AM$226)+SUMIF(LoansR!$B$12:$B$214,Loans!$B23,LoansR!AM$12:AM$226)</f>
        <v>0</v>
      </c>
      <c r="AN23" s="42">
        <f>SUMIF(LoansC!$B$12:$B$226,Loans!$B23,LoansC!AN$12:AN$226)+SUMIF(LoansR!$B$12:$B$214,Loans!$B23,LoansR!AN$12:AN$226)</f>
        <v>0</v>
      </c>
      <c r="AP23" s="84"/>
    </row>
    <row r="24" spans="1:42" x14ac:dyDescent="0.2">
      <c r="A24" s="1">
        <f t="shared" si="2"/>
        <v>4</v>
      </c>
      <c r="B24" s="10">
        <f t="shared" si="3"/>
        <v>42124</v>
      </c>
      <c r="C24" s="42">
        <f>SUMIF(LoansC!$B$12:$B$226,Loans!$B24,LoansC!C$12:C$226)+SUMIF(LoansR!$B$12:$B$214,Loans!$B24,LoansR!C$12:C$226)</f>
        <v>2451221.62</v>
      </c>
      <c r="D24" s="42">
        <f>SUMIF(LoansC!$B$12:$B$226,Loans!$B24,LoansC!D$12:D$226)+SUMIF(LoansR!$B$12:$B$214,Loans!$B24,LoansR!D$12:D$226)</f>
        <v>27425071.780000001</v>
      </c>
      <c r="E24" s="42">
        <f>SUMIF(LoansC!$B$12:$B$226,Loans!$B24,LoansC!E$12:E$226)+SUMIF(LoansR!$B$12:$B$214,Loans!$B24,LoansR!E$12:E$226)</f>
        <v>0</v>
      </c>
      <c r="F24" s="42">
        <f>SUMIF(LoansC!$B$12:$B$226,Loans!$B24,LoansC!F$12:F$226)+SUMIF(LoansR!$B$12:$B$214,Loans!$B24,LoansR!F$12:F$226)</f>
        <v>0</v>
      </c>
      <c r="G24" s="42">
        <f>SUMIF(LoansC!$B$12:$B$226,Loans!$B24,LoansC!G$12:G$226)+SUMIF(LoansR!$B$12:$B$214,Loans!$B24,LoansR!G$12:G$226)</f>
        <v>1550</v>
      </c>
      <c r="H24" s="42">
        <f>SUMIF(LoansC!$B$12:$B$226,Loans!$B24,LoansC!H$12:H$226)+SUMIF(LoansR!$B$12:$B$214,Loans!$B24,LoansR!H$12:H$226)</f>
        <v>58883059.24000001</v>
      </c>
      <c r="I24" s="42">
        <f>SUMIF(LoansC!$B$12:$B$226,Loans!$B24,LoansC!I$12:I$226)+SUMIF(LoansR!$B$12:$B$214,Loans!$B24,LoansR!I$12:I$226)</f>
        <v>139303.98999999993</v>
      </c>
      <c r="J24" s="42">
        <f>SUMIF(LoansC!$B$12:$B$226,Loans!$B24,LoansC!J$12:J$226)+SUMIF(LoansR!$B$12:$B$214,Loans!$B24,LoansR!J$12:J$226)</f>
        <v>59022363.230000012</v>
      </c>
      <c r="K24" s="42">
        <f>SUMIF(LoansC!$B$12:$B$226,Loans!$B24,LoansC!K$12:K$226)+SUMIF(LoansR!$B$12:$B$214,Loans!$B24,LoansR!K$12:K$226)</f>
        <v>540920.67000000016</v>
      </c>
      <c r="L24" s="42">
        <f>SUMIF(LoansC!$B$12:$B$226,Loans!$B24,LoansC!L$12:L$226)+SUMIF(LoansR!$B$12:$B$214,Loans!$B24,LoansR!L$12:L$226)</f>
        <v>680224.65999999992</v>
      </c>
      <c r="M24" s="42">
        <f>SUMIF(LoansC!$B$12:$B$226,Loans!$B24,LoansC!M$12:M$226)+SUMIF(LoansR!$B$12:$B$214,Loans!$B24,LoansR!M$12:M$226)</f>
        <v>736250</v>
      </c>
      <c r="N24" s="42">
        <f>SUMIF(LoansC!$B$12:$B$226,Loans!$B24,LoansC!N$12:N$226)+SUMIF(LoansR!$B$12:$B$214,Loans!$B24,LoansR!N$12:N$226)</f>
        <v>0</v>
      </c>
      <c r="O24" s="42">
        <f>SUMIF(LoansC!$B$12:$B$226,Loans!$B24,LoansC!O$12:O$226)+SUMIF(LoansR!$B$12:$B$214,Loans!$B24,LoansR!O$12:O$226)</f>
        <v>736250</v>
      </c>
      <c r="P24" s="42">
        <f>SUMIF(LoansC!$B$12:$B$226,Loans!$B24,LoansC!P$12:P$226)+SUMIF(LoansR!$B$12:$B$214,Loans!$B24,LoansR!P$12:P$226)</f>
        <v>583208.95999999985</v>
      </c>
      <c r="Q24" s="42">
        <f>SUMIF(LoansC!$B$12:$B$226,Loans!$B24,LoansC!Q$12:Q$226)+SUMIF(LoansR!$B$12:$B$214,Loans!$B24,LoansR!Q$12:Q$226)</f>
        <v>153041.04</v>
      </c>
      <c r="R24" s="42">
        <f>SUMIF(LoansC!$B$12:$B$226,Loans!$B24,LoansC!R$12:R$226)+SUMIF(LoansR!$B$12:$B$214,Loans!$B24,LoansR!R$12:R$226)</f>
        <v>97015.7</v>
      </c>
      <c r="S24" s="42">
        <f>SUMIF(LoansC!$B$12:$B$226,Loans!$B24,LoansC!S$12:S$226)+SUMIF(LoansR!$B$12:$B$214,Loans!$B24,LoansR!S$12:S$226)</f>
        <v>58730018.199999996</v>
      </c>
      <c r="T24" s="42">
        <f>SUMIF(LoansC!$B$12:$B$226,Loans!$B24,LoansC!T$12:T$226)+SUMIF(LoansR!$B$12:$B$214,Loans!$B24,LoansR!T$12:T$226)</f>
        <v>58827033.899999991</v>
      </c>
      <c r="U24" s="42">
        <f>SUMIF(LoansC!$B$12:$B$226,Loans!$B24,LoansC!U$12:U$226)+SUMIF(LoansR!$B$12:$B$214,Loans!$B24,LoansR!U$12:U$226)</f>
        <v>2</v>
      </c>
      <c r="V24" s="42">
        <f>SUMIF(LoansC!$B$12:$B$226,Loans!$B24,LoansC!V$12:V$226)+SUMIF(LoansR!$B$12:$B$214,Loans!$B24,LoansR!V$12:V$226)</f>
        <v>546448.71290441672</v>
      </c>
      <c r="W24" s="42">
        <f>SUMIF(LoansC!$B$12:$B$226,Loans!$B24,LoansC!W$12:W$226)+SUMIF(LoansR!$B$12:$B$214,Loans!$B24,LoansR!W$12:W$226)</f>
        <v>0</v>
      </c>
      <c r="X24" s="42">
        <f>SUMIF(LoansC!$B$12:$B$226,Loans!$B24,LoansC!X$12:X$226)</f>
        <v>155</v>
      </c>
      <c r="Y24" s="42">
        <f>SUMIF(LoansC!$B$12:$B$226,Loans!$B24,LoansC!Y$12:Y$226)+SUMIF(LoansR!$B$12:$B$214,Loans!$B24,LoansR!Y$12:Y$226)</f>
        <v>0</v>
      </c>
      <c r="Z24" s="42">
        <f>SUMIF(LoansC!$B$12:$B$226,Loans!$B24,LoansC!Z$12:Z$226)+SUMIF(LoansR!$B$12:$B$214,Loans!$B24,LoansR!Z$12:Z$226)</f>
        <v>0</v>
      </c>
      <c r="AA24" s="42">
        <f>SUMIF(LoansC!$B$12:$B$226,Loans!$B24,LoansC!AA$12:AA$226)+SUMIF(LoansR!$B$12:$B$214,Loans!$B24,LoansR!AA$12:AA$226)</f>
        <v>0</v>
      </c>
      <c r="AB24" s="42">
        <f>SUMIF(LoansC!$B$12:$B$226,Loans!$B24,LoansC!AB$12:AB$226)+SUMIF(LoansR!$B$12:$B$214,Loans!$B24,LoansR!AB$12:AB$226)</f>
        <v>0</v>
      </c>
      <c r="AC24" s="42">
        <f>SUMIF(LoansC!$B$12:$B$226,Loans!$B24,LoansC!AC$12:AC$226)+SUMIF(LoansR!$B$12:$B$214,Loans!$B24,LoansR!AC$12:AC$226)</f>
        <v>0</v>
      </c>
      <c r="AD24" s="42">
        <f>SUMIF(LoansC!$B$12:$B$226,Loans!$B24,LoansC!AD$12:AD$226)+SUMIF(LoansR!$B$12:$B$214,Loans!$B24,LoansR!AD$12:AD$226)</f>
        <v>0</v>
      </c>
      <c r="AE24" s="70">
        <f>SUMIF(LoansC!$B$12:$B$226,Loans!$B24,LoansC!AE$12:AE$226)</f>
        <v>0.1111</v>
      </c>
      <c r="AF24" s="42">
        <f>SUMIF(LoansC!$B$12:$B$226,Loans!$B24,LoansC!AF$12:AF$226)+SUMIF(LoansR!$B$12:$B$214,Loans!$B24,LoansR!AF$12:AF$226)</f>
        <v>5526.1580543333321</v>
      </c>
      <c r="AG24" s="42">
        <f>SUMIF(LoansC!$B$12:$B$226,Loans!$B24,LoansC!AG$12:AG$226)+SUMIF(LoansR!$B$12:$B$214,Loans!$B24,LoansR!AG$12:AG$226)</f>
        <v>0</v>
      </c>
      <c r="AH24" s="42">
        <f>SUMIF(LoansC!$B$12:$B$226,Loans!$B24,LoansC!AH$12:AH$226)+SUMIF(LoansR!$B$12:$B$214,Loans!$B24,LoansR!AH$12:AH$226)</f>
        <v>0</v>
      </c>
      <c r="AI24" s="42">
        <f>SUMIF(LoansC!$B$12:$B$226,Loans!$B24,LoansC!AI$12:AI$226)+SUMIF(LoansR!$B$12:$B$214,Loans!$B24,LoansR!AI$12:AI$226)</f>
        <v>1550</v>
      </c>
      <c r="AJ24" s="42">
        <f>SUMIF(LoansC!$B$12:$B$226,Loans!$B24,LoansC!AJ$12:AJ$226)+SUMIF(LoansR!$B$12:$B$214,Loans!$B24,LoansR!AJ$12:AJ$226)</f>
        <v>496000</v>
      </c>
      <c r="AK24" s="42">
        <f>SUMIF(LoansC!$B$12:$B$226,Loans!$B24,LoansC!AK$12:AK$226)+SUMIF(LoansR!$B$12:$B$214,Loans!$B24,LoansR!AK$12:AK$226)</f>
        <v>0</v>
      </c>
      <c r="AL24" s="42">
        <f>SUMIF(LoansC!$B$12:$B$226,Loans!$B24,LoansC!AL$12:AL$226)+SUMIF(LoansR!$B$12:$B$214,Loans!$B24,LoansR!AL$12:AL$226)</f>
        <v>0</v>
      </c>
      <c r="AM24" s="42">
        <f>SUMIF(LoansC!$B$12:$B$226,Loans!$B24,LoansC!AM$12:AM$226)+SUMIF(LoansR!$B$12:$B$214,Loans!$B24,LoansR!AM$12:AM$226)</f>
        <v>0</v>
      </c>
      <c r="AN24" s="42">
        <f>SUMIF(LoansC!$B$12:$B$226,Loans!$B24,LoansC!AN$12:AN$226)+SUMIF(LoansR!$B$12:$B$214,Loans!$B24,LoansR!AN$12:AN$226)</f>
        <v>0</v>
      </c>
      <c r="AP24" s="84"/>
    </row>
    <row r="25" spans="1:42" x14ac:dyDescent="0.2">
      <c r="A25" s="1">
        <f t="shared" si="2"/>
        <v>5</v>
      </c>
      <c r="B25" s="10">
        <f t="shared" si="3"/>
        <v>42155</v>
      </c>
      <c r="C25" s="42">
        <f>SUMIF(LoansC!$B$12:$B$226,Loans!$B25,LoansC!C$12:C$226)+SUMIF(LoansR!$B$12:$B$214,Loans!$B25,LoansR!C$12:C$226)</f>
        <v>2926721.9199999985</v>
      </c>
      <c r="D25" s="42">
        <f>SUMIF(LoansC!$B$12:$B$226,Loans!$B25,LoansC!D$12:D$226)+SUMIF(LoansR!$B$12:$B$214,Loans!$B25,LoansR!D$12:D$226)</f>
        <v>30351793.700000003</v>
      </c>
      <c r="E25" s="42">
        <f>SUMIF(LoansC!$B$12:$B$226,Loans!$B25,LoansC!E$12:E$226)+SUMIF(LoansR!$B$12:$B$214,Loans!$B25,LoansR!E$12:E$226)</f>
        <v>0</v>
      </c>
      <c r="F25" s="42">
        <f>SUMIF(LoansC!$B$12:$B$226,Loans!$B25,LoansC!F$12:F$226)+SUMIF(LoansR!$B$12:$B$214,Loans!$B25,LoansR!F$12:F$226)</f>
        <v>0</v>
      </c>
      <c r="G25" s="42">
        <f>SUMIF(LoansC!$B$12:$B$226,Loans!$B25,LoansC!G$12:G$226)+SUMIF(LoansR!$B$12:$B$214,Loans!$B25,LoansR!G$12:G$226)</f>
        <v>2184</v>
      </c>
      <c r="H25" s="42">
        <f>SUMIF(LoansC!$B$12:$B$226,Loans!$B25,LoansC!H$12:H$226)+SUMIF(LoansR!$B$12:$B$214,Loans!$B25,LoansR!H$12:H$226)</f>
        <v>58730018.199999996</v>
      </c>
      <c r="I25" s="42">
        <f>SUMIF(LoansC!$B$12:$B$226,Loans!$B25,LoansC!I$12:I$226)+SUMIF(LoansR!$B$12:$B$214,Loans!$B25,LoansR!I$12:I$226)</f>
        <v>97015.700000000623</v>
      </c>
      <c r="J25" s="42">
        <f>SUMIF(LoansC!$B$12:$B$226,Loans!$B25,LoansC!J$12:J$226)+SUMIF(LoansR!$B$12:$B$214,Loans!$B25,LoansR!J$12:J$226)</f>
        <v>58827033.899999991</v>
      </c>
      <c r="K25" s="42">
        <f>SUMIF(LoansC!$B$12:$B$226,Loans!$B25,LoansC!K$12:K$226)+SUMIF(LoansR!$B$12:$B$214,Loans!$B25,LoansR!K$12:K$226)</f>
        <v>539215.52999999933</v>
      </c>
      <c r="L25" s="42">
        <f>SUMIF(LoansC!$B$12:$B$226,Loans!$B25,LoansC!L$12:L$226)+SUMIF(LoansR!$B$12:$B$214,Loans!$B25,LoansR!L$12:L$226)</f>
        <v>636231.23000000021</v>
      </c>
      <c r="M25" s="42">
        <f>SUMIF(LoansC!$B$12:$B$226,Loans!$B25,LoansC!M$12:M$226)+SUMIF(LoansR!$B$12:$B$214,Loans!$B25,LoansR!M$12:M$226)</f>
        <v>1037080</v>
      </c>
      <c r="N25" s="42">
        <f>SUMIF(LoansC!$B$12:$B$226,Loans!$B25,LoansC!N$12:N$226)+SUMIF(LoansR!$B$12:$B$214,Loans!$B25,LoansR!N$12:N$226)</f>
        <v>0</v>
      </c>
      <c r="O25" s="42">
        <f>SUMIF(LoansC!$B$12:$B$226,Loans!$B25,LoansC!O$12:O$226)+SUMIF(LoansR!$B$12:$B$214,Loans!$B25,LoansR!O$12:O$226)</f>
        <v>1036925</v>
      </c>
      <c r="P25" s="42">
        <f>SUMIF(LoansC!$B$12:$B$226,Loans!$B25,LoansC!P$12:P$226)+SUMIF(LoansR!$B$12:$B$214,Loans!$B25,LoansR!P$12:P$226)</f>
        <v>629931.04000000027</v>
      </c>
      <c r="Q25" s="42">
        <f>SUMIF(LoansC!$B$12:$B$226,Loans!$B25,LoansC!Q$12:Q$226)+SUMIF(LoansR!$B$12:$B$214,Loans!$B25,LoansR!Q$12:Q$226)</f>
        <v>406993.96</v>
      </c>
      <c r="R25" s="42">
        <f>SUMIF(LoansC!$B$12:$B$226,Loans!$B25,LoansC!R$12:R$226)+SUMIF(LoansR!$B$12:$B$214,Loans!$B25,LoansR!R$12:R$226)</f>
        <v>6300.19</v>
      </c>
      <c r="S25" s="42">
        <f>SUMIF(LoansC!$B$12:$B$226,Loans!$B25,LoansC!S$12:S$226)+SUMIF(LoansR!$B$12:$B$214,Loans!$B25,LoansR!S$12:S$226)</f>
        <v>58323024.23999998</v>
      </c>
      <c r="T25" s="42">
        <f>SUMIF(LoansC!$B$12:$B$226,Loans!$B25,LoansC!T$12:T$226)+SUMIF(LoansR!$B$12:$B$214,Loans!$B25,LoansR!T$12:T$226)</f>
        <v>58329324.429999985</v>
      </c>
      <c r="U25" s="42">
        <f>SUMIF(LoansC!$B$12:$B$226,Loans!$B25,LoansC!U$12:U$226)+SUMIF(LoansR!$B$12:$B$214,Loans!$B25,LoansR!U$12:U$226)</f>
        <v>2</v>
      </c>
      <c r="V25" s="42">
        <f>SUMIF(LoansC!$B$12:$B$226,Loans!$B25,LoansC!V$12:V$226)+SUMIF(LoansR!$B$12:$B$214,Loans!$B25,LoansR!V$12:V$226)</f>
        <v>544640.28885749995</v>
      </c>
      <c r="W25" s="42">
        <f>SUMIF(LoansC!$B$12:$B$226,Loans!$B25,LoansC!W$12:W$226)+SUMIF(LoansR!$B$12:$B$214,Loans!$B25,LoansR!W$12:W$226)</f>
        <v>0</v>
      </c>
      <c r="X25" s="42">
        <f>SUMIF(LoansC!$B$12:$B$226,Loans!$B25,LoansC!X$12:X$226)</f>
        <v>155</v>
      </c>
      <c r="Y25" s="42">
        <f>SUMIF(LoansC!$B$12:$B$226,Loans!$B25,LoansC!Y$12:Y$226)+SUMIF(LoansR!$B$12:$B$214,Loans!$B25,LoansR!Y$12:Y$226)</f>
        <v>0</v>
      </c>
      <c r="Z25" s="42">
        <f>SUMIF(LoansC!$B$12:$B$226,Loans!$B25,LoansC!Z$12:Z$226)+SUMIF(LoansR!$B$12:$B$214,Loans!$B25,LoansR!Z$12:Z$226)</f>
        <v>0</v>
      </c>
      <c r="AA25" s="42">
        <f>SUMIF(LoansC!$B$12:$B$226,Loans!$B25,LoansC!AA$12:AA$226)+SUMIF(LoansR!$B$12:$B$214,Loans!$B25,LoansR!AA$12:AA$226)</f>
        <v>0</v>
      </c>
      <c r="AB25" s="42">
        <f>SUMIF(LoansC!$B$12:$B$226,Loans!$B25,LoansC!AB$12:AB$226)+SUMIF(LoansR!$B$12:$B$214,Loans!$B25,LoansR!AB$12:AB$226)</f>
        <v>0</v>
      </c>
      <c r="AC25" s="42">
        <f>SUMIF(LoansC!$B$12:$B$226,Loans!$B25,LoansC!AC$12:AC$226)+SUMIF(LoansR!$B$12:$B$214,Loans!$B25,LoansR!AC$12:AC$226)</f>
        <v>1</v>
      </c>
      <c r="AD25" s="42">
        <f>SUMIF(LoansC!$B$12:$B$226,Loans!$B25,LoansC!AD$12:AD$226)+SUMIF(LoansR!$B$12:$B$214,Loans!$B25,LoansR!AD$12:AD$226)</f>
        <v>0</v>
      </c>
      <c r="AE25" s="70">
        <f>SUMIF(LoansC!$B$12:$B$226,Loans!$B25,LoansC!AE$12:AE$226)</f>
        <v>0.1111</v>
      </c>
      <c r="AF25" s="42">
        <f>SUMIF(LoansC!$B$12:$B$226,Loans!$B25,LoansC!AF$12:AF$226)+SUMIF(LoansR!$B$12:$B$214,Loans!$B25,LoansR!AF$12:AF$226)</f>
        <v>5422.8816841666694</v>
      </c>
      <c r="AG25" s="42">
        <f>SUMIF(LoansC!$B$12:$B$226,Loans!$B25,LoansC!AG$12:AG$226)+SUMIF(LoansR!$B$12:$B$214,Loans!$B25,LoansR!AG$12:AG$226)</f>
        <v>0</v>
      </c>
      <c r="AH25" s="42">
        <f>SUMIF(LoansC!$B$12:$B$226,Loans!$B25,LoansC!AH$12:AH$226)+SUMIF(LoansR!$B$12:$B$214,Loans!$B25,LoansR!AH$12:AH$226)</f>
        <v>0</v>
      </c>
      <c r="AI25" s="42">
        <f>SUMIF(LoansC!$B$12:$B$226,Loans!$B25,LoansC!AI$12:AI$226)+SUMIF(LoansR!$B$12:$B$214,Loans!$B25,LoansR!AI$12:AI$226)</f>
        <v>2183</v>
      </c>
      <c r="AJ25" s="42">
        <f>SUMIF(LoansC!$B$12:$B$226,Loans!$B25,LoansC!AJ$12:AJ$226)+SUMIF(LoansR!$B$12:$B$214,Loans!$B25,LoansR!AJ$12:AJ$226)</f>
        <v>698560</v>
      </c>
      <c r="AK25" s="42">
        <f>SUMIF(LoansC!$B$12:$B$226,Loans!$B25,LoansC!AK$12:AK$226)+SUMIF(LoansR!$B$12:$B$214,Loans!$B25,LoansR!AK$12:AK$226)</f>
        <v>0</v>
      </c>
      <c r="AL25" s="42">
        <f>SUMIF(LoansC!$B$12:$B$226,Loans!$B25,LoansC!AL$12:AL$226)+SUMIF(LoansR!$B$12:$B$214,Loans!$B25,LoansR!AL$12:AL$226)</f>
        <v>0</v>
      </c>
      <c r="AM25" s="42">
        <f>SUMIF(LoansC!$B$12:$B$226,Loans!$B25,LoansC!AM$12:AM$226)+SUMIF(LoansR!$B$12:$B$214,Loans!$B25,LoansR!AM$12:AM$226)</f>
        <v>0</v>
      </c>
      <c r="AN25" s="42">
        <f>SUMIF(LoansC!$B$12:$B$226,Loans!$B25,LoansC!AN$12:AN$226)+SUMIF(LoansR!$B$12:$B$214,Loans!$B25,LoansR!AN$12:AN$226)</f>
        <v>0</v>
      </c>
      <c r="AP25" s="84"/>
    </row>
    <row r="26" spans="1:42" x14ac:dyDescent="0.2">
      <c r="A26" s="1">
        <f t="shared" si="2"/>
        <v>6</v>
      </c>
      <c r="B26" s="10">
        <f t="shared" si="3"/>
        <v>42185</v>
      </c>
      <c r="C26" s="42">
        <f>SUMIF(LoansC!$B$12:$B$226,Loans!$B26,LoansC!C$12:C$226)+SUMIF(LoansR!$B$12:$B$214,Loans!$B26,LoansR!C$12:C$226)</f>
        <v>2868170.100000001</v>
      </c>
      <c r="D26" s="42">
        <f>SUMIF(LoansC!$B$12:$B$226,Loans!$B26,LoansC!D$12:D$226)+SUMIF(LoansR!$B$12:$B$214,Loans!$B26,LoansR!D$12:D$226)</f>
        <v>33219963.800000004</v>
      </c>
      <c r="E26" s="42">
        <f>SUMIF(LoansC!$B$12:$B$226,Loans!$B26,LoansC!E$12:E$226)+SUMIF(LoansR!$B$12:$B$214,Loans!$B26,LoansR!E$12:E$226)</f>
        <v>0</v>
      </c>
      <c r="F26" s="42">
        <f>SUMIF(LoansC!$B$12:$B$226,Loans!$B26,LoansC!F$12:F$226)+SUMIF(LoansR!$B$12:$B$214,Loans!$B26,LoansR!F$12:F$226)</f>
        <v>0</v>
      </c>
      <c r="G26" s="42">
        <f>SUMIF(LoansC!$B$12:$B$226,Loans!$B26,LoansC!G$12:G$226)+SUMIF(LoansR!$B$12:$B$214,Loans!$B26,LoansR!G$12:G$226)</f>
        <v>2452</v>
      </c>
      <c r="H26" s="42">
        <f>SUMIF(LoansC!$B$12:$B$226,Loans!$B26,LoansC!H$12:H$226)+SUMIF(LoansR!$B$12:$B$214,Loans!$B26,LoansR!H$12:H$226)</f>
        <v>58323024.239999987</v>
      </c>
      <c r="I26" s="42">
        <f>SUMIF(LoansC!$B$12:$B$226,Loans!$B26,LoansC!I$12:I$226)+SUMIF(LoansR!$B$12:$B$214,Loans!$B26,LoansR!I$12:I$226)</f>
        <v>6300.1900000002042</v>
      </c>
      <c r="J26" s="42">
        <f>SUMIF(LoansC!$B$12:$B$226,Loans!$B26,LoansC!J$12:J$226)+SUMIF(LoansR!$B$12:$B$214,Loans!$B26,LoansR!J$12:J$226)</f>
        <v>58329324.429999985</v>
      </c>
      <c r="K26" s="42">
        <f>SUMIF(LoansC!$B$12:$B$226,Loans!$B26,LoansC!K$12:K$226)+SUMIF(LoansR!$B$12:$B$214,Loans!$B26,LoansR!K$12:K$226)</f>
        <v>534740.58999999962</v>
      </c>
      <c r="L26" s="42">
        <f>SUMIF(LoansC!$B$12:$B$226,Loans!$B26,LoansC!L$12:L$226)+SUMIF(LoansR!$B$12:$B$214,Loans!$B26,LoansR!L$12:L$226)</f>
        <v>541040.78</v>
      </c>
      <c r="M26" s="42">
        <f>SUMIF(LoansC!$B$12:$B$226,Loans!$B26,LoansC!M$12:M$226)+SUMIF(LoansR!$B$12:$B$214,Loans!$B26,LoansR!M$12:M$226)</f>
        <v>1164380</v>
      </c>
      <c r="N26" s="42">
        <f>SUMIF(LoansC!$B$12:$B$226,Loans!$B26,LoansC!N$12:N$226)+SUMIF(LoansR!$B$12:$B$214,Loans!$B26,LoansR!N$12:N$226)</f>
        <v>0</v>
      </c>
      <c r="O26" s="42">
        <f>SUMIF(LoansC!$B$12:$B$226,Loans!$B26,LoansC!O$12:O$226)+SUMIF(LoansR!$B$12:$B$214,Loans!$B26,LoansR!O$12:O$226)</f>
        <v>1164225</v>
      </c>
      <c r="P26" s="42">
        <f>SUMIF(LoansC!$B$12:$B$226,Loans!$B26,LoansC!P$12:P$226)+SUMIF(LoansR!$B$12:$B$214,Loans!$B26,LoansR!P$12:P$226)</f>
        <v>539528.59</v>
      </c>
      <c r="Q26" s="42">
        <f>SUMIF(LoansC!$B$12:$B$226,Loans!$B26,LoansC!Q$12:Q$226)+SUMIF(LoansR!$B$12:$B$214,Loans!$B26,LoansR!Q$12:Q$226)</f>
        <v>624696.40999999992</v>
      </c>
      <c r="R26" s="42">
        <f>SUMIF(LoansC!$B$12:$B$226,Loans!$B26,LoansC!R$12:R$226)+SUMIF(LoansR!$B$12:$B$214,Loans!$B26,LoansR!R$12:R$226)</f>
        <v>1512.19</v>
      </c>
      <c r="S26" s="42">
        <f>SUMIF(LoansC!$B$12:$B$226,Loans!$B26,LoansC!S$12:S$226)+SUMIF(LoansR!$B$12:$B$214,Loans!$B26,LoansR!S$12:S$226)</f>
        <v>57698327.830000006</v>
      </c>
      <c r="T26" s="42">
        <f>SUMIF(LoansC!$B$12:$B$226,Loans!$B26,LoansC!T$12:T$226)+SUMIF(LoansR!$B$12:$B$214,Loans!$B26,LoansR!T$12:T$226)</f>
        <v>57699840.020000011</v>
      </c>
      <c r="U26" s="42">
        <f>SUMIF(LoansC!$B$12:$B$226,Loans!$B26,LoansC!U$12:U$226)+SUMIF(LoansR!$B$12:$B$214,Loans!$B26,LoansR!U$12:U$226)</f>
        <v>2</v>
      </c>
      <c r="V26" s="42">
        <f>SUMIF(LoansC!$B$12:$B$226,Loans!$B26,LoansC!V$12:V$226)+SUMIF(LoansR!$B$12:$B$214,Loans!$B26,LoansR!V$12:V$226)</f>
        <v>540032.32868108316</v>
      </c>
      <c r="W26" s="42">
        <f>SUMIF(LoansC!$B$12:$B$226,Loans!$B26,LoansC!W$12:W$226)+SUMIF(LoansR!$B$12:$B$214,Loans!$B26,LoansR!W$12:W$226)</f>
        <v>0</v>
      </c>
      <c r="X26" s="42">
        <f>SUMIF(LoansC!$B$12:$B$226,Loans!$B26,LoansC!X$12:X$226)</f>
        <v>155</v>
      </c>
      <c r="Y26" s="42">
        <f>SUMIF(LoansC!$B$12:$B$226,Loans!$B26,LoansC!Y$12:Y$226)+SUMIF(LoansR!$B$12:$B$214,Loans!$B26,LoansR!Y$12:Y$226)</f>
        <v>0</v>
      </c>
      <c r="Z26" s="42">
        <f>SUMIF(LoansC!$B$12:$B$226,Loans!$B26,LoansC!Z$12:Z$226)+SUMIF(LoansR!$B$12:$B$214,Loans!$B26,LoansR!Z$12:Z$226)</f>
        <v>0</v>
      </c>
      <c r="AA26" s="42">
        <f>SUMIF(LoansC!$B$12:$B$226,Loans!$B26,LoansC!AA$12:AA$226)+SUMIF(LoansR!$B$12:$B$214,Loans!$B26,LoansR!AA$12:AA$226)</f>
        <v>0</v>
      </c>
      <c r="AB26" s="42">
        <f>SUMIF(LoansC!$B$12:$B$226,Loans!$B26,LoansC!AB$12:AB$226)+SUMIF(LoansR!$B$12:$B$214,Loans!$B26,LoansR!AB$12:AB$226)</f>
        <v>0</v>
      </c>
      <c r="AC26" s="42">
        <f>SUMIF(LoansC!$B$12:$B$226,Loans!$B26,LoansC!AC$12:AC$226)+SUMIF(LoansR!$B$12:$B$214,Loans!$B26,LoansR!AC$12:AC$226)</f>
        <v>1</v>
      </c>
      <c r="AD26" s="42">
        <f>SUMIF(LoansC!$B$12:$B$226,Loans!$B26,LoansC!AD$12:AD$226)+SUMIF(LoansR!$B$12:$B$214,Loans!$B26,LoansR!AD$12:AD$226)</f>
        <v>0</v>
      </c>
      <c r="AE26" s="70">
        <f>SUMIF(LoansC!$B$12:$B$226,Loans!$B26,LoansC!AE$12:AE$226)</f>
        <v>0.1111</v>
      </c>
      <c r="AF26" s="42">
        <f>SUMIF(LoansC!$B$12:$B$226,Loans!$B26,LoansC!AF$12:AF$226)+SUMIF(LoansR!$B$12:$B$214,Loans!$B26,LoansR!AF$12:AF$226)</f>
        <v>5289.8493774999997</v>
      </c>
      <c r="AG26" s="42">
        <f>SUMIF(LoansC!$B$12:$B$226,Loans!$B26,LoansC!AG$12:AG$226)+SUMIF(LoansR!$B$12:$B$214,Loans!$B26,LoansR!AG$12:AG$226)</f>
        <v>0</v>
      </c>
      <c r="AH26" s="42">
        <f>SUMIF(LoansC!$B$12:$B$226,Loans!$B26,LoansC!AH$12:AH$226)+SUMIF(LoansR!$B$12:$B$214,Loans!$B26,LoansR!AH$12:AH$226)</f>
        <v>0</v>
      </c>
      <c r="AI26" s="42">
        <f>SUMIF(LoansC!$B$12:$B$226,Loans!$B26,LoansC!AI$12:AI$226)+SUMIF(LoansR!$B$12:$B$214,Loans!$B26,LoansR!AI$12:AI$226)</f>
        <v>2451</v>
      </c>
      <c r="AJ26" s="42">
        <f>SUMIF(LoansC!$B$12:$B$226,Loans!$B26,LoansC!AJ$12:AJ$226)+SUMIF(LoansR!$B$12:$B$214,Loans!$B26,LoansR!AJ$12:AJ$226)</f>
        <v>784320</v>
      </c>
      <c r="AK26" s="42">
        <f>SUMIF(LoansC!$B$12:$B$226,Loans!$B26,LoansC!AK$12:AK$226)+SUMIF(LoansR!$B$12:$B$214,Loans!$B26,LoansR!AK$12:AK$226)</f>
        <v>0</v>
      </c>
      <c r="AL26" s="42">
        <f>SUMIF(LoansC!$B$12:$B$226,Loans!$B26,LoansC!AL$12:AL$226)+SUMIF(LoansR!$B$12:$B$214,Loans!$B26,LoansR!AL$12:AL$226)</f>
        <v>0</v>
      </c>
      <c r="AM26" s="42">
        <f>SUMIF(LoansC!$B$12:$B$226,Loans!$B26,LoansC!AM$12:AM$226)+SUMIF(LoansR!$B$12:$B$214,Loans!$B26,LoansR!AM$12:AM$226)</f>
        <v>0</v>
      </c>
      <c r="AN26" s="42">
        <f>SUMIF(LoansC!$B$12:$B$226,Loans!$B26,LoansC!AN$12:AN$226)+SUMIF(LoansR!$B$12:$B$214,Loans!$B26,LoansR!AN$12:AN$226)</f>
        <v>0</v>
      </c>
      <c r="AP26" s="84"/>
    </row>
    <row r="27" spans="1:42" x14ac:dyDescent="0.2">
      <c r="A27" s="1">
        <f t="shared" si="2"/>
        <v>7</v>
      </c>
      <c r="B27" s="10">
        <f t="shared" si="3"/>
        <v>42216</v>
      </c>
      <c r="C27" s="42">
        <f>SUMIF(LoansC!$B$12:$B$226,Loans!$B27,LoansC!C$12:C$226)+SUMIF(LoansR!$B$12:$B$214,Loans!$B27,LoansR!C$12:C$226)</f>
        <v>2842229.97</v>
      </c>
      <c r="D27" s="42">
        <f>SUMIF(LoansC!$B$12:$B$226,Loans!$B27,LoansC!D$12:D$226)+SUMIF(LoansR!$B$12:$B$214,Loans!$B27,LoansR!D$12:D$226)</f>
        <v>36062193.770000003</v>
      </c>
      <c r="E27" s="42">
        <f>SUMIF(LoansC!$B$12:$B$226,Loans!$B27,LoansC!E$12:E$226)+SUMIF(LoansR!$B$12:$B$214,Loans!$B27,LoansR!E$12:E$226)</f>
        <v>0</v>
      </c>
      <c r="F27" s="42">
        <f>SUMIF(LoansC!$B$12:$B$226,Loans!$B27,LoansC!F$12:F$226)+SUMIF(LoansR!$B$12:$B$214,Loans!$B27,LoansR!F$12:F$226)</f>
        <v>0</v>
      </c>
      <c r="G27" s="42">
        <f>SUMIF(LoansC!$B$12:$B$226,Loans!$B27,LoansC!G$12:G$226)+SUMIF(LoansR!$B$12:$B$214,Loans!$B27,LoansR!G$12:G$226)</f>
        <v>2922</v>
      </c>
      <c r="H27" s="42">
        <f>SUMIF(LoansC!$B$12:$B$226,Loans!$B27,LoansC!H$12:H$226)+SUMIF(LoansR!$B$12:$B$214,Loans!$B27,LoansR!H$12:H$226)</f>
        <v>57698327.830000006</v>
      </c>
      <c r="I27" s="42">
        <f>SUMIF(LoansC!$B$12:$B$226,Loans!$B27,LoansC!I$12:I$226)+SUMIF(LoansR!$B$12:$B$214,Loans!$B27,LoansR!I$12:I$226)</f>
        <v>1512.1899999999969</v>
      </c>
      <c r="J27" s="42">
        <f>SUMIF(LoansC!$B$12:$B$226,Loans!$B27,LoansC!J$12:J$226)+SUMIF(LoansR!$B$12:$B$214,Loans!$B27,LoansR!J$12:J$226)</f>
        <v>57699840.020000011</v>
      </c>
      <c r="K27" s="42">
        <f>SUMIF(LoansC!$B$12:$B$226,Loans!$B27,LoansC!K$12:K$226)+SUMIF(LoansR!$B$12:$B$214,Loans!$B27,LoansR!K$12:K$226)</f>
        <v>529057.38</v>
      </c>
      <c r="L27" s="42">
        <f>SUMIF(LoansC!$B$12:$B$226,Loans!$B27,LoansC!L$12:L$226)+SUMIF(LoansR!$B$12:$B$214,Loans!$B27,LoansR!L$12:L$226)</f>
        <v>530569.56999999995</v>
      </c>
      <c r="M27" s="42">
        <f>SUMIF(LoansC!$B$12:$B$226,Loans!$B27,LoansC!M$12:M$226)+SUMIF(LoansR!$B$12:$B$214,Loans!$B27,LoansR!M$12:M$226)</f>
        <v>1387630</v>
      </c>
      <c r="N27" s="42">
        <f>SUMIF(LoansC!$B$12:$B$226,Loans!$B27,LoansC!N$12:N$226)+SUMIF(LoansR!$B$12:$B$214,Loans!$B27,LoansR!N$12:N$226)</f>
        <v>0</v>
      </c>
      <c r="O27" s="42">
        <f>SUMIF(LoansC!$B$12:$B$226,Loans!$B27,LoansC!O$12:O$226)+SUMIF(LoansR!$B$12:$B$214,Loans!$B27,LoansR!O$12:O$226)</f>
        <v>1387475</v>
      </c>
      <c r="P27" s="42">
        <f>SUMIF(LoansC!$B$12:$B$226,Loans!$B27,LoansC!P$12:P$226)+SUMIF(LoansR!$B$12:$B$214,Loans!$B27,LoansR!P$12:P$226)</f>
        <v>529282.12</v>
      </c>
      <c r="Q27" s="42">
        <f>SUMIF(LoansC!$B$12:$B$226,Loans!$B27,LoansC!Q$12:Q$226)+SUMIF(LoansR!$B$12:$B$214,Loans!$B27,LoansR!Q$12:Q$226)</f>
        <v>858192.87999999977</v>
      </c>
      <c r="R27" s="42">
        <f>SUMIF(LoansC!$B$12:$B$226,Loans!$B27,LoansC!R$12:R$226)+SUMIF(LoansR!$B$12:$B$214,Loans!$B27,LoansR!R$12:R$226)</f>
        <v>1287.4499999999998</v>
      </c>
      <c r="S27" s="42">
        <f>SUMIF(LoansC!$B$12:$B$226,Loans!$B27,LoansC!S$12:S$226)+SUMIF(LoansR!$B$12:$B$214,Loans!$B27,LoansR!S$12:S$226)</f>
        <v>56840134.949999988</v>
      </c>
      <c r="T27" s="42">
        <f>SUMIF(LoansC!$B$12:$B$226,Loans!$B27,LoansC!T$12:T$226)+SUMIF(LoansR!$B$12:$B$214,Loans!$B27,LoansR!T$12:T$226)</f>
        <v>56841422.399999991</v>
      </c>
      <c r="U27" s="42">
        <f>SUMIF(LoansC!$B$12:$B$226,Loans!$B27,LoansC!U$12:U$226)+SUMIF(LoansR!$B$12:$B$214,Loans!$B27,LoansR!U$12:U$226)</f>
        <v>2</v>
      </c>
      <c r="V27" s="42">
        <f>SUMIF(LoansC!$B$12:$B$226,Loans!$B27,LoansC!V$12:V$226)+SUMIF(LoansR!$B$12:$B$214,Loans!$B27,LoansR!V$12:V$226)</f>
        <v>534204.35218516679</v>
      </c>
      <c r="W27" s="42">
        <f>SUMIF(LoansC!$B$12:$B$226,Loans!$B27,LoansC!W$12:W$226)+SUMIF(LoansR!$B$12:$B$214,Loans!$B27,LoansR!W$12:W$226)</f>
        <v>0</v>
      </c>
      <c r="X27" s="42">
        <f>SUMIF(LoansC!$B$12:$B$226,Loans!$B27,LoansC!X$12:X$226)</f>
        <v>155</v>
      </c>
      <c r="Y27" s="42">
        <f>SUMIF(LoansC!$B$12:$B$226,Loans!$B27,LoansC!Y$12:Y$226)+SUMIF(LoansR!$B$12:$B$214,Loans!$B27,LoansR!Y$12:Y$226)</f>
        <v>0</v>
      </c>
      <c r="Z27" s="42">
        <f>SUMIF(LoansC!$B$12:$B$226,Loans!$B27,LoansC!Z$12:Z$226)+SUMIF(LoansR!$B$12:$B$214,Loans!$B27,LoansR!Z$12:Z$226)</f>
        <v>0</v>
      </c>
      <c r="AA27" s="42">
        <f>SUMIF(LoansC!$B$12:$B$226,Loans!$B27,LoansC!AA$12:AA$226)+SUMIF(LoansR!$B$12:$B$214,Loans!$B27,LoansR!AA$12:AA$226)</f>
        <v>0</v>
      </c>
      <c r="AB27" s="42">
        <f>SUMIF(LoansC!$B$12:$B$226,Loans!$B27,LoansC!AB$12:AB$226)+SUMIF(LoansR!$B$12:$B$214,Loans!$B27,LoansR!AB$12:AB$226)</f>
        <v>0</v>
      </c>
      <c r="AC27" s="42">
        <f>SUMIF(LoansC!$B$12:$B$226,Loans!$B27,LoansC!AC$12:AC$226)+SUMIF(LoansR!$B$12:$B$214,Loans!$B27,LoansR!AC$12:AC$226)</f>
        <v>1</v>
      </c>
      <c r="AD27" s="42">
        <f>SUMIF(LoansC!$B$12:$B$226,Loans!$B27,LoansC!AD$12:AD$226)+SUMIF(LoansR!$B$12:$B$214,Loans!$B27,LoansR!AD$12:AD$226)</f>
        <v>0</v>
      </c>
      <c r="AE27" s="70">
        <f>SUMIF(LoansC!$B$12:$B$226,Loans!$B27,LoansC!AE$12:AE$226)</f>
        <v>0.1111</v>
      </c>
      <c r="AF27" s="42">
        <f>SUMIF(LoansC!$B$12:$B$226,Loans!$B27,LoansC!AF$12:AF$226)+SUMIF(LoansR!$B$12:$B$214,Loans!$B27,LoansR!AF$12:AF$226)</f>
        <v>5145.1475473333339</v>
      </c>
      <c r="AG27" s="42">
        <f>SUMIF(LoansC!$B$12:$B$226,Loans!$B27,LoansC!AG$12:AG$226)+SUMIF(LoansR!$B$12:$B$214,Loans!$B27,LoansR!AG$12:AG$226)</f>
        <v>0</v>
      </c>
      <c r="AH27" s="42">
        <f>SUMIF(LoansC!$B$12:$B$226,Loans!$B27,LoansC!AH$12:AH$226)+SUMIF(LoansR!$B$12:$B$214,Loans!$B27,LoansR!AH$12:AH$226)</f>
        <v>0</v>
      </c>
      <c r="AI27" s="42">
        <f>SUMIF(LoansC!$B$12:$B$226,Loans!$B27,LoansC!AI$12:AI$226)+SUMIF(LoansR!$B$12:$B$214,Loans!$B27,LoansR!AI$12:AI$226)</f>
        <v>2921</v>
      </c>
      <c r="AJ27" s="42">
        <f>SUMIF(LoansC!$B$12:$B$226,Loans!$B27,LoansC!AJ$12:AJ$226)+SUMIF(LoansR!$B$12:$B$214,Loans!$B27,LoansR!AJ$12:AJ$226)</f>
        <v>934720</v>
      </c>
      <c r="AK27" s="42">
        <f>SUMIF(LoansC!$B$12:$B$226,Loans!$B27,LoansC!AK$12:AK$226)+SUMIF(LoansR!$B$12:$B$214,Loans!$B27,LoansR!AK$12:AK$226)</f>
        <v>0</v>
      </c>
      <c r="AL27" s="42">
        <f>SUMIF(LoansC!$B$12:$B$226,Loans!$B27,LoansC!AL$12:AL$226)+SUMIF(LoansR!$B$12:$B$214,Loans!$B27,LoansR!AL$12:AL$226)</f>
        <v>0</v>
      </c>
      <c r="AM27" s="42">
        <f>SUMIF(LoansC!$B$12:$B$226,Loans!$B27,LoansC!AM$12:AM$226)+SUMIF(LoansR!$B$12:$B$214,Loans!$B27,LoansR!AM$12:AM$226)</f>
        <v>0</v>
      </c>
      <c r="AN27" s="42">
        <f>SUMIF(LoansC!$B$12:$B$226,Loans!$B27,LoansC!AN$12:AN$226)+SUMIF(LoansR!$B$12:$B$214,Loans!$B27,LoansR!AN$12:AN$226)</f>
        <v>0</v>
      </c>
      <c r="AP27" s="84"/>
    </row>
    <row r="28" spans="1:42" x14ac:dyDescent="0.2">
      <c r="A28" s="1">
        <f t="shared" si="2"/>
        <v>8</v>
      </c>
      <c r="B28" s="10">
        <f t="shared" si="3"/>
        <v>42247</v>
      </c>
      <c r="C28" s="42">
        <f>SUMIF(LoansC!$B$12:$B$226,Loans!$B28,LoansC!C$12:C$226)+SUMIF(LoansR!$B$12:$B$214,Loans!$B28,LoansR!C$12:C$226)</f>
        <v>2617894.63</v>
      </c>
      <c r="D28" s="42">
        <f>SUMIF(LoansC!$B$12:$B$226,Loans!$B28,LoansC!D$12:D$226)+SUMIF(LoansR!$B$12:$B$214,Loans!$B28,LoansR!D$12:D$226)</f>
        <v>38680088.400000006</v>
      </c>
      <c r="E28" s="42">
        <f>SUMIF(LoansC!$B$12:$B$226,Loans!$B28,LoansC!E$12:E$226)+SUMIF(LoansR!$B$12:$B$214,Loans!$B28,LoansR!E$12:E$226)</f>
        <v>0</v>
      </c>
      <c r="F28" s="42">
        <f>SUMIF(LoansC!$B$12:$B$226,Loans!$B28,LoansC!F$12:F$226)+SUMIF(LoansR!$B$12:$B$214,Loans!$B28,LoansR!F$12:F$226)</f>
        <v>0</v>
      </c>
      <c r="G28" s="42">
        <f>SUMIF(LoansC!$B$12:$B$226,Loans!$B28,LoansC!G$12:G$226)+SUMIF(LoansR!$B$12:$B$214,Loans!$B28,LoansR!G$12:G$226)</f>
        <v>2868</v>
      </c>
      <c r="H28" s="42">
        <f>SUMIF(LoansC!$B$12:$B$226,Loans!$B28,LoansC!H$12:H$226)+SUMIF(LoansR!$B$12:$B$214,Loans!$B28,LoansR!H$12:H$226)</f>
        <v>56840134.949999988</v>
      </c>
      <c r="I28" s="42">
        <f>SUMIF(LoansC!$B$12:$B$226,Loans!$B28,LoansC!I$12:I$226)+SUMIF(LoansR!$B$12:$B$214,Loans!$B28,LoansR!I$12:I$226)</f>
        <v>1287.4499999999989</v>
      </c>
      <c r="J28" s="42">
        <f>SUMIF(LoansC!$B$12:$B$226,Loans!$B28,LoansC!J$12:J$226)+SUMIF(LoansR!$B$12:$B$214,Loans!$B28,LoansR!J$12:J$226)</f>
        <v>56841422.399999991</v>
      </c>
      <c r="K28" s="42">
        <f>SUMIF(LoansC!$B$12:$B$226,Loans!$B28,LoansC!K$12:K$226)+SUMIF(LoansR!$B$12:$B$214,Loans!$B28,LoansR!K$12:K$226)</f>
        <v>521269.97</v>
      </c>
      <c r="L28" s="42">
        <f>SUMIF(LoansC!$B$12:$B$226,Loans!$B28,LoansC!L$12:L$226)+SUMIF(LoansR!$B$12:$B$214,Loans!$B28,LoansR!L$12:L$226)</f>
        <v>522557.42</v>
      </c>
      <c r="M28" s="42">
        <f>SUMIF(LoansC!$B$12:$B$226,Loans!$B28,LoansC!M$12:M$226)+SUMIF(LoansR!$B$12:$B$214,Loans!$B28,LoansR!M$12:M$226)</f>
        <v>1361980</v>
      </c>
      <c r="N28" s="42">
        <f>SUMIF(LoansC!$B$12:$B$226,Loans!$B28,LoansC!N$12:N$226)+SUMIF(LoansR!$B$12:$B$214,Loans!$B28,LoansR!N$12:N$226)</f>
        <v>0</v>
      </c>
      <c r="O28" s="42">
        <f>SUMIF(LoansC!$B$12:$B$226,Loans!$B28,LoansC!O$12:O$226)+SUMIF(LoansR!$B$12:$B$214,Loans!$B28,LoansR!O$12:O$226)</f>
        <v>1361162.43</v>
      </c>
      <c r="P28" s="42">
        <f>SUMIF(LoansC!$B$12:$B$226,Loans!$B28,LoansC!P$12:P$226)+SUMIF(LoansR!$B$12:$B$214,Loans!$B28,LoansR!P$12:P$226)</f>
        <v>521819.68999999994</v>
      </c>
      <c r="Q28" s="42">
        <f>SUMIF(LoansC!$B$12:$B$226,Loans!$B28,LoansC!Q$12:Q$226)+SUMIF(LoansR!$B$12:$B$214,Loans!$B28,LoansR!Q$12:Q$226)</f>
        <v>839342.74000000022</v>
      </c>
      <c r="R28" s="42">
        <f>SUMIF(LoansC!$B$12:$B$226,Loans!$B28,LoansC!R$12:R$226)+SUMIF(LoansR!$B$12:$B$214,Loans!$B28,LoansR!R$12:R$226)</f>
        <v>737.73</v>
      </c>
      <c r="S28" s="42">
        <f>SUMIF(LoansC!$B$12:$B$226,Loans!$B28,LoansC!S$12:S$226)+SUMIF(LoansR!$B$12:$B$214,Loans!$B28,LoansR!S$12:S$226)</f>
        <v>56000792.210000016</v>
      </c>
      <c r="T28" s="42">
        <f>SUMIF(LoansC!$B$12:$B$226,Loans!$B28,LoansC!T$12:T$226)+SUMIF(LoansR!$B$12:$B$214,Loans!$B28,LoansR!T$12:T$226)</f>
        <v>56001529.94000002</v>
      </c>
      <c r="U28" s="42">
        <f>SUMIF(LoansC!$B$12:$B$226,Loans!$B28,LoansC!U$12:U$226)+SUMIF(LoansR!$B$12:$B$214,Loans!$B28,LoansR!U$12:U$226)</f>
        <v>2</v>
      </c>
      <c r="V28" s="42">
        <f>SUMIF(LoansC!$B$12:$B$226,Loans!$B28,LoansC!V$12:V$226)+SUMIF(LoansR!$B$12:$B$214,Loans!$B28,LoansR!V$12:V$226)</f>
        <v>526256.83571999986</v>
      </c>
      <c r="W28" s="42">
        <f>SUMIF(LoansC!$B$12:$B$226,Loans!$B28,LoansC!W$12:W$226)+SUMIF(LoansR!$B$12:$B$214,Loans!$B28,LoansR!W$12:W$226)</f>
        <v>0</v>
      </c>
      <c r="X28" s="42">
        <f>SUMIF(LoansC!$B$12:$B$226,Loans!$B28,LoansC!X$12:X$226)</f>
        <v>155</v>
      </c>
      <c r="Y28" s="42">
        <f>SUMIF(LoansC!$B$12:$B$226,Loans!$B28,LoansC!Y$12:Y$226)+SUMIF(LoansR!$B$12:$B$214,Loans!$B28,LoansR!Y$12:Y$226)</f>
        <v>0</v>
      </c>
      <c r="Z28" s="42">
        <f>SUMIF(LoansC!$B$12:$B$226,Loans!$B28,LoansC!Z$12:Z$226)+SUMIF(LoansR!$B$12:$B$214,Loans!$B28,LoansR!Z$12:Z$226)</f>
        <v>0</v>
      </c>
      <c r="AA28" s="42">
        <f>SUMIF(LoansC!$B$12:$B$226,Loans!$B28,LoansC!AA$12:AA$226)+SUMIF(LoansR!$B$12:$B$214,Loans!$B28,LoansR!AA$12:AA$226)</f>
        <v>0</v>
      </c>
      <c r="AB28" s="42">
        <f>SUMIF(LoansC!$B$12:$B$226,Loans!$B28,LoansC!AB$12:AB$226)+SUMIF(LoansR!$B$12:$B$214,Loans!$B28,LoansR!AB$12:AB$226)</f>
        <v>0</v>
      </c>
      <c r="AC28" s="42">
        <f>SUMIF(LoansC!$B$12:$B$226,Loans!$B28,LoansC!AC$12:AC$226)+SUMIF(LoansR!$B$12:$B$214,Loans!$B28,LoansR!AC$12:AC$226)</f>
        <v>1</v>
      </c>
      <c r="AD28" s="42">
        <f>SUMIF(LoansC!$B$12:$B$226,Loans!$B28,LoansC!AD$12:AD$226)+SUMIF(LoansR!$B$12:$B$214,Loans!$B28,LoansR!AD$12:AD$226)</f>
        <v>0</v>
      </c>
      <c r="AE28" s="70">
        <f>SUMIF(LoansC!$B$12:$B$226,Loans!$B28,LoansC!AE$12:AE$226)</f>
        <v>0.1111</v>
      </c>
      <c r="AF28" s="42">
        <f>SUMIF(LoansC!$B$12:$B$226,Loans!$B28,LoansC!AF$12:AF$226)+SUMIF(LoansR!$B$12:$B$214,Loans!$B28,LoansR!AF$12:AF$226)</f>
        <v>4985.0637990833347</v>
      </c>
      <c r="AG28" s="42">
        <f>SUMIF(LoansC!$B$12:$B$226,Loans!$B28,LoansC!AG$12:AG$226)+SUMIF(LoansR!$B$12:$B$214,Loans!$B28,LoansR!AG$12:AG$226)</f>
        <v>0</v>
      </c>
      <c r="AH28" s="42">
        <f>SUMIF(LoansC!$B$12:$B$226,Loans!$B28,LoansC!AH$12:AH$226)+SUMIF(LoansR!$B$12:$B$214,Loans!$B28,LoansR!AH$12:AH$226)</f>
        <v>0</v>
      </c>
      <c r="AI28" s="42">
        <f>SUMIF(LoansC!$B$12:$B$226,Loans!$B28,LoansC!AI$12:AI$226)+SUMIF(LoansR!$B$12:$B$214,Loans!$B28,LoansR!AI$12:AI$226)</f>
        <v>2867</v>
      </c>
      <c r="AJ28" s="42">
        <f>SUMIF(LoansC!$B$12:$B$226,Loans!$B28,LoansC!AJ$12:AJ$226)+SUMIF(LoansR!$B$12:$B$214,Loans!$B28,LoansR!AJ$12:AJ$226)</f>
        <v>916930.25</v>
      </c>
      <c r="AK28" s="42">
        <f>SUMIF(LoansC!$B$12:$B$226,Loans!$B28,LoansC!AK$12:AK$226)+SUMIF(LoansR!$B$12:$B$214,Loans!$B28,LoansR!AK$12:AK$226)</f>
        <v>0</v>
      </c>
      <c r="AL28" s="42">
        <f>SUMIF(LoansC!$B$12:$B$226,Loans!$B28,LoansC!AL$12:AL$226)+SUMIF(LoansR!$B$12:$B$214,Loans!$B28,LoansR!AL$12:AL$226)</f>
        <v>0</v>
      </c>
      <c r="AM28" s="42">
        <f>SUMIF(LoansC!$B$12:$B$226,Loans!$B28,LoansC!AM$12:AM$226)+SUMIF(LoansR!$B$12:$B$214,Loans!$B28,LoansR!AM$12:AM$226)</f>
        <v>0</v>
      </c>
      <c r="AN28" s="42">
        <f>SUMIF(LoansC!$B$12:$B$226,Loans!$B28,LoansC!AN$12:AN$226)+SUMIF(LoansR!$B$12:$B$214,Loans!$B28,LoansR!AN$12:AN$226)</f>
        <v>0</v>
      </c>
      <c r="AP28" s="84"/>
    </row>
    <row r="29" spans="1:42" x14ac:dyDescent="0.2">
      <c r="A29" s="1">
        <f t="shared" si="2"/>
        <v>9</v>
      </c>
      <c r="B29" s="10">
        <f t="shared" si="3"/>
        <v>42277</v>
      </c>
      <c r="C29" s="42">
        <f>SUMIF(LoansC!$B$12:$B$226,Loans!$B29,LoansC!C$12:C$226)+SUMIF(LoansR!$B$12:$B$214,Loans!$B29,LoansR!C$12:C$226)</f>
        <v>2232477.4300000002</v>
      </c>
      <c r="D29" s="42">
        <f>SUMIF(LoansC!$B$12:$B$226,Loans!$B29,LoansC!D$12:D$226)+SUMIF(LoansR!$B$12:$B$214,Loans!$B29,LoansR!D$12:D$226)</f>
        <v>40912565.830000006</v>
      </c>
      <c r="E29" s="42">
        <f>SUMIF(LoansC!$B$12:$B$226,Loans!$B29,LoansC!E$12:E$226)+SUMIF(LoansR!$B$12:$B$214,Loans!$B29,LoansR!E$12:E$226)</f>
        <v>0</v>
      </c>
      <c r="F29" s="42">
        <f>SUMIF(LoansC!$B$12:$B$226,Loans!$B29,LoansC!F$12:F$226)+SUMIF(LoansR!$B$12:$B$214,Loans!$B29,LoansR!F$12:F$226)</f>
        <v>0</v>
      </c>
      <c r="G29" s="42">
        <f>SUMIF(LoansC!$B$12:$B$226,Loans!$B29,LoansC!G$12:G$226)+SUMIF(LoansR!$B$12:$B$214,Loans!$B29,LoansR!G$12:G$226)</f>
        <v>2835</v>
      </c>
      <c r="H29" s="42">
        <f>SUMIF(LoansC!$B$12:$B$226,Loans!$B29,LoansC!H$12:H$226)+SUMIF(LoansR!$B$12:$B$214,Loans!$B29,LoansR!H$12:H$226)</f>
        <v>56000792.210000016</v>
      </c>
      <c r="I29" s="42">
        <f>SUMIF(LoansC!$B$12:$B$226,Loans!$B29,LoansC!I$12:I$226)+SUMIF(LoansR!$B$12:$B$214,Loans!$B29,LoansR!I$12:I$226)</f>
        <v>737.72999999999968</v>
      </c>
      <c r="J29" s="42">
        <f>SUMIF(LoansC!$B$12:$B$226,Loans!$B29,LoansC!J$12:J$226)+SUMIF(LoansR!$B$12:$B$214,Loans!$B29,LoansR!J$12:J$226)</f>
        <v>56001529.94000002</v>
      </c>
      <c r="K29" s="42">
        <f>SUMIF(LoansC!$B$12:$B$226,Loans!$B29,LoansC!K$12:K$226)+SUMIF(LoansR!$B$12:$B$214,Loans!$B29,LoansR!K$12:K$226)</f>
        <v>513655.9700000002</v>
      </c>
      <c r="L29" s="42">
        <f>SUMIF(LoansC!$B$12:$B$226,Loans!$B29,LoansC!L$12:L$226)+SUMIF(LoansR!$B$12:$B$214,Loans!$B29,LoansR!L$12:L$226)</f>
        <v>514393.70000000019</v>
      </c>
      <c r="M29" s="42">
        <f>SUMIF(LoansC!$B$12:$B$226,Loans!$B29,LoansC!M$12:M$226)+SUMIF(LoansR!$B$12:$B$214,Loans!$B29,LoansR!M$12:M$226)</f>
        <v>1345985</v>
      </c>
      <c r="N29" s="42">
        <f>SUMIF(LoansC!$B$12:$B$226,Loans!$B29,LoansC!N$12:N$226)+SUMIF(LoansR!$B$12:$B$214,Loans!$B29,LoansR!N$12:N$226)</f>
        <v>0</v>
      </c>
      <c r="O29" s="42">
        <f>SUMIF(LoansC!$B$12:$B$226,Loans!$B29,LoansC!O$12:O$226)+SUMIF(LoansR!$B$12:$B$214,Loans!$B29,LoansR!O$12:O$226)</f>
        <v>1345046.47</v>
      </c>
      <c r="P29" s="42">
        <f>SUMIF(LoansC!$B$12:$B$226,Loans!$B29,LoansC!P$12:P$226)+SUMIF(LoansR!$B$12:$B$214,Loans!$B29,LoansR!P$12:P$226)</f>
        <v>513220.74000000017</v>
      </c>
      <c r="Q29" s="42">
        <f>SUMIF(LoansC!$B$12:$B$226,Loans!$B29,LoansC!Q$12:Q$226)+SUMIF(LoansR!$B$12:$B$214,Loans!$B29,LoansR!Q$12:Q$226)</f>
        <v>831825.73</v>
      </c>
      <c r="R29" s="42">
        <f>SUMIF(LoansC!$B$12:$B$226,Loans!$B29,LoansC!R$12:R$226)+SUMIF(LoansR!$B$12:$B$214,Loans!$B29,LoansR!R$12:R$226)</f>
        <v>1172.9599999999998</v>
      </c>
      <c r="S29" s="42">
        <f>SUMIF(LoansC!$B$12:$B$226,Loans!$B29,LoansC!S$12:S$226)+SUMIF(LoansR!$B$12:$B$214,Loans!$B29,LoansR!S$12:S$226)</f>
        <v>55168966.480000012</v>
      </c>
      <c r="T29" s="42">
        <f>SUMIF(LoansC!$B$12:$B$226,Loans!$B29,LoansC!T$12:T$226)+SUMIF(LoansR!$B$12:$B$214,Loans!$B29,LoansR!T$12:T$226)</f>
        <v>55170139.440000013</v>
      </c>
      <c r="U29" s="42">
        <f>SUMIF(LoansC!$B$12:$B$226,Loans!$B29,LoansC!U$12:U$226)+SUMIF(LoansR!$B$12:$B$214,Loans!$B29,LoansR!U$12:U$226)</f>
        <v>2</v>
      </c>
      <c r="V29" s="42">
        <f>SUMIF(LoansC!$B$12:$B$226,Loans!$B29,LoansC!V$12:V$226)+SUMIF(LoansR!$B$12:$B$214,Loans!$B29,LoansR!V$12:V$226)</f>
        <v>518480.83136116684</v>
      </c>
      <c r="W29" s="42">
        <f>SUMIF(LoansC!$B$12:$B$226,Loans!$B29,LoansC!W$12:W$226)+SUMIF(LoansR!$B$12:$B$214,Loans!$B29,LoansR!W$12:W$226)</f>
        <v>0</v>
      </c>
      <c r="X29" s="42">
        <f>SUMIF(LoansC!$B$12:$B$226,Loans!$B29,LoansC!X$12:X$226)</f>
        <v>155</v>
      </c>
      <c r="Y29" s="42">
        <f>SUMIF(LoansC!$B$12:$B$226,Loans!$B29,LoansC!Y$12:Y$226)+SUMIF(LoansR!$B$12:$B$214,Loans!$B29,LoansR!Y$12:Y$226)</f>
        <v>0</v>
      </c>
      <c r="Z29" s="42">
        <f>SUMIF(LoansC!$B$12:$B$226,Loans!$B29,LoansC!Z$12:Z$226)+SUMIF(LoansR!$B$12:$B$214,Loans!$B29,LoansR!Z$12:Z$226)</f>
        <v>0</v>
      </c>
      <c r="AA29" s="42">
        <f>SUMIF(LoansC!$B$12:$B$226,Loans!$B29,LoansC!AA$12:AA$226)+SUMIF(LoansR!$B$12:$B$214,Loans!$B29,LoansR!AA$12:AA$226)</f>
        <v>0</v>
      </c>
      <c r="AB29" s="42">
        <f>SUMIF(LoansC!$B$12:$B$226,Loans!$B29,LoansC!AB$12:AB$226)+SUMIF(LoansR!$B$12:$B$214,Loans!$B29,LoansR!AB$12:AB$226)</f>
        <v>0</v>
      </c>
      <c r="AC29" s="42">
        <f>SUMIF(LoansC!$B$12:$B$226,Loans!$B29,LoansC!AC$12:AC$226)+SUMIF(LoansR!$B$12:$B$214,Loans!$B29,LoansR!AC$12:AC$226)</f>
        <v>2</v>
      </c>
      <c r="AD29" s="42">
        <f>SUMIF(LoansC!$B$12:$B$226,Loans!$B29,LoansC!AD$12:AD$226)+SUMIF(LoansR!$B$12:$B$214,Loans!$B29,LoansR!AD$12:AD$226)</f>
        <v>0</v>
      </c>
      <c r="AE29" s="70">
        <f>SUMIF(LoansC!$B$12:$B$226,Loans!$B29,LoansC!AE$12:AE$226)</f>
        <v>0.1111</v>
      </c>
      <c r="AF29" s="42">
        <f>SUMIF(LoansC!$B$12:$B$226,Loans!$B29,LoansC!AF$12:AF$226)+SUMIF(LoansR!$B$12:$B$214,Loans!$B29,LoansR!AF$12:AF$226)</f>
        <v>4823.0086995833344</v>
      </c>
      <c r="AG29" s="42">
        <f>SUMIF(LoansC!$B$12:$B$226,Loans!$B29,LoansC!AG$12:AG$226)+SUMIF(LoansR!$B$12:$B$214,Loans!$B29,LoansR!AG$12:AG$226)</f>
        <v>0</v>
      </c>
      <c r="AH29" s="42">
        <f>SUMIF(LoansC!$B$12:$B$226,Loans!$B29,LoansC!AH$12:AH$226)+SUMIF(LoansR!$B$12:$B$214,Loans!$B29,LoansR!AH$12:AH$226)</f>
        <v>0</v>
      </c>
      <c r="AI29" s="42">
        <f>SUMIF(LoansC!$B$12:$B$226,Loans!$B29,LoansC!AI$12:AI$226)+SUMIF(LoansR!$B$12:$B$214,Loans!$B29,LoansR!AI$12:AI$226)</f>
        <v>2833</v>
      </c>
      <c r="AJ29" s="42">
        <f>SUMIF(LoansC!$B$12:$B$226,Loans!$B29,LoansC!AJ$12:AJ$226)+SUMIF(LoansR!$B$12:$B$214,Loans!$B29,LoansR!AJ$12:AJ$226)</f>
        <v>906066.53</v>
      </c>
      <c r="AK29" s="42">
        <f>SUMIF(LoansC!$B$12:$B$226,Loans!$B29,LoansC!AK$12:AK$226)+SUMIF(LoansR!$B$12:$B$214,Loans!$B29,LoansR!AK$12:AK$226)</f>
        <v>0</v>
      </c>
      <c r="AL29" s="42">
        <f>SUMIF(LoansC!$B$12:$B$226,Loans!$B29,LoansC!AL$12:AL$226)+SUMIF(LoansR!$B$12:$B$214,Loans!$B29,LoansR!AL$12:AL$226)</f>
        <v>0</v>
      </c>
      <c r="AM29" s="42">
        <f>SUMIF(LoansC!$B$12:$B$226,Loans!$B29,LoansC!AM$12:AM$226)+SUMIF(LoansR!$B$12:$B$214,Loans!$B29,LoansR!AM$12:AM$226)</f>
        <v>0</v>
      </c>
      <c r="AN29" s="42">
        <f>SUMIF(LoansC!$B$12:$B$226,Loans!$B29,LoansC!AN$12:AN$226)+SUMIF(LoansR!$B$12:$B$214,Loans!$B29,LoansR!AN$12:AN$226)</f>
        <v>0</v>
      </c>
      <c r="AP29" s="84"/>
    </row>
    <row r="30" spans="1:42" x14ac:dyDescent="0.2">
      <c r="A30" s="1">
        <f t="shared" si="2"/>
        <v>10</v>
      </c>
      <c r="B30" s="10">
        <f t="shared" si="3"/>
        <v>42308</v>
      </c>
      <c r="C30" s="42">
        <f>SUMIF(LoansC!$B$12:$B$226,Loans!$B30,LoansC!C$12:C$226)+SUMIF(LoansR!$B$12:$B$214,Loans!$B30,LoansR!C$12:C$226)</f>
        <v>1806809.0300000003</v>
      </c>
      <c r="D30" s="42">
        <f>SUMIF(LoansC!$B$12:$B$226,Loans!$B30,LoansC!D$12:D$226)+SUMIF(LoansR!$B$12:$B$214,Loans!$B30,LoansR!D$12:D$226)</f>
        <v>42719374.860000007</v>
      </c>
      <c r="E30" s="42">
        <f>SUMIF(LoansC!$B$12:$B$226,Loans!$B30,LoansC!E$12:E$226)+SUMIF(LoansR!$B$12:$B$214,Loans!$B30,LoansR!E$12:E$226)</f>
        <v>0</v>
      </c>
      <c r="F30" s="42">
        <f>SUMIF(LoansC!$B$12:$B$226,Loans!$B30,LoansC!F$12:F$226)+SUMIF(LoansR!$B$12:$B$214,Loans!$B30,LoansR!F$12:F$226)</f>
        <v>0</v>
      </c>
      <c r="G30" s="42">
        <f>SUMIF(LoansC!$B$12:$B$226,Loans!$B30,LoansC!G$12:G$226)+SUMIF(LoansR!$B$12:$B$214,Loans!$B30,LoansR!G$12:G$226)</f>
        <v>2627</v>
      </c>
      <c r="H30" s="42">
        <f>SUMIF(LoansC!$B$12:$B$226,Loans!$B30,LoansC!H$12:H$226)+SUMIF(LoansR!$B$12:$B$214,Loans!$B30,LoansR!H$12:H$226)</f>
        <v>55168966.480000012</v>
      </c>
      <c r="I30" s="42">
        <f>SUMIF(LoansC!$B$12:$B$226,Loans!$B30,LoansC!I$12:I$226)+SUMIF(LoansR!$B$12:$B$214,Loans!$B30,LoansR!I$12:I$226)</f>
        <v>1172.9600000000055</v>
      </c>
      <c r="J30" s="42">
        <f>SUMIF(LoansC!$B$12:$B$226,Loans!$B30,LoansC!J$12:J$226)+SUMIF(LoansR!$B$12:$B$214,Loans!$B30,LoansR!J$12:J$226)</f>
        <v>55170139.440000013</v>
      </c>
      <c r="K30" s="42">
        <f>SUMIF(LoansC!$B$12:$B$226,Loans!$B30,LoansC!K$12:K$226)+SUMIF(LoansR!$B$12:$B$214,Loans!$B30,LoansR!K$12:K$226)</f>
        <v>506112.76999999996</v>
      </c>
      <c r="L30" s="42">
        <f>SUMIF(LoansC!$B$12:$B$226,Loans!$B30,LoansC!L$12:L$226)+SUMIF(LoansR!$B$12:$B$214,Loans!$B30,LoansR!L$12:L$226)</f>
        <v>507285.73</v>
      </c>
      <c r="M30" s="42">
        <f>SUMIF(LoansC!$B$12:$B$226,Loans!$B30,LoansC!M$12:M$226)+SUMIF(LoansR!$B$12:$B$214,Loans!$B30,LoansR!M$12:M$226)</f>
        <v>1246865</v>
      </c>
      <c r="N30" s="42">
        <f>SUMIF(LoansC!$B$12:$B$226,Loans!$B30,LoansC!N$12:N$226)+SUMIF(LoansR!$B$12:$B$214,Loans!$B30,LoansR!N$12:N$226)</f>
        <v>0</v>
      </c>
      <c r="O30" s="42">
        <f>SUMIF(LoansC!$B$12:$B$226,Loans!$B30,LoansC!O$12:O$226)+SUMIF(LoansR!$B$12:$B$214,Loans!$B30,LoansR!O$12:O$226)</f>
        <v>1246105.8799999999</v>
      </c>
      <c r="P30" s="42">
        <f>SUMIF(LoansC!$B$12:$B$226,Loans!$B30,LoansC!P$12:P$226)+SUMIF(LoansR!$B$12:$B$214,Loans!$B30,LoansR!P$12:P$226)</f>
        <v>506546.99</v>
      </c>
      <c r="Q30" s="42">
        <f>SUMIF(LoansC!$B$12:$B$226,Loans!$B30,LoansC!Q$12:Q$226)+SUMIF(LoansR!$B$12:$B$214,Loans!$B30,LoansR!Q$12:Q$226)</f>
        <v>739558.89</v>
      </c>
      <c r="R30" s="42">
        <f>SUMIF(LoansC!$B$12:$B$226,Loans!$B30,LoansC!R$12:R$226)+SUMIF(LoansR!$B$12:$B$214,Loans!$B30,LoansR!R$12:R$226)</f>
        <v>738.74</v>
      </c>
      <c r="S30" s="42">
        <f>SUMIF(LoansC!$B$12:$B$226,Loans!$B30,LoansC!S$12:S$226)+SUMIF(LoansR!$B$12:$B$214,Loans!$B30,LoansR!S$12:S$226)</f>
        <v>54429407.589999996</v>
      </c>
      <c r="T30" s="42">
        <f>SUMIF(LoansC!$B$12:$B$226,Loans!$B30,LoansC!T$12:T$226)+SUMIF(LoansR!$B$12:$B$214,Loans!$B30,LoansR!T$12:T$226)</f>
        <v>54430146.329999998</v>
      </c>
      <c r="U30" s="42">
        <f>SUMIF(LoansC!$B$12:$B$226,Loans!$B30,LoansC!U$12:U$226)+SUMIF(LoansR!$B$12:$B$214,Loans!$B30,LoansR!U$12:U$226)</f>
        <v>2</v>
      </c>
      <c r="V30" s="42">
        <f>SUMIF(LoansC!$B$12:$B$226,Loans!$B30,LoansC!V$12:V$226)+SUMIF(LoansR!$B$12:$B$214,Loans!$B30,LoansR!V$12:V$226)</f>
        <v>510783.54098200012</v>
      </c>
      <c r="W30" s="42">
        <f>SUMIF(LoansC!$B$12:$B$226,Loans!$B30,LoansC!W$12:W$226)+SUMIF(LoansR!$B$12:$B$214,Loans!$B30,LoansR!W$12:W$226)</f>
        <v>0</v>
      </c>
      <c r="X30" s="42">
        <f>SUMIF(LoansC!$B$12:$B$226,Loans!$B30,LoansC!X$12:X$226)</f>
        <v>155</v>
      </c>
      <c r="Y30" s="42">
        <f>SUMIF(LoansC!$B$12:$B$226,Loans!$B30,LoansC!Y$12:Y$226)+SUMIF(LoansR!$B$12:$B$214,Loans!$B30,LoansR!Y$12:Y$226)</f>
        <v>0</v>
      </c>
      <c r="Z30" s="42">
        <f>SUMIF(LoansC!$B$12:$B$226,Loans!$B30,LoansC!Z$12:Z$226)+SUMIF(LoansR!$B$12:$B$214,Loans!$B30,LoansR!Z$12:Z$226)</f>
        <v>0</v>
      </c>
      <c r="AA30" s="42">
        <f>SUMIF(LoansC!$B$12:$B$226,Loans!$B30,LoansC!AA$12:AA$226)+SUMIF(LoansR!$B$12:$B$214,Loans!$B30,LoansR!AA$12:AA$226)</f>
        <v>0</v>
      </c>
      <c r="AB30" s="42">
        <f>SUMIF(LoansC!$B$12:$B$226,Loans!$B30,LoansC!AB$12:AB$226)+SUMIF(LoansR!$B$12:$B$214,Loans!$B30,LoansR!AB$12:AB$226)</f>
        <v>0</v>
      </c>
      <c r="AC30" s="42">
        <f>SUMIF(LoansC!$B$12:$B$226,Loans!$B30,LoansC!AC$12:AC$226)+SUMIF(LoansR!$B$12:$B$214,Loans!$B30,LoansR!AC$12:AC$226)</f>
        <v>3</v>
      </c>
      <c r="AD30" s="42">
        <f>SUMIF(LoansC!$B$12:$B$226,Loans!$B30,LoansC!AD$12:AD$226)+SUMIF(LoansR!$B$12:$B$214,Loans!$B30,LoansR!AD$12:AD$226)</f>
        <v>0</v>
      </c>
      <c r="AE30" s="70">
        <f>SUMIF(LoansC!$B$12:$B$226,Loans!$B30,LoansC!AE$12:AE$226)</f>
        <v>0.1111</v>
      </c>
      <c r="AF30" s="42">
        <f>SUMIF(LoansC!$B$12:$B$226,Loans!$B30,LoansC!AF$12:AF$226)+SUMIF(LoansR!$B$12:$B$214,Loans!$B30,LoansR!AF$12:AF$226)</f>
        <v>4669.0687367500004</v>
      </c>
      <c r="AG30" s="42">
        <f>SUMIF(LoansC!$B$12:$B$226,Loans!$B30,LoansC!AG$12:AG$226)+SUMIF(LoansR!$B$12:$B$214,Loans!$B30,LoansR!AG$12:AG$226)</f>
        <v>0</v>
      </c>
      <c r="AH30" s="42">
        <f>SUMIF(LoansC!$B$12:$B$226,Loans!$B30,LoansC!AH$12:AH$226)+SUMIF(LoansR!$B$12:$B$214,Loans!$B30,LoansR!AH$12:AH$226)</f>
        <v>0</v>
      </c>
      <c r="AI30" s="42">
        <f>SUMIF(LoansC!$B$12:$B$226,Loans!$B30,LoansC!AI$12:AI$226)+SUMIF(LoansR!$B$12:$B$214,Loans!$B30,LoansR!AI$12:AI$226)</f>
        <v>2624</v>
      </c>
      <c r="AJ30" s="42">
        <f>SUMIF(LoansC!$B$12:$B$226,Loans!$B30,LoansC!AJ$12:AJ$226)+SUMIF(LoansR!$B$12:$B$214,Loans!$B30,LoansR!AJ$12:AJ$226)</f>
        <v>839385.88</v>
      </c>
      <c r="AK30" s="42">
        <f>SUMIF(LoansC!$B$12:$B$226,Loans!$B30,LoansC!AK$12:AK$226)+SUMIF(LoansR!$B$12:$B$214,Loans!$B30,LoansR!AK$12:AK$226)</f>
        <v>0</v>
      </c>
      <c r="AL30" s="42">
        <f>SUMIF(LoansC!$B$12:$B$226,Loans!$B30,LoansC!AL$12:AL$226)+SUMIF(LoansR!$B$12:$B$214,Loans!$B30,LoansR!AL$12:AL$226)</f>
        <v>0</v>
      </c>
      <c r="AM30" s="42">
        <f>SUMIF(LoansC!$B$12:$B$226,Loans!$B30,LoansC!AM$12:AM$226)+SUMIF(LoansR!$B$12:$B$214,Loans!$B30,LoansR!AM$12:AM$226)</f>
        <v>0</v>
      </c>
      <c r="AN30" s="42">
        <f>SUMIF(LoansC!$B$12:$B$226,Loans!$B30,LoansC!AN$12:AN$226)+SUMIF(LoansR!$B$12:$B$214,Loans!$B30,LoansR!AN$12:AN$226)</f>
        <v>0</v>
      </c>
      <c r="AP30" s="84"/>
    </row>
    <row r="31" spans="1:42" x14ac:dyDescent="0.2">
      <c r="A31" s="1">
        <f t="shared" si="2"/>
        <v>11</v>
      </c>
      <c r="B31" s="10">
        <f t="shared" si="3"/>
        <v>42338</v>
      </c>
      <c r="C31" s="42">
        <f>SUMIF(LoansC!$B$12:$B$226,Loans!$B31,LoansC!C$12:C$226)+SUMIF(LoansR!$B$12:$B$214,Loans!$B31,LoansR!C$12:C$226)</f>
        <v>1138778.25</v>
      </c>
      <c r="D31" s="42">
        <f>SUMIF(LoansC!$B$12:$B$226,Loans!$B31,LoansC!D$12:D$226)+SUMIF(LoansR!$B$12:$B$214,Loans!$B31,LoansR!D$12:D$226)</f>
        <v>43858153.110000007</v>
      </c>
      <c r="E31" s="42">
        <f>SUMIF(LoansC!$B$12:$B$226,Loans!$B31,LoansC!E$12:E$226)+SUMIF(LoansR!$B$12:$B$214,Loans!$B31,LoansR!E$12:E$226)</f>
        <v>0</v>
      </c>
      <c r="F31" s="42">
        <f>SUMIF(LoansC!$B$12:$B$226,Loans!$B31,LoansC!F$12:F$226)+SUMIF(LoansR!$B$12:$B$214,Loans!$B31,LoansR!F$12:F$226)</f>
        <v>0</v>
      </c>
      <c r="G31" s="42">
        <f>SUMIF(LoansC!$B$12:$B$226,Loans!$B31,LoansC!G$12:G$226)+SUMIF(LoansR!$B$12:$B$214,Loans!$B31,LoansR!G$12:G$226)</f>
        <v>2237</v>
      </c>
      <c r="H31" s="42">
        <f>SUMIF(LoansC!$B$12:$B$226,Loans!$B31,LoansC!H$12:H$226)+SUMIF(LoansR!$B$12:$B$214,Loans!$B31,LoansR!H$12:H$226)</f>
        <v>54429407.589999996</v>
      </c>
      <c r="I31" s="42">
        <f>SUMIF(LoansC!$B$12:$B$226,Loans!$B31,LoansC!I$12:I$226)+SUMIF(LoansR!$B$12:$B$214,Loans!$B31,LoansR!I$12:I$226)</f>
        <v>738.73999999999478</v>
      </c>
      <c r="J31" s="42">
        <f>SUMIF(LoansC!$B$12:$B$226,Loans!$B31,LoansC!J$12:J$226)+SUMIF(LoansR!$B$12:$B$214,Loans!$B31,LoansR!J$12:J$226)</f>
        <v>54430146.329999998</v>
      </c>
      <c r="K31" s="42">
        <f>SUMIF(LoansC!$B$12:$B$226,Loans!$B31,LoansC!K$12:K$226)+SUMIF(LoansR!$B$12:$B$214,Loans!$B31,LoansR!K$12:K$226)</f>
        <v>499421.32999999996</v>
      </c>
      <c r="L31" s="42">
        <f>SUMIF(LoansC!$B$12:$B$226,Loans!$B31,LoansC!L$12:L$226)+SUMIF(LoansR!$B$12:$B$214,Loans!$B31,LoansR!L$12:L$226)</f>
        <v>500160.06999999995</v>
      </c>
      <c r="M31" s="42">
        <f>SUMIF(LoansC!$B$12:$B$226,Loans!$B31,LoansC!M$12:M$226)+SUMIF(LoansR!$B$12:$B$214,Loans!$B31,LoansR!M$12:M$226)</f>
        <v>1061615</v>
      </c>
      <c r="N31" s="42">
        <f>SUMIF(LoansC!$B$12:$B$226,Loans!$B31,LoansC!N$12:N$226)+SUMIF(LoansR!$B$12:$B$214,Loans!$B31,LoansR!N$12:N$226)</f>
        <v>0</v>
      </c>
      <c r="O31" s="42">
        <f>SUMIF(LoansC!$B$12:$B$226,Loans!$B31,LoansC!O$12:O$226)+SUMIF(LoansR!$B$12:$B$214,Loans!$B31,LoansR!O$12:O$226)</f>
        <v>1061109.6299999999</v>
      </c>
      <c r="P31" s="42">
        <f>SUMIF(LoansC!$B$12:$B$226,Loans!$B31,LoansC!P$12:P$226)+SUMIF(LoansR!$B$12:$B$214,Loans!$B31,LoansR!P$12:P$226)</f>
        <v>499088.38999999996</v>
      </c>
      <c r="Q31" s="42">
        <f>SUMIF(LoansC!$B$12:$B$226,Loans!$B31,LoansC!Q$12:Q$226)+SUMIF(LoansR!$B$12:$B$214,Loans!$B31,LoansR!Q$12:Q$226)</f>
        <v>562021.24000000011</v>
      </c>
      <c r="R31" s="42">
        <f>SUMIF(LoansC!$B$12:$B$226,Loans!$B31,LoansC!R$12:R$226)+SUMIF(LoansR!$B$12:$B$214,Loans!$B31,LoansR!R$12:R$226)</f>
        <v>1071.68</v>
      </c>
      <c r="S31" s="42">
        <f>SUMIF(LoansC!$B$12:$B$226,Loans!$B31,LoansC!S$12:S$226)+SUMIF(LoansR!$B$12:$B$214,Loans!$B31,LoansR!S$12:S$226)</f>
        <v>53867386.350000001</v>
      </c>
      <c r="T31" s="42">
        <f>SUMIF(LoansC!$B$12:$B$226,Loans!$B31,LoansC!T$12:T$226)+SUMIF(LoansR!$B$12:$B$214,Loans!$B31,LoansR!T$12:T$226)</f>
        <v>53868458.030000001</v>
      </c>
      <c r="U31" s="42">
        <f>SUMIF(LoansC!$B$12:$B$226,Loans!$B31,LoansC!U$12:U$226)+SUMIF(LoansR!$B$12:$B$214,Loans!$B31,LoansR!U$12:U$226)</f>
        <v>2</v>
      </c>
      <c r="V31" s="42">
        <f>SUMIF(LoansC!$B$12:$B$226,Loans!$B31,LoansC!V$12:V$226)+SUMIF(LoansR!$B$12:$B$214,Loans!$B31,LoansR!V$12:V$226)</f>
        <v>503932.43810525001</v>
      </c>
      <c r="W31" s="42">
        <f>SUMIF(LoansC!$B$12:$B$226,Loans!$B31,LoansC!W$12:W$226)+SUMIF(LoansR!$B$12:$B$214,Loans!$B31,LoansR!W$12:W$226)</f>
        <v>0</v>
      </c>
      <c r="X31" s="42">
        <f>SUMIF(LoansC!$B$12:$B$226,Loans!$B31,LoansC!X$12:X$226)</f>
        <v>155</v>
      </c>
      <c r="Y31" s="42">
        <f>SUMIF(LoansC!$B$12:$B$226,Loans!$B31,LoansC!Y$12:Y$226)+SUMIF(LoansR!$B$12:$B$214,Loans!$B31,LoansR!Y$12:Y$226)</f>
        <v>0</v>
      </c>
      <c r="Z31" s="42">
        <f>SUMIF(LoansC!$B$12:$B$226,Loans!$B31,LoansC!Z$12:Z$226)+SUMIF(LoansR!$B$12:$B$214,Loans!$B31,LoansR!Z$12:Z$226)</f>
        <v>0</v>
      </c>
      <c r="AA31" s="42">
        <f>SUMIF(LoansC!$B$12:$B$226,Loans!$B31,LoansC!AA$12:AA$226)+SUMIF(LoansR!$B$12:$B$214,Loans!$B31,LoansR!AA$12:AA$226)</f>
        <v>0</v>
      </c>
      <c r="AB31" s="42">
        <f>SUMIF(LoansC!$B$12:$B$226,Loans!$B31,LoansC!AB$12:AB$226)+SUMIF(LoansR!$B$12:$B$214,Loans!$B31,LoansR!AB$12:AB$226)</f>
        <v>0</v>
      </c>
      <c r="AC31" s="42">
        <f>SUMIF(LoansC!$B$12:$B$226,Loans!$B31,LoansC!AC$12:AC$226)+SUMIF(LoansR!$B$12:$B$214,Loans!$B31,LoansR!AC$12:AC$226)</f>
        <v>3</v>
      </c>
      <c r="AD31" s="42">
        <f>SUMIF(LoansC!$B$12:$B$226,Loans!$B31,LoansC!AD$12:AD$226)+SUMIF(LoansR!$B$12:$B$214,Loans!$B31,LoansR!AD$12:AD$226)</f>
        <v>0</v>
      </c>
      <c r="AE31" s="70">
        <f>SUMIF(LoansC!$B$12:$B$226,Loans!$B31,LoansC!AE$12:AE$226)</f>
        <v>0.1111</v>
      </c>
      <c r="AF31" s="42">
        <f>SUMIF(LoansC!$B$12:$B$226,Loans!$B31,LoansC!AF$12:AF$226)+SUMIF(LoansR!$B$12:$B$214,Loans!$B31,LoansR!AF$12:AF$226)</f>
        <v>4509.3609724166681</v>
      </c>
      <c r="AG31" s="42">
        <f>SUMIF(LoansC!$B$12:$B$226,Loans!$B31,LoansC!AG$12:AG$226)+SUMIF(LoansR!$B$12:$B$214,Loans!$B31,LoansR!AG$12:AG$226)</f>
        <v>0</v>
      </c>
      <c r="AH31" s="42">
        <f>SUMIF(LoansC!$B$12:$B$226,Loans!$B31,LoansC!AH$12:AH$226)+SUMIF(LoansR!$B$12:$B$214,Loans!$B31,LoansR!AH$12:AH$226)</f>
        <v>0</v>
      </c>
      <c r="AI31" s="42">
        <f>SUMIF(LoansC!$B$12:$B$226,Loans!$B31,LoansC!AI$12:AI$226)+SUMIF(LoansR!$B$12:$B$214,Loans!$B31,LoansR!AI$12:AI$226)</f>
        <v>2234</v>
      </c>
      <c r="AJ31" s="42">
        <f>SUMIF(LoansC!$B$12:$B$226,Loans!$B31,LoansC!AJ$12:AJ$226)+SUMIF(LoansR!$B$12:$B$214,Loans!$B31,LoansR!AJ$12:AJ$226)</f>
        <v>714839.63</v>
      </c>
      <c r="AK31" s="42">
        <f>SUMIF(LoansC!$B$12:$B$226,Loans!$B31,LoansC!AK$12:AK$226)+SUMIF(LoansR!$B$12:$B$214,Loans!$B31,LoansR!AK$12:AK$226)</f>
        <v>0</v>
      </c>
      <c r="AL31" s="42">
        <f>SUMIF(LoansC!$B$12:$B$226,Loans!$B31,LoansC!AL$12:AL$226)+SUMIF(LoansR!$B$12:$B$214,Loans!$B31,LoansR!AL$12:AL$226)</f>
        <v>0</v>
      </c>
      <c r="AM31" s="42">
        <f>SUMIF(LoansC!$B$12:$B$226,Loans!$B31,LoansC!AM$12:AM$226)+SUMIF(LoansR!$B$12:$B$214,Loans!$B31,LoansR!AM$12:AM$226)</f>
        <v>0</v>
      </c>
      <c r="AN31" s="42">
        <f>SUMIF(LoansC!$B$12:$B$226,Loans!$B31,LoansC!AN$12:AN$226)+SUMIF(LoansR!$B$12:$B$214,Loans!$B31,LoansR!AN$12:AN$226)</f>
        <v>0</v>
      </c>
      <c r="AP31" s="84"/>
    </row>
    <row r="32" spans="1:42" x14ac:dyDescent="0.2">
      <c r="A32" s="1">
        <f t="shared" si="2"/>
        <v>12</v>
      </c>
      <c r="B32" s="10">
        <f t="shared" si="3"/>
        <v>42369</v>
      </c>
      <c r="C32" s="42">
        <f>SUMIF(LoansC!$B$12:$B$226,Loans!$B32,LoansC!C$12:C$226)+SUMIF(LoansR!$B$12:$B$214,Loans!$B32,LoansR!C$12:C$226)</f>
        <v>1009537.7799999997</v>
      </c>
      <c r="D32" s="42">
        <f>SUMIF(LoansC!$B$12:$B$226,Loans!$B32,LoansC!D$12:D$226)+SUMIF(LoansR!$B$12:$B$214,Loans!$B32,LoansR!D$12:D$226)</f>
        <v>44867690.890000008</v>
      </c>
      <c r="E32" s="42">
        <f>SUMIF(LoansC!$B$12:$B$226,Loans!$B32,LoansC!E$12:E$226)+SUMIF(LoansR!$B$12:$B$214,Loans!$B32,LoansR!E$12:E$226)</f>
        <v>0</v>
      </c>
      <c r="F32" s="42">
        <f>SUMIF(LoansC!$B$12:$B$226,Loans!$B32,LoansC!F$12:F$226)+SUMIF(LoansR!$B$12:$B$214,Loans!$B32,LoansR!F$12:F$226)</f>
        <v>0</v>
      </c>
      <c r="G32" s="42">
        <f>SUMIF(LoansC!$B$12:$B$226,Loans!$B32,LoansC!G$12:G$226)+SUMIF(LoansR!$B$12:$B$214,Loans!$B32,LoansR!G$12:G$226)</f>
        <v>1797</v>
      </c>
      <c r="H32" s="42">
        <f>SUMIF(LoansC!$B$12:$B$226,Loans!$B32,LoansC!H$12:H$226)+SUMIF(LoansR!$B$12:$B$214,Loans!$B32,LoansR!H$12:H$226)</f>
        <v>53867386.350000001</v>
      </c>
      <c r="I32" s="42">
        <f>SUMIF(LoansC!$B$12:$B$226,Loans!$B32,LoansC!I$12:I$226)+SUMIF(LoansR!$B$12:$B$214,Loans!$B32,LoansR!I$12:I$226)</f>
        <v>1071.68</v>
      </c>
      <c r="J32" s="42">
        <f>SUMIF(LoansC!$B$12:$B$226,Loans!$B32,LoansC!J$12:J$226)+SUMIF(LoansR!$B$12:$B$214,Loans!$B32,LoansR!J$12:J$226)</f>
        <v>53868458.030000001</v>
      </c>
      <c r="K32" s="42">
        <f>SUMIF(LoansC!$B$12:$B$226,Loans!$B32,LoansC!K$12:K$226)+SUMIF(LoansR!$B$12:$B$214,Loans!$B32,LoansR!K$12:K$226)</f>
        <v>494364.38</v>
      </c>
      <c r="L32" s="42">
        <f>SUMIF(LoansC!$B$12:$B$226,Loans!$B32,LoansC!L$12:L$226)+SUMIF(LoansR!$B$12:$B$214,Loans!$B32,LoansR!L$12:L$226)</f>
        <v>495436.06</v>
      </c>
      <c r="M32" s="42">
        <f>SUMIF(LoansC!$B$12:$B$226,Loans!$B32,LoansC!M$12:M$226)+SUMIF(LoansR!$B$12:$B$214,Loans!$B32,LoansR!M$12:M$226)</f>
        <v>852295</v>
      </c>
      <c r="N32" s="42">
        <f>SUMIF(LoansC!$B$12:$B$226,Loans!$B32,LoansC!N$12:N$226)+SUMIF(LoansR!$B$12:$B$214,Loans!$B32,LoansR!N$12:N$226)</f>
        <v>0</v>
      </c>
      <c r="O32" s="42">
        <f>SUMIF(LoansC!$B$12:$B$226,Loans!$B32,LoansC!O$12:O$226)+SUMIF(LoansR!$B$12:$B$214,Loans!$B32,LoansR!O$12:O$226)</f>
        <v>851346.22</v>
      </c>
      <c r="P32" s="42">
        <f>SUMIF(LoansC!$B$12:$B$226,Loans!$B32,LoansC!P$12:P$226)+SUMIF(LoansR!$B$12:$B$214,Loans!$B32,LoansR!P$12:P$226)</f>
        <v>492878.04</v>
      </c>
      <c r="Q32" s="42">
        <f>SUMIF(LoansC!$B$12:$B$226,Loans!$B32,LoansC!Q$12:Q$226)+SUMIF(LoansR!$B$12:$B$214,Loans!$B32,LoansR!Q$12:Q$226)</f>
        <v>358468.18</v>
      </c>
      <c r="R32" s="42">
        <f>SUMIF(LoansC!$B$12:$B$226,Loans!$B32,LoansC!R$12:R$226)+SUMIF(LoansR!$B$12:$B$214,Loans!$B32,LoansR!R$12:R$226)</f>
        <v>2558.0199999999995</v>
      </c>
      <c r="S32" s="42">
        <f>SUMIF(LoansC!$B$12:$B$226,Loans!$B32,LoansC!S$12:S$226)+SUMIF(LoansR!$B$12:$B$214,Loans!$B32,LoansR!S$12:S$226)</f>
        <v>53508918.169999987</v>
      </c>
      <c r="T32" s="42">
        <f>SUMIF(LoansC!$B$12:$B$226,Loans!$B32,LoansC!T$12:T$226)+SUMIF(LoansR!$B$12:$B$214,Loans!$B32,LoansR!T$12:T$226)</f>
        <v>53511476.189999983</v>
      </c>
      <c r="U32" s="42">
        <f>SUMIF(LoansC!$B$12:$B$226,Loans!$B32,LoansC!U$12:U$226)+SUMIF(LoansR!$B$12:$B$214,Loans!$B32,LoansR!U$12:U$226)</f>
        <v>2</v>
      </c>
      <c r="V32" s="42">
        <f>SUMIF(LoansC!$B$12:$B$226,Loans!$B32,LoansC!V$12:V$226)+SUMIF(LoansR!$B$12:$B$214,Loans!$B32,LoansR!V$12:V$226)</f>
        <v>498732.14059441671</v>
      </c>
      <c r="W32" s="42">
        <f>SUMIF(LoansC!$B$12:$B$226,Loans!$B32,LoansC!W$12:W$226)+SUMIF(LoansR!$B$12:$B$214,Loans!$B32,LoansR!W$12:W$226)</f>
        <v>0</v>
      </c>
      <c r="X32" s="42">
        <f>SUMIF(LoansC!$B$12:$B$226,Loans!$B32,LoansC!X$12:X$226)</f>
        <v>155</v>
      </c>
      <c r="Y32" s="42">
        <f>SUMIF(LoansC!$B$12:$B$226,Loans!$B32,LoansC!Y$12:Y$226)+SUMIF(LoansR!$B$12:$B$214,Loans!$B32,LoansR!Y$12:Y$226)</f>
        <v>0</v>
      </c>
      <c r="Z32" s="42">
        <f>SUMIF(LoansC!$B$12:$B$226,Loans!$B32,LoansC!Z$12:Z$226)+SUMIF(LoansR!$B$12:$B$214,Loans!$B32,LoansR!Z$12:Z$226)</f>
        <v>0</v>
      </c>
      <c r="AA32" s="42">
        <f>SUMIF(LoansC!$B$12:$B$226,Loans!$B32,LoansC!AA$12:AA$226)+SUMIF(LoansR!$B$12:$B$214,Loans!$B32,LoansR!AA$12:AA$226)</f>
        <v>0</v>
      </c>
      <c r="AB32" s="42">
        <f>SUMIF(LoansC!$B$12:$B$226,Loans!$B32,LoansC!AB$12:AB$226)+SUMIF(LoansR!$B$12:$B$214,Loans!$B32,LoansR!AB$12:AB$226)</f>
        <v>0</v>
      </c>
      <c r="AC32" s="42">
        <f>SUMIF(LoansC!$B$12:$B$226,Loans!$B32,LoansC!AC$12:AC$226)+SUMIF(LoansR!$B$12:$B$214,Loans!$B32,LoansR!AC$12:AC$226)</f>
        <v>4</v>
      </c>
      <c r="AD32" s="42">
        <f>SUMIF(LoansC!$B$12:$B$226,Loans!$B32,LoansC!AD$12:AD$226)+SUMIF(LoansR!$B$12:$B$214,Loans!$B32,LoansR!AD$12:AD$226)</f>
        <v>0</v>
      </c>
      <c r="AE32" s="70">
        <f>SUMIF(LoansC!$B$12:$B$226,Loans!$B32,LoansC!AE$12:AE$226)</f>
        <v>0.1111</v>
      </c>
      <c r="AF32" s="42">
        <f>SUMIF(LoansC!$B$12:$B$226,Loans!$B32,LoansC!AF$12:AF$226)+SUMIF(LoansR!$B$12:$B$214,Loans!$B32,LoansR!AF$12:AF$226)</f>
        <v>4366.0610816666667</v>
      </c>
      <c r="AG32" s="42">
        <f>SUMIF(LoansC!$B$12:$B$226,Loans!$B32,LoansC!AG$12:AG$226)+SUMIF(LoansR!$B$12:$B$214,Loans!$B32,LoansR!AG$12:AG$226)</f>
        <v>0</v>
      </c>
      <c r="AH32" s="42">
        <f>SUMIF(LoansC!$B$12:$B$226,Loans!$B32,LoansC!AH$12:AH$226)+SUMIF(LoansR!$B$12:$B$214,Loans!$B32,LoansR!AH$12:AH$226)</f>
        <v>0</v>
      </c>
      <c r="AI32" s="42">
        <f>SUMIF(LoansC!$B$12:$B$226,Loans!$B32,LoansC!AI$12:AI$226)+SUMIF(LoansR!$B$12:$B$214,Loans!$B32,LoansR!AI$12:AI$226)</f>
        <v>1793</v>
      </c>
      <c r="AJ32" s="42">
        <f>SUMIF(LoansC!$B$12:$B$226,Loans!$B32,LoansC!AJ$12:AJ$226)+SUMIF(LoansR!$B$12:$B$214,Loans!$B32,LoansR!AJ$12:AJ$226)</f>
        <v>573440</v>
      </c>
      <c r="AK32" s="42">
        <f>SUMIF(LoansC!$B$12:$B$226,Loans!$B32,LoansC!AK$12:AK$226)+SUMIF(LoansR!$B$12:$B$214,Loans!$B32,LoansR!AK$12:AK$226)</f>
        <v>0</v>
      </c>
      <c r="AL32" s="42">
        <f>SUMIF(LoansC!$B$12:$B$226,Loans!$B32,LoansC!AL$12:AL$226)+SUMIF(LoansR!$B$12:$B$214,Loans!$B32,LoansR!AL$12:AL$226)</f>
        <v>0</v>
      </c>
      <c r="AM32" s="42">
        <f>SUMIF(LoansC!$B$12:$B$226,Loans!$B32,LoansC!AM$12:AM$226)+SUMIF(LoansR!$B$12:$B$214,Loans!$B32,LoansR!AM$12:AM$226)</f>
        <v>0</v>
      </c>
      <c r="AN32" s="42">
        <f>SUMIF(LoansC!$B$12:$B$226,Loans!$B32,LoansC!AN$12:AN$226)+SUMIF(LoansR!$B$12:$B$214,Loans!$B32,LoansR!AN$12:AN$226)</f>
        <v>0</v>
      </c>
      <c r="AP32" s="84"/>
    </row>
    <row r="33" spans="1:42" x14ac:dyDescent="0.2">
      <c r="A33" s="1">
        <f t="shared" si="2"/>
        <v>1</v>
      </c>
      <c r="B33" s="10">
        <f t="shared" si="3"/>
        <v>42400</v>
      </c>
      <c r="C33" s="42">
        <f>SUMIF(LoansC!$B$12:$B$226,Loans!$B33,LoansC!C$12:C$226)+SUMIF(LoansR!$B$12:$B$214,Loans!$B33,LoansR!C$12:C$226)</f>
        <v>1245268.9799999995</v>
      </c>
      <c r="D33" s="42">
        <f>SUMIF(LoansC!$B$12:$B$226,Loans!$B33,LoansC!D$12:D$226)+SUMIF(LoansR!$B$12:$B$214,Loans!$B33,LoansR!D$12:D$226)</f>
        <v>46112959.870000005</v>
      </c>
      <c r="E33" s="42">
        <f>SUMIF(LoansC!$B$12:$B$226,Loans!$B33,LoansC!E$12:E$226)+SUMIF(LoansR!$B$12:$B$214,Loans!$B33,LoansR!E$12:E$226)</f>
        <v>0</v>
      </c>
      <c r="F33" s="42">
        <f>SUMIF(LoansC!$B$12:$B$226,Loans!$B33,LoansC!F$12:F$226)+SUMIF(LoansR!$B$12:$B$214,Loans!$B33,LoansR!F$12:F$226)</f>
        <v>0</v>
      </c>
      <c r="G33" s="42">
        <f>SUMIF(LoansC!$B$12:$B$226,Loans!$B33,LoansC!G$12:G$226)+SUMIF(LoansR!$B$12:$B$214,Loans!$B33,LoansR!G$12:G$226)</f>
        <v>1148</v>
      </c>
      <c r="H33" s="42">
        <f>SUMIF(LoansC!$B$12:$B$226,Loans!$B33,LoansC!H$12:H$226)+SUMIF(LoansR!$B$12:$B$214,Loans!$B33,LoansR!H$12:H$226)</f>
        <v>53508918.169999987</v>
      </c>
      <c r="I33" s="42">
        <f>SUMIF(LoansC!$B$12:$B$226,Loans!$B33,LoansC!I$12:I$226)+SUMIF(LoansR!$B$12:$B$214,Loans!$B33,LoansR!I$12:I$226)</f>
        <v>2558.0200000000063</v>
      </c>
      <c r="J33" s="42">
        <f>SUMIF(LoansC!$B$12:$B$226,Loans!$B33,LoansC!J$12:J$226)+SUMIF(LoansR!$B$12:$B$214,Loans!$B33,LoansR!J$12:J$226)</f>
        <v>53511476.189999983</v>
      </c>
      <c r="K33" s="42">
        <f>SUMIF(LoansC!$B$12:$B$226,Loans!$B33,LoansC!K$12:K$226)+SUMIF(LoansR!$B$12:$B$214,Loans!$B33,LoansR!K$12:K$226)</f>
        <v>491151.18000000005</v>
      </c>
      <c r="L33" s="42">
        <f>SUMIF(LoansC!$B$12:$B$226,Loans!$B33,LoansC!L$12:L$226)+SUMIF(LoansR!$B$12:$B$214,Loans!$B33,LoansR!L$12:L$226)</f>
        <v>493709.20000000007</v>
      </c>
      <c r="M33" s="42">
        <f>SUMIF(LoansC!$B$12:$B$226,Loans!$B33,LoansC!M$12:M$226)+SUMIF(LoansR!$B$12:$B$214,Loans!$B33,LoansR!M$12:M$226)</f>
        <v>544340</v>
      </c>
      <c r="N33" s="42">
        <f>SUMIF(LoansC!$B$12:$B$226,Loans!$B33,LoansC!N$12:N$226)+SUMIF(LoansR!$B$12:$B$214,Loans!$B33,LoansR!N$12:N$226)</f>
        <v>0</v>
      </c>
      <c r="O33" s="42">
        <f>SUMIF(LoansC!$B$12:$B$226,Loans!$B33,LoansC!O$12:O$226)+SUMIF(LoansR!$B$12:$B$214,Loans!$B33,LoansR!O$12:O$226)</f>
        <v>543875</v>
      </c>
      <c r="P33" s="42">
        <f>SUMIF(LoansC!$B$12:$B$226,Loans!$B33,LoansC!P$12:P$226)+SUMIF(LoansR!$B$12:$B$214,Loans!$B33,LoansR!P$12:P$226)</f>
        <v>466124.68</v>
      </c>
      <c r="Q33" s="42">
        <f>SUMIF(LoansC!$B$12:$B$226,Loans!$B33,LoansC!Q$12:Q$226)+SUMIF(LoansR!$B$12:$B$214,Loans!$B33,LoansR!Q$12:Q$226)</f>
        <v>77750.319999999992</v>
      </c>
      <c r="R33" s="42">
        <f>SUMIF(LoansC!$B$12:$B$226,Loans!$B33,LoansC!R$12:R$226)+SUMIF(LoansR!$B$12:$B$214,Loans!$B33,LoansR!R$12:R$226)</f>
        <v>27584.52</v>
      </c>
      <c r="S33" s="42">
        <f>SUMIF(LoansC!$B$12:$B$226,Loans!$B33,LoansC!S$12:S$226)+SUMIF(LoansR!$B$12:$B$214,Loans!$B33,LoansR!S$12:S$226)</f>
        <v>53431167.849999994</v>
      </c>
      <c r="T33" s="42">
        <f>SUMIF(LoansC!$B$12:$B$226,Loans!$B33,LoansC!T$12:T$226)+SUMIF(LoansR!$B$12:$B$214,Loans!$B33,LoansR!T$12:T$226)</f>
        <v>53458752.36999999</v>
      </c>
      <c r="U33" s="42">
        <f>SUMIF(LoansC!$B$12:$B$226,Loans!$B33,LoansC!U$12:U$226)+SUMIF(LoansR!$B$12:$B$214,Loans!$B33,LoansR!U$12:U$226)</f>
        <v>2</v>
      </c>
      <c r="V33" s="42">
        <f>SUMIF(LoansC!$B$12:$B$226,Loans!$B33,LoansC!V$12:V$226)+SUMIF(LoansR!$B$12:$B$214,Loans!$B33,LoansR!V$12:V$226)</f>
        <v>495427.08372574986</v>
      </c>
      <c r="W33" s="42">
        <f>SUMIF(LoansC!$B$12:$B$226,Loans!$B33,LoansC!W$12:W$226)+SUMIF(LoansR!$B$12:$B$214,Loans!$B33,LoansR!W$12:W$226)</f>
        <v>0</v>
      </c>
      <c r="X33" s="42">
        <f>SUMIF(LoansC!$B$12:$B$226,Loans!$B33,LoansC!X$12:X$226)</f>
        <v>155</v>
      </c>
      <c r="Y33" s="42">
        <f>SUMIF(LoansC!$B$12:$B$226,Loans!$B33,LoansC!Y$12:Y$226)+SUMIF(LoansR!$B$12:$B$214,Loans!$B33,LoansR!Y$12:Y$226)</f>
        <v>0</v>
      </c>
      <c r="Z33" s="42">
        <f>SUMIF(LoansC!$B$12:$B$226,Loans!$B33,LoansC!Z$12:Z$226)+SUMIF(LoansR!$B$12:$B$214,Loans!$B33,LoansR!Z$12:Z$226)</f>
        <v>0</v>
      </c>
      <c r="AA33" s="42">
        <f>SUMIF(LoansC!$B$12:$B$226,Loans!$B33,LoansC!AA$12:AA$226)+SUMIF(LoansR!$B$12:$B$214,Loans!$B33,LoansR!AA$12:AA$226)</f>
        <v>0</v>
      </c>
      <c r="AB33" s="42">
        <f>SUMIF(LoansC!$B$12:$B$226,Loans!$B33,LoansC!AB$12:AB$226)+SUMIF(LoansR!$B$12:$B$214,Loans!$B33,LoansR!AB$12:AB$226)</f>
        <v>0</v>
      </c>
      <c r="AC33" s="42">
        <f>SUMIF(LoansC!$B$12:$B$226,Loans!$B33,LoansC!AC$12:AC$226)+SUMIF(LoansR!$B$12:$B$214,Loans!$B33,LoansR!AC$12:AC$226)</f>
        <v>3</v>
      </c>
      <c r="AD33" s="42">
        <f>SUMIF(LoansC!$B$12:$B$226,Loans!$B33,LoansC!AD$12:AD$226)+SUMIF(LoansR!$B$12:$B$214,Loans!$B33,LoansR!AD$12:AD$226)</f>
        <v>0</v>
      </c>
      <c r="AE33" s="70">
        <f>SUMIF(LoansC!$B$12:$B$226,Loans!$B33,LoansC!AE$12:AE$226)</f>
        <v>0.1111</v>
      </c>
      <c r="AF33" s="42">
        <f>SUMIF(LoansC!$B$12:$B$226,Loans!$B33,LoansC!AF$12:AF$226)+SUMIF(LoansR!$B$12:$B$214,Loans!$B33,LoansR!AF$12:AF$226)</f>
        <v>4274.1870855000006</v>
      </c>
      <c r="AG33" s="42">
        <f>SUMIF(LoansC!$B$12:$B$226,Loans!$B33,LoansC!AG$12:AG$226)+SUMIF(LoansR!$B$12:$B$214,Loans!$B33,LoansR!AG$12:AG$226)</f>
        <v>0</v>
      </c>
      <c r="AH33" s="42">
        <f>SUMIF(LoansC!$B$12:$B$226,Loans!$B33,LoansC!AH$12:AH$226)+SUMIF(LoansR!$B$12:$B$214,Loans!$B33,LoansR!AH$12:AH$226)</f>
        <v>0</v>
      </c>
      <c r="AI33" s="42">
        <f>SUMIF(LoansC!$B$12:$B$226,Loans!$B33,LoansC!AI$12:AI$226)+SUMIF(LoansR!$B$12:$B$214,Loans!$B33,LoansR!AI$12:AI$226)</f>
        <v>1145</v>
      </c>
      <c r="AJ33" s="42">
        <f>SUMIF(LoansC!$B$12:$B$226,Loans!$B33,LoansC!AJ$12:AJ$226)+SUMIF(LoansR!$B$12:$B$214,Loans!$B33,LoansR!AJ$12:AJ$226)</f>
        <v>366400</v>
      </c>
      <c r="AK33" s="42">
        <f>SUMIF(LoansC!$B$12:$B$226,Loans!$B33,LoansC!AK$12:AK$226)+SUMIF(LoansR!$B$12:$B$214,Loans!$B33,LoansR!AK$12:AK$226)</f>
        <v>0</v>
      </c>
      <c r="AL33" s="42">
        <f>SUMIF(LoansC!$B$12:$B$226,Loans!$B33,LoansC!AL$12:AL$226)+SUMIF(LoansR!$B$12:$B$214,Loans!$B33,LoansR!AL$12:AL$226)</f>
        <v>0</v>
      </c>
      <c r="AM33" s="42">
        <f>SUMIF(LoansC!$B$12:$B$226,Loans!$B33,LoansC!AM$12:AM$226)+SUMIF(LoansR!$B$12:$B$214,Loans!$B33,LoansR!AM$12:AM$226)</f>
        <v>0</v>
      </c>
      <c r="AN33" s="42">
        <f>SUMIF(LoansC!$B$12:$B$226,Loans!$B33,LoansC!AN$12:AN$226)+SUMIF(LoansR!$B$12:$B$214,Loans!$B33,LoansR!AN$12:AN$226)</f>
        <v>0</v>
      </c>
      <c r="AP33" s="84"/>
    </row>
    <row r="34" spans="1:42" x14ac:dyDescent="0.2">
      <c r="A34" s="1">
        <f t="shared" si="2"/>
        <v>2</v>
      </c>
      <c r="B34" s="10">
        <f t="shared" si="3"/>
        <v>42429</v>
      </c>
      <c r="C34" s="42">
        <f>SUMIF(LoansC!$B$12:$B$226,Loans!$B34,LoansC!C$12:C$226)+SUMIF(LoansR!$B$12:$B$214,Loans!$B34,LoansR!C$12:C$226)</f>
        <v>1534877.2400000002</v>
      </c>
      <c r="D34" s="42">
        <f>SUMIF(LoansC!$B$12:$B$226,Loans!$B34,LoansC!D$12:D$226)+SUMIF(LoansR!$B$12:$B$214,Loans!$B34,LoansR!D$12:D$226)</f>
        <v>47647837.110000014</v>
      </c>
      <c r="E34" s="42">
        <f>SUMIF(LoansC!$B$12:$B$226,Loans!$B34,LoansC!E$12:E$226)+SUMIF(LoansR!$B$12:$B$214,Loans!$B34,LoansR!E$12:E$226)</f>
        <v>0</v>
      </c>
      <c r="F34" s="42">
        <f>SUMIF(LoansC!$B$12:$B$226,Loans!$B34,LoansC!F$12:F$226)+SUMIF(LoansR!$B$12:$B$214,Loans!$B34,LoansR!F$12:F$226)</f>
        <v>0</v>
      </c>
      <c r="G34" s="42">
        <f>SUMIF(LoansC!$B$12:$B$226,Loans!$B34,LoansC!G$12:G$226)+SUMIF(LoansR!$B$12:$B$214,Loans!$B34,LoansR!G$12:G$226)</f>
        <v>1002</v>
      </c>
      <c r="H34" s="42">
        <f>SUMIF(LoansC!$B$12:$B$226,Loans!$B34,LoansC!H$12:H$226)+SUMIF(LoansR!$B$12:$B$214,Loans!$B34,LoansR!H$12:H$226)</f>
        <v>53431167.849999994</v>
      </c>
      <c r="I34" s="42">
        <f>SUMIF(LoansC!$B$12:$B$226,Loans!$B34,LoansC!I$12:I$226)+SUMIF(LoansR!$B$12:$B$214,Loans!$B34,LoansR!I$12:I$226)</f>
        <v>27584.520000001467</v>
      </c>
      <c r="J34" s="42">
        <f>SUMIF(LoansC!$B$12:$B$226,Loans!$B34,LoansC!J$12:J$226)+SUMIF(LoansR!$B$12:$B$214,Loans!$B34,LoansR!J$12:J$226)</f>
        <v>53458752.36999999</v>
      </c>
      <c r="K34" s="42">
        <f>SUMIF(LoansC!$B$12:$B$226,Loans!$B34,LoansC!K$12:K$226)+SUMIF(LoansR!$B$12:$B$214,Loans!$B34,LoansR!K$12:K$226)</f>
        <v>490742.11999999842</v>
      </c>
      <c r="L34" s="42">
        <f>SUMIF(LoansC!$B$12:$B$226,Loans!$B34,LoansC!L$12:L$226)+SUMIF(LoansR!$B$12:$B$214,Loans!$B34,LoansR!L$12:L$226)</f>
        <v>518326.63999999996</v>
      </c>
      <c r="M34" s="42">
        <f>SUMIF(LoansC!$B$12:$B$226,Loans!$B34,LoansC!M$12:M$226)+SUMIF(LoansR!$B$12:$B$214,Loans!$B34,LoansR!M$12:M$226)</f>
        <v>474990</v>
      </c>
      <c r="N34" s="42">
        <f>SUMIF(LoansC!$B$12:$B$226,Loans!$B34,LoansC!N$12:N$226)+SUMIF(LoansR!$B$12:$B$214,Loans!$B34,LoansR!N$12:N$226)</f>
        <v>0</v>
      </c>
      <c r="O34" s="42">
        <f>SUMIF(LoansC!$B$12:$B$226,Loans!$B34,LoansC!O$12:O$226)+SUMIF(LoansR!$B$12:$B$214,Loans!$B34,LoansR!O$12:O$226)</f>
        <v>474525</v>
      </c>
      <c r="P34" s="42">
        <f>SUMIF(LoansC!$B$12:$B$226,Loans!$B34,LoansC!P$12:P$226)+SUMIF(LoansR!$B$12:$B$214,Loans!$B34,LoansR!P$12:P$226)</f>
        <v>435557.29000000004</v>
      </c>
      <c r="Q34" s="42">
        <f>SUMIF(LoansC!$B$12:$B$226,Loans!$B34,LoansC!Q$12:Q$226)+SUMIF(LoansR!$B$12:$B$214,Loans!$B34,LoansR!Q$12:Q$226)</f>
        <v>38967.71</v>
      </c>
      <c r="R34" s="42">
        <f>SUMIF(LoansC!$B$12:$B$226,Loans!$B34,LoansC!R$12:R$226)+SUMIF(LoansR!$B$12:$B$214,Loans!$B34,LoansR!R$12:R$226)</f>
        <v>82769.349999999962</v>
      </c>
      <c r="S34" s="42">
        <f>SUMIF(LoansC!$B$12:$B$226,Loans!$B34,LoansC!S$12:S$226)+SUMIF(LoansR!$B$12:$B$214,Loans!$B34,LoansR!S$12:S$226)</f>
        <v>53392200.139999986</v>
      </c>
      <c r="T34" s="42">
        <f>SUMIF(LoansC!$B$12:$B$226,Loans!$B34,LoansC!T$12:T$226)+SUMIF(LoansR!$B$12:$B$214,Loans!$B34,LoansR!T$12:T$226)</f>
        <v>53474969.49000001</v>
      </c>
      <c r="U34" s="42">
        <f>SUMIF(LoansC!$B$12:$B$226,Loans!$B34,LoansC!U$12:U$226)+SUMIF(LoansR!$B$12:$B$214,Loans!$B34,LoansR!U$12:U$226)</f>
        <v>2</v>
      </c>
      <c r="V34" s="42">
        <f>SUMIF(LoansC!$B$12:$B$226,Loans!$B34,LoansC!V$12:V$226)+SUMIF(LoansR!$B$12:$B$214,Loans!$B34,LoansR!V$12:V$226)</f>
        <v>494938.94902558328</v>
      </c>
      <c r="W34" s="42">
        <f>SUMIF(LoansC!$B$12:$B$226,Loans!$B34,LoansC!W$12:W$226)+SUMIF(LoansR!$B$12:$B$214,Loans!$B34,LoansR!W$12:W$226)</f>
        <v>0</v>
      </c>
      <c r="X34" s="42">
        <f>SUMIF(LoansC!$B$12:$B$226,Loans!$B34,LoansC!X$12:X$226)</f>
        <v>155</v>
      </c>
      <c r="Y34" s="42">
        <f>SUMIF(LoansC!$B$12:$B$226,Loans!$B34,LoansC!Y$12:Y$226)+SUMIF(LoansR!$B$12:$B$214,Loans!$B34,LoansR!Y$12:Y$226)</f>
        <v>0</v>
      </c>
      <c r="Z34" s="42">
        <f>SUMIF(LoansC!$B$12:$B$226,Loans!$B34,LoansC!Z$12:Z$226)+SUMIF(LoansR!$B$12:$B$214,Loans!$B34,LoansR!Z$12:Z$226)</f>
        <v>0</v>
      </c>
      <c r="AA34" s="42">
        <f>SUMIF(LoansC!$B$12:$B$226,Loans!$B34,LoansC!AA$12:AA$226)+SUMIF(LoansR!$B$12:$B$214,Loans!$B34,LoansR!AA$12:AA$226)</f>
        <v>0</v>
      </c>
      <c r="AB34" s="42">
        <f>SUMIF(LoansC!$B$12:$B$226,Loans!$B34,LoansC!AB$12:AB$226)+SUMIF(LoansR!$B$12:$B$214,Loans!$B34,LoansR!AB$12:AB$226)</f>
        <v>0</v>
      </c>
      <c r="AC34" s="42">
        <f>SUMIF(LoansC!$B$12:$B$226,Loans!$B34,LoansC!AC$12:AC$226)+SUMIF(LoansR!$B$12:$B$214,Loans!$B34,LoansR!AC$12:AC$226)</f>
        <v>3</v>
      </c>
      <c r="AD34" s="42">
        <f>SUMIF(LoansC!$B$12:$B$226,Loans!$B34,LoansC!AD$12:AD$226)+SUMIF(LoansR!$B$12:$B$214,Loans!$B34,LoansR!AD$12:AD$226)</f>
        <v>0</v>
      </c>
      <c r="AE34" s="70">
        <f>SUMIF(LoansC!$B$12:$B$226,Loans!$B34,LoansC!AE$12:AE$226)</f>
        <v>0.1111</v>
      </c>
      <c r="AF34" s="42">
        <f>SUMIF(LoansC!$B$12:$B$226,Loans!$B34,LoansC!AF$12:AF$226)+SUMIF(LoansR!$B$12:$B$214,Loans!$B34,LoansR!AF$12:AF$226)</f>
        <v>4195.1506715833311</v>
      </c>
      <c r="AG34" s="42">
        <f>SUMIF(LoansC!$B$12:$B$226,Loans!$B34,LoansC!AG$12:AG$226)+SUMIF(LoansR!$B$12:$B$214,Loans!$B34,LoansR!AG$12:AG$226)</f>
        <v>0</v>
      </c>
      <c r="AH34" s="42">
        <f>SUMIF(LoansC!$B$12:$B$226,Loans!$B34,LoansC!AH$12:AH$226)+SUMIF(LoansR!$B$12:$B$214,Loans!$B34,LoansR!AH$12:AH$226)</f>
        <v>0</v>
      </c>
      <c r="AI34" s="42">
        <f>SUMIF(LoansC!$B$12:$B$226,Loans!$B34,LoansC!AI$12:AI$226)+SUMIF(LoansR!$B$12:$B$214,Loans!$B34,LoansR!AI$12:AI$226)</f>
        <v>999</v>
      </c>
      <c r="AJ34" s="42">
        <f>SUMIF(LoansC!$B$12:$B$226,Loans!$B34,LoansC!AJ$12:AJ$226)+SUMIF(LoansR!$B$12:$B$214,Loans!$B34,LoansR!AJ$12:AJ$226)</f>
        <v>319680</v>
      </c>
      <c r="AK34" s="42">
        <f>SUMIF(LoansC!$B$12:$B$226,Loans!$B34,LoansC!AK$12:AK$226)+SUMIF(LoansR!$B$12:$B$214,Loans!$B34,LoansR!AK$12:AK$226)</f>
        <v>0</v>
      </c>
      <c r="AL34" s="42">
        <f>SUMIF(LoansC!$B$12:$B$226,Loans!$B34,LoansC!AL$12:AL$226)+SUMIF(LoansR!$B$12:$B$214,Loans!$B34,LoansR!AL$12:AL$226)</f>
        <v>0</v>
      </c>
      <c r="AM34" s="42">
        <f>SUMIF(LoansC!$B$12:$B$226,Loans!$B34,LoansC!AM$12:AM$226)+SUMIF(LoansR!$B$12:$B$214,Loans!$B34,LoansR!AM$12:AM$226)</f>
        <v>0</v>
      </c>
      <c r="AN34" s="42">
        <f>SUMIF(LoansC!$B$12:$B$226,Loans!$B34,LoansC!AN$12:AN$226)+SUMIF(LoansR!$B$12:$B$214,Loans!$B34,LoansR!AN$12:AN$226)</f>
        <v>0</v>
      </c>
      <c r="AP34" s="84"/>
    </row>
    <row r="35" spans="1:42" x14ac:dyDescent="0.2">
      <c r="A35" s="1">
        <f t="shared" si="2"/>
        <v>3</v>
      </c>
      <c r="B35" s="10">
        <f t="shared" si="3"/>
        <v>42460</v>
      </c>
      <c r="C35" s="42">
        <f>SUMIF(LoansC!$B$12:$B$226,Loans!$B35,LoansC!C$12:C$226)+SUMIF(LoansR!$B$12:$B$214,Loans!$B35,LoansR!C$12:C$226)</f>
        <v>2174994.1800000002</v>
      </c>
      <c r="D35" s="42">
        <f>SUMIF(LoansC!$B$12:$B$226,Loans!$B35,LoansC!D$12:D$226)+SUMIF(LoansR!$B$12:$B$214,Loans!$B35,LoansR!D$12:D$226)</f>
        <v>49822831.290000014</v>
      </c>
      <c r="E35" s="42">
        <f>SUMIF(LoansC!$B$12:$B$226,Loans!$B35,LoansC!E$12:E$226)+SUMIF(LoansR!$B$12:$B$214,Loans!$B35,LoansR!E$12:E$226)</f>
        <v>0</v>
      </c>
      <c r="F35" s="42">
        <f>SUMIF(LoansC!$B$12:$B$226,Loans!$B35,LoansC!F$12:F$226)+SUMIF(LoansR!$B$12:$B$214,Loans!$B35,LoansR!F$12:F$226)</f>
        <v>0</v>
      </c>
      <c r="G35" s="42">
        <f>SUMIF(LoansC!$B$12:$B$226,Loans!$B35,LoansC!G$12:G$226)+SUMIF(LoansR!$B$12:$B$214,Loans!$B35,LoansR!G$12:G$226)</f>
        <v>1247</v>
      </c>
      <c r="H35" s="42">
        <f>SUMIF(LoansC!$B$12:$B$226,Loans!$B35,LoansC!H$12:H$226)+SUMIF(LoansR!$B$12:$B$214,Loans!$B35,LoansR!H$12:H$226)</f>
        <v>53392200.139999986</v>
      </c>
      <c r="I35" s="42">
        <f>SUMIF(LoansC!$B$12:$B$226,Loans!$B35,LoansC!I$12:I$226)+SUMIF(LoansR!$B$12:$B$214,Loans!$B35,LoansR!I$12:I$226)</f>
        <v>82769.350000000253</v>
      </c>
      <c r="J35" s="42">
        <f>SUMIF(LoansC!$B$12:$B$226,Loans!$B35,LoansC!J$12:J$226)+SUMIF(LoansR!$B$12:$B$214,Loans!$B35,LoansR!J$12:J$226)</f>
        <v>53474969.49000001</v>
      </c>
      <c r="K35" s="42">
        <f>SUMIF(LoansC!$B$12:$B$226,Loans!$B35,LoansC!K$12:K$226)+SUMIF(LoansR!$B$12:$B$214,Loans!$B35,LoansR!K$12:K$226)</f>
        <v>490946.1799999997</v>
      </c>
      <c r="L35" s="42">
        <f>SUMIF(LoansC!$B$12:$B$226,Loans!$B35,LoansC!L$12:L$226)+SUMIF(LoansR!$B$12:$B$214,Loans!$B35,LoansR!L$12:L$226)</f>
        <v>573715.53</v>
      </c>
      <c r="M35" s="42">
        <f>SUMIF(LoansC!$B$12:$B$226,Loans!$B35,LoansC!M$12:M$226)+SUMIF(LoansR!$B$12:$B$214,Loans!$B35,LoansR!M$12:M$226)</f>
        <v>591365</v>
      </c>
      <c r="N35" s="42">
        <f>SUMIF(LoansC!$B$12:$B$226,Loans!$B35,LoansC!N$12:N$226)+SUMIF(LoansR!$B$12:$B$214,Loans!$B35,LoansR!N$12:N$226)</f>
        <v>0</v>
      </c>
      <c r="O35" s="42">
        <f>SUMIF(LoansC!$B$12:$B$226,Loans!$B35,LoansC!O$12:O$226)+SUMIF(LoansR!$B$12:$B$214,Loans!$B35,LoansR!O$12:O$226)</f>
        <v>590900</v>
      </c>
      <c r="P35" s="42">
        <f>SUMIF(LoansC!$B$12:$B$226,Loans!$B35,LoansC!P$12:P$226)+SUMIF(LoansR!$B$12:$B$214,Loans!$B35,LoansR!P$12:P$226)</f>
        <v>486730.22999999992</v>
      </c>
      <c r="Q35" s="42">
        <f>SUMIF(LoansC!$B$12:$B$226,Loans!$B35,LoansC!Q$12:Q$226)+SUMIF(LoansR!$B$12:$B$214,Loans!$B35,LoansR!Q$12:Q$226)</f>
        <v>104169.76999999999</v>
      </c>
      <c r="R35" s="42">
        <f>SUMIF(LoansC!$B$12:$B$226,Loans!$B35,LoansC!R$12:R$226)+SUMIF(LoansR!$B$12:$B$214,Loans!$B35,LoansR!R$12:R$226)</f>
        <v>86985.3</v>
      </c>
      <c r="S35" s="42">
        <f>SUMIF(LoansC!$B$12:$B$226,Loans!$B35,LoansC!S$12:S$226)+SUMIF(LoansR!$B$12:$B$214,Loans!$B35,LoansR!S$12:S$226)</f>
        <v>53288030.36999999</v>
      </c>
      <c r="T35" s="42">
        <f>SUMIF(LoansC!$B$12:$B$226,Loans!$B35,LoansC!T$12:T$226)+SUMIF(LoansR!$B$12:$B$214,Loans!$B35,LoansR!T$12:T$226)</f>
        <v>53375015.669999994</v>
      </c>
      <c r="U35" s="42">
        <f>SUMIF(LoansC!$B$12:$B$226,Loans!$B35,LoansC!U$12:U$226)+SUMIF(LoansR!$B$12:$B$214,Loans!$B35,LoansR!U$12:U$226)</f>
        <v>2</v>
      </c>
      <c r="V35" s="42">
        <f>SUMIF(LoansC!$B$12:$B$226,Loans!$B35,LoansC!V$12:V$226)+SUMIF(LoansR!$B$12:$B$214,Loans!$B35,LoansR!V$12:V$226)</f>
        <v>495089.09252825007</v>
      </c>
      <c r="W35" s="42">
        <f>SUMIF(LoansC!$B$12:$B$226,Loans!$B35,LoansC!W$12:W$226)+SUMIF(LoansR!$B$12:$B$214,Loans!$B35,LoansR!W$12:W$226)</f>
        <v>0</v>
      </c>
      <c r="X35" s="42">
        <f>SUMIF(LoansC!$B$12:$B$226,Loans!$B35,LoansC!X$12:X$226)</f>
        <v>155</v>
      </c>
      <c r="Y35" s="42">
        <f>SUMIF(LoansC!$B$12:$B$226,Loans!$B35,LoansC!Y$12:Y$226)+SUMIF(LoansR!$B$12:$B$214,Loans!$B35,LoansR!Y$12:Y$226)</f>
        <v>0</v>
      </c>
      <c r="Z35" s="42">
        <f>SUMIF(LoansC!$B$12:$B$226,Loans!$B35,LoansC!Z$12:Z$226)+SUMIF(LoansR!$B$12:$B$214,Loans!$B35,LoansR!Z$12:Z$226)</f>
        <v>0</v>
      </c>
      <c r="AA35" s="42">
        <f>SUMIF(LoansC!$B$12:$B$226,Loans!$B35,LoansC!AA$12:AA$226)+SUMIF(LoansR!$B$12:$B$214,Loans!$B35,LoansR!AA$12:AA$226)</f>
        <v>0</v>
      </c>
      <c r="AB35" s="42">
        <f>SUMIF(LoansC!$B$12:$B$226,Loans!$B35,LoansC!AB$12:AB$226)+SUMIF(LoansR!$B$12:$B$214,Loans!$B35,LoansR!AB$12:AB$226)</f>
        <v>0</v>
      </c>
      <c r="AC35" s="42">
        <f>SUMIF(LoansC!$B$12:$B$226,Loans!$B35,LoansC!AC$12:AC$226)+SUMIF(LoansR!$B$12:$B$214,Loans!$B35,LoansR!AC$12:AC$226)</f>
        <v>3</v>
      </c>
      <c r="AD35" s="42">
        <f>SUMIF(LoansC!$B$12:$B$226,Loans!$B35,LoansC!AD$12:AD$226)+SUMIF(LoansR!$B$12:$B$214,Loans!$B35,LoansR!AD$12:AD$226)</f>
        <v>0</v>
      </c>
      <c r="AE35" s="70">
        <f>SUMIF(LoansC!$B$12:$B$226,Loans!$B35,LoansC!AE$12:AE$226)</f>
        <v>0.1111</v>
      </c>
      <c r="AF35" s="42">
        <f>SUMIF(LoansC!$B$12:$B$226,Loans!$B35,LoansC!AF$12:AF$226)+SUMIF(LoansR!$B$12:$B$214,Loans!$B35,LoansR!AF$12:AF$226)</f>
        <v>4141.2333409166649</v>
      </c>
      <c r="AG35" s="42">
        <f>SUMIF(LoansC!$B$12:$B$226,Loans!$B35,LoansC!AG$12:AG$226)+SUMIF(LoansR!$B$12:$B$214,Loans!$B35,LoansR!AG$12:AG$226)</f>
        <v>0</v>
      </c>
      <c r="AH35" s="42">
        <f>SUMIF(LoansC!$B$12:$B$226,Loans!$B35,LoansC!AH$12:AH$226)+SUMIF(LoansR!$B$12:$B$214,Loans!$B35,LoansR!AH$12:AH$226)</f>
        <v>0</v>
      </c>
      <c r="AI35" s="42">
        <f>SUMIF(LoansC!$B$12:$B$226,Loans!$B35,LoansC!AI$12:AI$226)+SUMIF(LoansR!$B$12:$B$214,Loans!$B35,LoansR!AI$12:AI$226)</f>
        <v>1244</v>
      </c>
      <c r="AJ35" s="42">
        <f>SUMIF(LoansC!$B$12:$B$226,Loans!$B35,LoansC!AJ$12:AJ$226)+SUMIF(LoansR!$B$12:$B$214,Loans!$B35,LoansR!AJ$12:AJ$226)</f>
        <v>398080</v>
      </c>
      <c r="AK35" s="42">
        <f>SUMIF(LoansC!$B$12:$B$226,Loans!$B35,LoansC!AK$12:AK$226)+SUMIF(LoansR!$B$12:$B$214,Loans!$B35,LoansR!AK$12:AK$226)</f>
        <v>0</v>
      </c>
      <c r="AL35" s="42">
        <f>SUMIF(LoansC!$B$12:$B$226,Loans!$B35,LoansC!AL$12:AL$226)+SUMIF(LoansR!$B$12:$B$214,Loans!$B35,LoansR!AL$12:AL$226)</f>
        <v>0</v>
      </c>
      <c r="AM35" s="42">
        <f>SUMIF(LoansC!$B$12:$B$226,Loans!$B35,LoansC!AM$12:AM$226)+SUMIF(LoansR!$B$12:$B$214,Loans!$B35,LoansR!AM$12:AM$226)</f>
        <v>0</v>
      </c>
      <c r="AN35" s="42">
        <f>SUMIF(LoansC!$B$12:$B$226,Loans!$B35,LoansC!AN$12:AN$226)+SUMIF(LoansR!$B$12:$B$214,Loans!$B35,LoansR!AN$12:AN$226)</f>
        <v>0</v>
      </c>
      <c r="AP35" s="84"/>
    </row>
    <row r="36" spans="1:42" x14ac:dyDescent="0.2">
      <c r="A36" s="1">
        <f t="shared" si="2"/>
        <v>4</v>
      </c>
      <c r="B36" s="10">
        <f t="shared" si="3"/>
        <v>42490</v>
      </c>
      <c r="C36" s="42">
        <f>SUMIF(LoansC!$B$12:$B$226,Loans!$B36,LoansC!C$12:C$226)+SUMIF(LoansR!$B$12:$B$214,Loans!$B36,LoansR!C$12:C$226)</f>
        <v>2438965.5500000003</v>
      </c>
      <c r="D36" s="42">
        <f>SUMIF(LoansC!$B$12:$B$226,Loans!$B36,LoansC!D$12:D$226)+SUMIF(LoansR!$B$12:$B$214,Loans!$B36,LoansR!D$12:D$226)</f>
        <v>52261796.840000011</v>
      </c>
      <c r="E36" s="42">
        <f>SUMIF(LoansC!$B$12:$B$226,Loans!$B36,LoansC!E$12:E$226)+SUMIF(LoansR!$B$12:$B$214,Loans!$B36,LoansR!E$12:E$226)</f>
        <v>0</v>
      </c>
      <c r="F36" s="42">
        <f>SUMIF(LoansC!$B$12:$B$226,Loans!$B36,LoansC!F$12:F$226)+SUMIF(LoansR!$B$12:$B$214,Loans!$B36,LoansR!F$12:F$226)</f>
        <v>0</v>
      </c>
      <c r="G36" s="42">
        <f>SUMIF(LoansC!$B$12:$B$226,Loans!$B36,LoansC!G$12:G$226)+SUMIF(LoansR!$B$12:$B$214,Loans!$B36,LoansR!G$12:G$226)</f>
        <v>1543</v>
      </c>
      <c r="H36" s="42">
        <f>SUMIF(LoansC!$B$12:$B$226,Loans!$B36,LoansC!H$12:H$226)+SUMIF(LoansR!$B$12:$B$214,Loans!$B36,LoansR!H$12:H$226)</f>
        <v>53288030.36999999</v>
      </c>
      <c r="I36" s="42">
        <f>SUMIF(LoansC!$B$12:$B$226,Loans!$B36,LoansC!I$12:I$226)+SUMIF(LoansR!$B$12:$B$214,Loans!$B36,LoansR!I$12:I$226)</f>
        <v>86985.300000000119</v>
      </c>
      <c r="J36" s="42">
        <f>SUMIF(LoansC!$B$12:$B$226,Loans!$B36,LoansC!J$12:J$226)+SUMIF(LoansR!$B$12:$B$214,Loans!$B36,LoansR!J$12:J$226)</f>
        <v>53375015.669999994</v>
      </c>
      <c r="K36" s="42">
        <f>SUMIF(LoansC!$B$12:$B$226,Loans!$B36,LoansC!K$12:K$226)+SUMIF(LoansR!$B$12:$B$214,Loans!$B36,LoansR!K$12:K$226)</f>
        <v>490098.64999999997</v>
      </c>
      <c r="L36" s="42">
        <f>SUMIF(LoansC!$B$12:$B$226,Loans!$B36,LoansC!L$12:L$226)+SUMIF(LoansR!$B$12:$B$214,Loans!$B36,LoansR!L$12:L$226)</f>
        <v>577083.95000000007</v>
      </c>
      <c r="M36" s="42">
        <f>SUMIF(LoansC!$B$12:$B$226,Loans!$B36,LoansC!M$12:M$226)+SUMIF(LoansR!$B$12:$B$214,Loans!$B36,LoansR!M$12:M$226)</f>
        <v>731645</v>
      </c>
      <c r="N36" s="42">
        <f>SUMIF(LoansC!$B$12:$B$226,Loans!$B36,LoansC!N$12:N$226)+SUMIF(LoansR!$B$12:$B$214,Loans!$B36,LoansR!N$12:N$226)</f>
        <v>0</v>
      </c>
      <c r="O36" s="42">
        <f>SUMIF(LoansC!$B$12:$B$226,Loans!$B36,LoansC!O$12:O$226)+SUMIF(LoansR!$B$12:$B$214,Loans!$B36,LoansR!O$12:O$226)</f>
        <v>731025</v>
      </c>
      <c r="P36" s="42">
        <f>SUMIF(LoansC!$B$12:$B$226,Loans!$B36,LoansC!P$12:P$226)+SUMIF(LoansR!$B$12:$B$214,Loans!$B36,LoansR!P$12:P$226)</f>
        <v>532608.29</v>
      </c>
      <c r="Q36" s="42">
        <f>SUMIF(LoansC!$B$12:$B$226,Loans!$B36,LoansC!Q$12:Q$226)+SUMIF(LoansR!$B$12:$B$214,Loans!$B36,LoansR!Q$12:Q$226)</f>
        <v>198416.71000000008</v>
      </c>
      <c r="R36" s="42">
        <f>SUMIF(LoansC!$B$12:$B$226,Loans!$B36,LoansC!R$12:R$226)+SUMIF(LoansR!$B$12:$B$214,Loans!$B36,LoansR!R$12:R$226)</f>
        <v>44475.66</v>
      </c>
      <c r="S36" s="42">
        <f>SUMIF(LoansC!$B$12:$B$226,Loans!$B36,LoansC!S$12:S$226)+SUMIF(LoansR!$B$12:$B$214,Loans!$B36,LoansR!S$12:S$226)</f>
        <v>53089613.659999996</v>
      </c>
      <c r="T36" s="42">
        <f>SUMIF(LoansC!$B$12:$B$226,Loans!$B36,LoansC!T$12:T$226)+SUMIF(LoansR!$B$12:$B$214,Loans!$B36,LoansR!T$12:T$226)</f>
        <v>53134089.319999985</v>
      </c>
      <c r="U36" s="42">
        <f>SUMIF(LoansC!$B$12:$B$226,Loans!$B36,LoansC!U$12:U$226)+SUMIF(LoansR!$B$12:$B$214,Loans!$B36,LoansR!U$12:U$226)</f>
        <v>2</v>
      </c>
      <c r="V36" s="42">
        <f>SUMIF(LoansC!$B$12:$B$226,Loans!$B36,LoansC!V$12:V$226)+SUMIF(LoansR!$B$12:$B$214,Loans!$B36,LoansR!V$12:V$226)</f>
        <v>494163.68674475001</v>
      </c>
      <c r="W36" s="42">
        <f>SUMIF(LoansC!$B$12:$B$226,Loans!$B36,LoansC!W$12:W$226)+SUMIF(LoansR!$B$12:$B$214,Loans!$B36,LoansR!W$12:W$226)</f>
        <v>0</v>
      </c>
      <c r="X36" s="42">
        <f>SUMIF(LoansC!$B$12:$B$226,Loans!$B36,LoansC!X$12:X$226)</f>
        <v>155</v>
      </c>
      <c r="Y36" s="42">
        <f>SUMIF(LoansC!$B$12:$B$226,Loans!$B36,LoansC!Y$12:Y$226)+SUMIF(LoansR!$B$12:$B$214,Loans!$B36,LoansR!Y$12:Y$226)</f>
        <v>0</v>
      </c>
      <c r="Z36" s="42">
        <f>SUMIF(LoansC!$B$12:$B$226,Loans!$B36,LoansC!Z$12:Z$226)+SUMIF(LoansR!$B$12:$B$214,Loans!$B36,LoansR!Z$12:Z$226)</f>
        <v>0</v>
      </c>
      <c r="AA36" s="42">
        <f>SUMIF(LoansC!$B$12:$B$226,Loans!$B36,LoansC!AA$12:AA$226)+SUMIF(LoansR!$B$12:$B$214,Loans!$B36,LoansR!AA$12:AA$226)</f>
        <v>0</v>
      </c>
      <c r="AB36" s="42">
        <f>SUMIF(LoansC!$B$12:$B$226,Loans!$B36,LoansC!AB$12:AB$226)+SUMIF(LoansR!$B$12:$B$214,Loans!$B36,LoansR!AB$12:AB$226)</f>
        <v>0</v>
      </c>
      <c r="AC36" s="42">
        <f>SUMIF(LoansC!$B$12:$B$226,Loans!$B36,LoansC!AC$12:AC$226)+SUMIF(LoansR!$B$12:$B$214,Loans!$B36,LoansR!AC$12:AC$226)</f>
        <v>4</v>
      </c>
      <c r="AD36" s="42">
        <f>SUMIF(LoansC!$B$12:$B$226,Loans!$B36,LoansC!AD$12:AD$226)+SUMIF(LoansR!$B$12:$B$214,Loans!$B36,LoansR!AD$12:AD$226)</f>
        <v>0</v>
      </c>
      <c r="AE36" s="70">
        <f>SUMIF(LoansC!$B$12:$B$226,Loans!$B36,LoansC!AE$12:AE$226)</f>
        <v>0.1111</v>
      </c>
      <c r="AF36" s="42">
        <f>SUMIF(LoansC!$B$12:$B$226,Loans!$B36,LoansC!AF$12:AF$226)+SUMIF(LoansR!$B$12:$B$214,Loans!$B36,LoansR!AF$12:AF$226)</f>
        <v>4063.3017903333334</v>
      </c>
      <c r="AG36" s="42">
        <f>SUMIF(LoansC!$B$12:$B$226,Loans!$B36,LoansC!AG$12:AG$226)+SUMIF(LoansR!$B$12:$B$214,Loans!$B36,LoansR!AG$12:AG$226)</f>
        <v>0</v>
      </c>
      <c r="AH36" s="42">
        <f>SUMIF(LoansC!$B$12:$B$226,Loans!$B36,LoansC!AH$12:AH$226)+SUMIF(LoansR!$B$12:$B$214,Loans!$B36,LoansR!AH$12:AH$226)</f>
        <v>0</v>
      </c>
      <c r="AI36" s="42">
        <f>SUMIF(LoansC!$B$12:$B$226,Loans!$B36,LoansC!AI$12:AI$226)+SUMIF(LoansR!$B$12:$B$214,Loans!$B36,LoansR!AI$12:AI$226)</f>
        <v>1539</v>
      </c>
      <c r="AJ36" s="42">
        <f>SUMIF(LoansC!$B$12:$B$226,Loans!$B36,LoansC!AJ$12:AJ$226)+SUMIF(LoansR!$B$12:$B$214,Loans!$B36,LoansR!AJ$12:AJ$226)</f>
        <v>492480</v>
      </c>
      <c r="AK36" s="42">
        <f>SUMIF(LoansC!$B$12:$B$226,Loans!$B36,LoansC!AK$12:AK$226)+SUMIF(LoansR!$B$12:$B$214,Loans!$B36,LoansR!AK$12:AK$226)</f>
        <v>0</v>
      </c>
      <c r="AL36" s="42">
        <f>SUMIF(LoansC!$B$12:$B$226,Loans!$B36,LoansC!AL$12:AL$226)+SUMIF(LoansR!$B$12:$B$214,Loans!$B36,LoansR!AL$12:AL$226)</f>
        <v>0</v>
      </c>
      <c r="AM36" s="42">
        <f>SUMIF(LoansC!$B$12:$B$226,Loans!$B36,LoansC!AM$12:AM$226)+SUMIF(LoansR!$B$12:$B$214,Loans!$B36,LoansR!AM$12:AM$226)</f>
        <v>0</v>
      </c>
      <c r="AN36" s="42">
        <f>SUMIF(LoansC!$B$12:$B$226,Loans!$B36,LoansC!AN$12:AN$226)+SUMIF(LoansR!$B$12:$B$214,Loans!$B36,LoansR!AN$12:AN$226)</f>
        <v>0</v>
      </c>
      <c r="AP36" s="84"/>
    </row>
    <row r="37" spans="1:42" x14ac:dyDescent="0.2">
      <c r="A37" s="1">
        <f t="shared" si="2"/>
        <v>5</v>
      </c>
      <c r="B37" s="10">
        <f t="shared" si="3"/>
        <v>42521</v>
      </c>
      <c r="C37" s="42">
        <f>SUMIF(LoansC!$B$12:$B$226,Loans!$B37,LoansC!C$12:C$226)+SUMIF(LoansR!$B$12:$B$214,Loans!$B37,LoansR!C$12:C$226)</f>
        <v>2912088.23</v>
      </c>
      <c r="D37" s="42">
        <f>SUMIF(LoansC!$B$12:$B$226,Loans!$B37,LoansC!D$12:D$226)+SUMIF(LoansR!$B$12:$B$214,Loans!$B37,LoansR!D$12:D$226)</f>
        <v>55173885.070000008</v>
      </c>
      <c r="E37" s="42">
        <f>SUMIF(LoansC!$B$12:$B$226,Loans!$B37,LoansC!E$12:E$226)+SUMIF(LoansR!$B$12:$B$214,Loans!$B37,LoansR!E$12:E$226)</f>
        <v>0</v>
      </c>
      <c r="F37" s="42">
        <f>SUMIF(LoansC!$B$12:$B$226,Loans!$B37,LoansC!F$12:F$226)+SUMIF(LoansR!$B$12:$B$214,Loans!$B37,LoansR!F$12:F$226)</f>
        <v>0</v>
      </c>
      <c r="G37" s="42">
        <f>SUMIF(LoansC!$B$12:$B$226,Loans!$B37,LoansC!G$12:G$226)+SUMIF(LoansR!$B$12:$B$214,Loans!$B37,LoansR!G$12:G$226)</f>
        <v>2165</v>
      </c>
      <c r="H37" s="42">
        <f>SUMIF(LoansC!$B$12:$B$226,Loans!$B37,LoansC!H$12:H$226)+SUMIF(LoansR!$B$12:$B$214,Loans!$B37,LoansR!H$12:H$226)</f>
        <v>53089613.659999996</v>
      </c>
      <c r="I37" s="42">
        <f>SUMIF(LoansC!$B$12:$B$226,Loans!$B37,LoansC!I$12:I$226)+SUMIF(LoansR!$B$12:$B$214,Loans!$B37,LoansR!I$12:I$226)</f>
        <v>44475.660000000178</v>
      </c>
      <c r="J37" s="42">
        <f>SUMIF(LoansC!$B$12:$B$226,Loans!$B37,LoansC!J$12:J$226)+SUMIF(LoansR!$B$12:$B$214,Loans!$B37,LoansR!J$12:J$226)</f>
        <v>53134089.319999985</v>
      </c>
      <c r="K37" s="42">
        <f>SUMIF(LoansC!$B$12:$B$226,Loans!$B37,LoansC!K$12:K$226)+SUMIF(LoansR!$B$12:$B$214,Loans!$B37,LoansR!K$12:K$226)</f>
        <v>487971.99999999988</v>
      </c>
      <c r="L37" s="42">
        <f>SUMIF(LoansC!$B$12:$B$226,Loans!$B37,LoansC!L$12:L$226)+SUMIF(LoansR!$B$12:$B$214,Loans!$B37,LoansR!L$12:L$226)</f>
        <v>532447.66</v>
      </c>
      <c r="M37" s="42">
        <f>SUMIF(LoansC!$B$12:$B$226,Loans!$B37,LoansC!M$12:M$226)+SUMIF(LoansR!$B$12:$B$214,Loans!$B37,LoansR!M$12:M$226)</f>
        <v>1026455</v>
      </c>
      <c r="N37" s="42">
        <f>SUMIF(LoansC!$B$12:$B$226,Loans!$B37,LoansC!N$12:N$226)+SUMIF(LoansR!$B$12:$B$214,Loans!$B37,LoansR!N$12:N$226)</f>
        <v>0</v>
      </c>
      <c r="O37" s="42">
        <f>SUMIF(LoansC!$B$12:$B$226,Loans!$B37,LoansC!O$12:O$226)+SUMIF(LoansR!$B$12:$B$214,Loans!$B37,LoansR!O$12:O$226)</f>
        <v>1025525</v>
      </c>
      <c r="P37" s="42">
        <f>SUMIF(LoansC!$B$12:$B$226,Loans!$B37,LoansC!P$12:P$226)+SUMIF(LoansR!$B$12:$B$214,Loans!$B37,LoansR!P$12:P$226)</f>
        <v>530747.1</v>
      </c>
      <c r="Q37" s="42">
        <f>SUMIF(LoansC!$B$12:$B$226,Loans!$B37,LoansC!Q$12:Q$226)+SUMIF(LoansR!$B$12:$B$214,Loans!$B37,LoansR!Q$12:Q$226)</f>
        <v>494777.90000000008</v>
      </c>
      <c r="R37" s="42">
        <f>SUMIF(LoansC!$B$12:$B$226,Loans!$B37,LoansC!R$12:R$226)+SUMIF(LoansR!$B$12:$B$214,Loans!$B37,LoansR!R$12:R$226)</f>
        <v>1700.5600000000002</v>
      </c>
      <c r="S37" s="42">
        <f>SUMIF(LoansC!$B$12:$B$226,Loans!$B37,LoansC!S$12:S$226)+SUMIF(LoansR!$B$12:$B$214,Loans!$B37,LoansR!S$12:S$226)</f>
        <v>52594835.759999983</v>
      </c>
      <c r="T37" s="42">
        <f>SUMIF(LoansC!$B$12:$B$226,Loans!$B37,LoansC!T$12:T$226)+SUMIF(LoansR!$B$12:$B$214,Loans!$B37,LoansR!T$12:T$226)</f>
        <v>52596536.319999985</v>
      </c>
      <c r="U37" s="42">
        <f>SUMIF(LoansC!$B$12:$B$226,Loans!$B37,LoansC!U$12:U$226)+SUMIF(LoansR!$B$12:$B$214,Loans!$B37,LoansR!U$12:U$226)</f>
        <v>2</v>
      </c>
      <c r="V37" s="42">
        <f>SUMIF(LoansC!$B$12:$B$226,Loans!$B37,LoansC!V$12:V$226)+SUMIF(LoansR!$B$12:$B$214,Loans!$B37,LoansR!V$12:V$226)</f>
        <v>491933.11028766655</v>
      </c>
      <c r="W37" s="42">
        <f>SUMIF(LoansC!$B$12:$B$226,Loans!$B37,LoansC!W$12:W$226)+SUMIF(LoansR!$B$12:$B$214,Loans!$B37,LoansR!W$12:W$226)</f>
        <v>0</v>
      </c>
      <c r="X37" s="42">
        <f>SUMIF(LoansC!$B$12:$B$226,Loans!$B37,LoansC!X$12:X$226)</f>
        <v>155</v>
      </c>
      <c r="Y37" s="42">
        <f>SUMIF(LoansC!$B$12:$B$226,Loans!$B37,LoansC!Y$12:Y$226)+SUMIF(LoansR!$B$12:$B$214,Loans!$B37,LoansR!Y$12:Y$226)</f>
        <v>0</v>
      </c>
      <c r="Z37" s="42">
        <f>SUMIF(LoansC!$B$12:$B$226,Loans!$B37,LoansC!Z$12:Z$226)+SUMIF(LoansR!$B$12:$B$214,Loans!$B37,LoansR!Z$12:Z$226)</f>
        <v>0</v>
      </c>
      <c r="AA37" s="42">
        <f>SUMIF(LoansC!$B$12:$B$226,Loans!$B37,LoansC!AA$12:AA$226)+SUMIF(LoansR!$B$12:$B$214,Loans!$B37,LoansR!AA$12:AA$226)</f>
        <v>0</v>
      </c>
      <c r="AB37" s="42">
        <f>SUMIF(LoansC!$B$12:$B$226,Loans!$B37,LoansC!AB$12:AB$226)+SUMIF(LoansR!$B$12:$B$214,Loans!$B37,LoansR!AB$12:AB$226)</f>
        <v>0</v>
      </c>
      <c r="AC37" s="42">
        <f>SUMIF(LoansC!$B$12:$B$226,Loans!$B37,LoansC!AC$12:AC$226)+SUMIF(LoansR!$B$12:$B$214,Loans!$B37,LoansR!AC$12:AC$226)</f>
        <v>6</v>
      </c>
      <c r="AD37" s="42">
        <f>SUMIF(LoansC!$B$12:$B$226,Loans!$B37,LoansC!AD$12:AD$226)+SUMIF(LoansR!$B$12:$B$214,Loans!$B37,LoansR!AD$12:AD$226)</f>
        <v>0</v>
      </c>
      <c r="AE37" s="70">
        <f>SUMIF(LoansC!$B$12:$B$226,Loans!$B37,LoansC!AE$12:AE$226)</f>
        <v>0.1111</v>
      </c>
      <c r="AF37" s="42">
        <f>SUMIF(LoansC!$B$12:$B$226,Loans!$B37,LoansC!AF$12:AF$226)+SUMIF(LoansR!$B$12:$B$214,Loans!$B37,LoansR!AF$12:AF$226)</f>
        <v>3959.400842</v>
      </c>
      <c r="AG37" s="42">
        <f>SUMIF(LoansC!$B$12:$B$226,Loans!$B37,LoansC!AG$12:AG$226)+SUMIF(LoansR!$B$12:$B$214,Loans!$B37,LoansR!AG$12:AG$226)</f>
        <v>0</v>
      </c>
      <c r="AH37" s="42">
        <f>SUMIF(LoansC!$B$12:$B$226,Loans!$B37,LoansC!AH$12:AH$226)+SUMIF(LoansR!$B$12:$B$214,Loans!$B37,LoansR!AH$12:AH$226)</f>
        <v>0</v>
      </c>
      <c r="AI37" s="42">
        <f>SUMIF(LoansC!$B$12:$B$226,Loans!$B37,LoansC!AI$12:AI$226)+SUMIF(LoansR!$B$12:$B$214,Loans!$B37,LoansR!AI$12:AI$226)</f>
        <v>2159</v>
      </c>
      <c r="AJ37" s="42">
        <f>SUMIF(LoansC!$B$12:$B$226,Loans!$B37,LoansC!AJ$12:AJ$226)+SUMIF(LoansR!$B$12:$B$214,Loans!$B37,LoansR!AJ$12:AJ$226)</f>
        <v>690880</v>
      </c>
      <c r="AK37" s="42">
        <f>SUMIF(LoansC!$B$12:$B$226,Loans!$B37,LoansC!AK$12:AK$226)+SUMIF(LoansR!$B$12:$B$214,Loans!$B37,LoansR!AK$12:AK$226)</f>
        <v>0</v>
      </c>
      <c r="AL37" s="42">
        <f>SUMIF(LoansC!$B$12:$B$226,Loans!$B37,LoansC!AL$12:AL$226)+SUMIF(LoansR!$B$12:$B$214,Loans!$B37,LoansR!AL$12:AL$226)</f>
        <v>0</v>
      </c>
      <c r="AM37" s="42">
        <f>SUMIF(LoansC!$B$12:$B$226,Loans!$B37,LoansC!AM$12:AM$226)+SUMIF(LoansR!$B$12:$B$214,Loans!$B37,LoansR!AM$12:AM$226)</f>
        <v>0</v>
      </c>
      <c r="AN37" s="42">
        <f>SUMIF(LoansC!$B$12:$B$226,Loans!$B37,LoansC!AN$12:AN$226)+SUMIF(LoansR!$B$12:$B$214,Loans!$B37,LoansR!AN$12:AN$226)</f>
        <v>0</v>
      </c>
      <c r="AP37" s="84"/>
    </row>
    <row r="38" spans="1:42" x14ac:dyDescent="0.2">
      <c r="A38" s="1">
        <f t="shared" si="2"/>
        <v>6</v>
      </c>
      <c r="B38" s="10">
        <f t="shared" si="3"/>
        <v>42551</v>
      </c>
      <c r="C38" s="42">
        <f>SUMIF(LoansC!$B$12:$B$226,Loans!$B38,LoansC!C$12:C$226)+SUMIF(LoansR!$B$12:$B$214,Loans!$B38,LoansR!C$12:C$226)</f>
        <v>2853829.2499999995</v>
      </c>
      <c r="D38" s="42">
        <f>SUMIF(LoansC!$B$12:$B$226,Loans!$B38,LoansC!D$12:D$226)+SUMIF(LoansR!$B$12:$B$214,Loans!$B38,LoansR!D$12:D$226)</f>
        <v>58027714.320000008</v>
      </c>
      <c r="E38" s="42">
        <f>SUMIF(LoansC!$B$12:$B$226,Loans!$B38,LoansC!E$12:E$226)+SUMIF(LoansR!$B$12:$B$214,Loans!$B38,LoansR!E$12:E$226)</f>
        <v>0</v>
      </c>
      <c r="F38" s="42">
        <f>SUMIF(LoansC!$B$12:$B$226,Loans!$B38,LoansC!F$12:F$226)+SUMIF(LoansR!$B$12:$B$214,Loans!$B38,LoansR!F$12:F$226)</f>
        <v>0</v>
      </c>
      <c r="G38" s="42">
        <f>SUMIF(LoansC!$B$12:$B$226,Loans!$B38,LoansC!G$12:G$226)+SUMIF(LoansR!$B$12:$B$214,Loans!$B38,LoansR!G$12:G$226)</f>
        <v>2442</v>
      </c>
      <c r="H38" s="42">
        <f>SUMIF(LoansC!$B$12:$B$226,Loans!$B38,LoansC!H$12:H$226)+SUMIF(LoansR!$B$12:$B$214,Loans!$B38,LoansR!H$12:H$226)</f>
        <v>52594835.75999999</v>
      </c>
      <c r="I38" s="42">
        <f>SUMIF(LoansC!$B$12:$B$226,Loans!$B38,LoansC!I$12:I$226)+SUMIF(LoansR!$B$12:$B$214,Loans!$B38,LoansR!I$12:I$226)</f>
        <v>1700.560000000002</v>
      </c>
      <c r="J38" s="42">
        <f>SUMIF(LoansC!$B$12:$B$226,Loans!$B38,LoansC!J$12:J$226)+SUMIF(LoansR!$B$12:$B$214,Loans!$B38,LoansR!J$12:J$226)</f>
        <v>52596536.319999985</v>
      </c>
      <c r="K38" s="42">
        <f>SUMIF(LoansC!$B$12:$B$226,Loans!$B38,LoansC!K$12:K$226)+SUMIF(LoansR!$B$12:$B$214,Loans!$B38,LoansR!K$12:K$226)</f>
        <v>483110.60000000003</v>
      </c>
      <c r="L38" s="42">
        <f>SUMIF(LoansC!$B$12:$B$226,Loans!$B38,LoansC!L$12:L$226)+SUMIF(LoansR!$B$12:$B$214,Loans!$B38,LoansR!L$12:L$226)</f>
        <v>484811.16000000003</v>
      </c>
      <c r="M38" s="42">
        <f>SUMIF(LoansC!$B$12:$B$226,Loans!$B38,LoansC!M$12:M$226)+SUMIF(LoansR!$B$12:$B$214,Loans!$B38,LoansR!M$12:M$226)</f>
        <v>1158670</v>
      </c>
      <c r="N38" s="42">
        <f>SUMIF(LoansC!$B$12:$B$226,Loans!$B38,LoansC!N$12:N$226)+SUMIF(LoansR!$B$12:$B$214,Loans!$B38,LoansR!N$12:N$226)</f>
        <v>0</v>
      </c>
      <c r="O38" s="42">
        <f>SUMIF(LoansC!$B$12:$B$226,Loans!$B38,LoansC!O$12:O$226)+SUMIF(LoansR!$B$12:$B$214,Loans!$B38,LoansR!O$12:O$226)</f>
        <v>1158050</v>
      </c>
      <c r="P38" s="42">
        <f>SUMIF(LoansC!$B$12:$B$226,Loans!$B38,LoansC!P$12:P$226)+SUMIF(LoansR!$B$12:$B$214,Loans!$B38,LoansR!P$12:P$226)</f>
        <v>483495.06</v>
      </c>
      <c r="Q38" s="42">
        <f>SUMIF(LoansC!$B$12:$B$226,Loans!$B38,LoansC!Q$12:Q$226)+SUMIF(LoansR!$B$12:$B$214,Loans!$B38,LoansR!Q$12:Q$226)</f>
        <v>674554.93999999971</v>
      </c>
      <c r="R38" s="42">
        <f>SUMIF(LoansC!$B$12:$B$226,Loans!$B38,LoansC!R$12:R$226)+SUMIF(LoansR!$B$12:$B$214,Loans!$B38,LoansR!R$12:R$226)</f>
        <v>1316.1</v>
      </c>
      <c r="S38" s="42">
        <f>SUMIF(LoansC!$B$12:$B$226,Loans!$B38,LoansC!S$12:S$226)+SUMIF(LoansR!$B$12:$B$214,Loans!$B38,LoansR!S$12:S$226)</f>
        <v>51920280.820000023</v>
      </c>
      <c r="T38" s="42">
        <f>SUMIF(LoansC!$B$12:$B$226,Loans!$B38,LoansC!T$12:T$226)+SUMIF(LoansR!$B$12:$B$214,Loans!$B38,LoansR!T$12:T$226)</f>
        <v>51921596.920000017</v>
      </c>
      <c r="U38" s="42">
        <f>SUMIF(LoansC!$B$12:$B$226,Loans!$B38,LoansC!U$12:U$226)+SUMIF(LoansR!$B$12:$B$214,Loans!$B38,LoansR!U$12:U$226)</f>
        <v>2</v>
      </c>
      <c r="V38" s="42">
        <f>SUMIF(LoansC!$B$12:$B$226,Loans!$B38,LoansC!V$12:V$226)+SUMIF(LoansR!$B$12:$B$214,Loans!$B38,LoansR!V$12:V$226)</f>
        <v>486956.2654293332</v>
      </c>
      <c r="W38" s="42">
        <f>SUMIF(LoansC!$B$12:$B$226,Loans!$B38,LoansC!W$12:W$226)+SUMIF(LoansR!$B$12:$B$214,Loans!$B38,LoansR!W$12:W$226)</f>
        <v>0</v>
      </c>
      <c r="X38" s="42">
        <f>SUMIF(LoansC!$B$12:$B$226,Loans!$B38,LoansC!X$12:X$226)</f>
        <v>155</v>
      </c>
      <c r="Y38" s="42">
        <f>SUMIF(LoansC!$B$12:$B$226,Loans!$B38,LoansC!Y$12:Y$226)+SUMIF(LoansR!$B$12:$B$214,Loans!$B38,LoansR!Y$12:Y$226)</f>
        <v>0</v>
      </c>
      <c r="Z38" s="42">
        <f>SUMIF(LoansC!$B$12:$B$226,Loans!$B38,LoansC!Z$12:Z$226)+SUMIF(LoansR!$B$12:$B$214,Loans!$B38,LoansR!Z$12:Z$226)</f>
        <v>0</v>
      </c>
      <c r="AA38" s="42">
        <f>SUMIF(LoansC!$B$12:$B$226,Loans!$B38,LoansC!AA$12:AA$226)+SUMIF(LoansR!$B$12:$B$214,Loans!$B38,LoansR!AA$12:AA$226)</f>
        <v>0</v>
      </c>
      <c r="AB38" s="42">
        <f>SUMIF(LoansC!$B$12:$B$226,Loans!$B38,LoansC!AB$12:AB$226)+SUMIF(LoansR!$B$12:$B$214,Loans!$B38,LoansR!AB$12:AB$226)</f>
        <v>0</v>
      </c>
      <c r="AC38" s="42">
        <f>SUMIF(LoansC!$B$12:$B$226,Loans!$B38,LoansC!AC$12:AC$226)+SUMIF(LoansR!$B$12:$B$214,Loans!$B38,LoansR!AC$12:AC$226)</f>
        <v>4</v>
      </c>
      <c r="AD38" s="42">
        <f>SUMIF(LoansC!$B$12:$B$226,Loans!$B38,LoansC!AD$12:AD$226)+SUMIF(LoansR!$B$12:$B$214,Loans!$B38,LoansR!AD$12:AD$226)</f>
        <v>0</v>
      </c>
      <c r="AE38" s="70">
        <f>SUMIF(LoansC!$B$12:$B$226,Loans!$B38,LoansC!AE$12:AE$226)</f>
        <v>0.1111</v>
      </c>
      <c r="AF38" s="42">
        <f>SUMIF(LoansC!$B$12:$B$226,Loans!$B38,LoansC!AF$12:AF$226)+SUMIF(LoansR!$B$12:$B$214,Loans!$B38,LoansR!AF$12:AF$226)</f>
        <v>3843.9883779166657</v>
      </c>
      <c r="AG38" s="42">
        <f>SUMIF(LoansC!$B$12:$B$226,Loans!$B38,LoansC!AG$12:AG$226)+SUMIF(LoansR!$B$12:$B$214,Loans!$B38,LoansR!AG$12:AG$226)</f>
        <v>0</v>
      </c>
      <c r="AH38" s="42">
        <f>SUMIF(LoansC!$B$12:$B$226,Loans!$B38,LoansC!AH$12:AH$226)+SUMIF(LoansR!$B$12:$B$214,Loans!$B38,LoansR!AH$12:AH$226)</f>
        <v>0</v>
      </c>
      <c r="AI38" s="42">
        <f>SUMIF(LoansC!$B$12:$B$226,Loans!$B38,LoansC!AI$12:AI$226)+SUMIF(LoansR!$B$12:$B$214,Loans!$B38,LoansR!AI$12:AI$226)</f>
        <v>2438</v>
      </c>
      <c r="AJ38" s="42">
        <f>SUMIF(LoansC!$B$12:$B$226,Loans!$B38,LoansC!AJ$12:AJ$226)+SUMIF(LoansR!$B$12:$B$214,Loans!$B38,LoansR!AJ$12:AJ$226)</f>
        <v>780160</v>
      </c>
      <c r="AK38" s="42">
        <f>SUMIF(LoansC!$B$12:$B$226,Loans!$B38,LoansC!AK$12:AK$226)+SUMIF(LoansR!$B$12:$B$214,Loans!$B38,LoansR!AK$12:AK$226)</f>
        <v>0</v>
      </c>
      <c r="AL38" s="42">
        <f>SUMIF(LoansC!$B$12:$B$226,Loans!$B38,LoansC!AL$12:AL$226)+SUMIF(LoansR!$B$12:$B$214,Loans!$B38,LoansR!AL$12:AL$226)</f>
        <v>0</v>
      </c>
      <c r="AM38" s="42">
        <f>SUMIF(LoansC!$B$12:$B$226,Loans!$B38,LoansC!AM$12:AM$226)+SUMIF(LoansR!$B$12:$B$214,Loans!$B38,LoansR!AM$12:AM$226)</f>
        <v>0</v>
      </c>
      <c r="AN38" s="42">
        <f>SUMIF(LoansC!$B$12:$B$226,Loans!$B38,LoansC!AN$12:AN$226)+SUMIF(LoansR!$B$12:$B$214,Loans!$B38,LoansR!AN$12:AN$226)</f>
        <v>0</v>
      </c>
      <c r="AP38" s="84"/>
    </row>
    <row r="39" spans="1:42" x14ac:dyDescent="0.2">
      <c r="A39" s="1">
        <f t="shared" si="2"/>
        <v>7</v>
      </c>
      <c r="B39" s="10">
        <f t="shared" si="3"/>
        <v>42582</v>
      </c>
      <c r="C39" s="42">
        <f>SUMIF(LoansC!$B$12:$B$226,Loans!$B39,LoansC!C$12:C$226)+SUMIF(LoansR!$B$12:$B$214,Loans!$B39,LoansR!C$12:C$226)</f>
        <v>2828018.7899999996</v>
      </c>
      <c r="D39" s="42">
        <f>SUMIF(LoansC!$B$12:$B$226,Loans!$B39,LoansC!D$12:D$226)+SUMIF(LoansR!$B$12:$B$214,Loans!$B39,LoansR!D$12:D$226)</f>
        <v>60855733.110000007</v>
      </c>
      <c r="E39" s="42">
        <f>SUMIF(LoansC!$B$12:$B$226,Loans!$B39,LoansC!E$12:E$226)+SUMIF(LoansR!$B$12:$B$214,Loans!$B39,LoansR!E$12:E$226)</f>
        <v>0</v>
      </c>
      <c r="F39" s="42">
        <f>SUMIF(LoansC!$B$12:$B$226,Loans!$B39,LoansC!F$12:F$226)+SUMIF(LoansR!$B$12:$B$214,Loans!$B39,LoansR!F$12:F$226)</f>
        <v>0</v>
      </c>
      <c r="G39" s="42">
        <f>SUMIF(LoansC!$B$12:$B$226,Loans!$B39,LoansC!G$12:G$226)+SUMIF(LoansR!$B$12:$B$214,Loans!$B39,LoansR!G$12:G$226)</f>
        <v>2914</v>
      </c>
      <c r="H39" s="42">
        <f>SUMIF(LoansC!$B$12:$B$226,Loans!$B39,LoansC!H$12:H$226)+SUMIF(LoansR!$B$12:$B$214,Loans!$B39,LoansR!H$12:H$226)</f>
        <v>51920280.820000023</v>
      </c>
      <c r="I39" s="42">
        <f>SUMIF(LoansC!$B$12:$B$226,Loans!$B39,LoansC!I$12:I$226)+SUMIF(LoansR!$B$12:$B$214,Loans!$B39,LoansR!I$12:I$226)</f>
        <v>1316.1000000000008</v>
      </c>
      <c r="J39" s="42">
        <f>SUMIF(LoansC!$B$12:$B$226,Loans!$B39,LoansC!J$12:J$226)+SUMIF(LoansR!$B$12:$B$214,Loans!$B39,LoansR!J$12:J$226)</f>
        <v>51921596.920000017</v>
      </c>
      <c r="K39" s="42">
        <f>SUMIF(LoansC!$B$12:$B$226,Loans!$B39,LoansC!K$12:K$226)+SUMIF(LoansR!$B$12:$B$214,Loans!$B39,LoansR!K$12:K$226)</f>
        <v>477005.24000000005</v>
      </c>
      <c r="L39" s="42">
        <f>SUMIF(LoansC!$B$12:$B$226,Loans!$B39,LoansC!L$12:L$226)+SUMIF(LoansR!$B$12:$B$214,Loans!$B39,LoansR!L$12:L$226)</f>
        <v>478321.34</v>
      </c>
      <c r="M39" s="42">
        <f>SUMIF(LoansC!$B$12:$B$226,Loans!$B39,LoansC!M$12:M$226)+SUMIF(LoansR!$B$12:$B$214,Loans!$B39,LoansR!M$12:M$226)</f>
        <v>1381910</v>
      </c>
      <c r="N39" s="42">
        <f>SUMIF(LoansC!$B$12:$B$226,Loans!$B39,LoansC!N$12:N$226)+SUMIF(LoansR!$B$12:$B$214,Loans!$B39,LoansR!N$12:N$226)</f>
        <v>0</v>
      </c>
      <c r="O39" s="42">
        <f>SUMIF(LoansC!$B$12:$B$226,Loans!$B39,LoansC!O$12:O$226)+SUMIF(LoansR!$B$12:$B$214,Loans!$B39,LoansR!O$12:O$226)</f>
        <v>1380748.02</v>
      </c>
      <c r="P39" s="42">
        <f>SUMIF(LoansC!$B$12:$B$226,Loans!$B39,LoansC!P$12:P$226)+SUMIF(LoansR!$B$12:$B$214,Loans!$B39,LoansR!P$12:P$226)</f>
        <v>477588.16000000003</v>
      </c>
      <c r="Q39" s="42">
        <f>SUMIF(LoansC!$B$12:$B$226,Loans!$B39,LoansC!Q$12:Q$226)+SUMIF(LoansR!$B$12:$B$214,Loans!$B39,LoansR!Q$12:Q$226)</f>
        <v>903159.85999999987</v>
      </c>
      <c r="R39" s="42">
        <f>SUMIF(LoansC!$B$12:$B$226,Loans!$B39,LoansC!R$12:R$226)+SUMIF(LoansR!$B$12:$B$214,Loans!$B39,LoansR!R$12:R$226)</f>
        <v>733.18000000000006</v>
      </c>
      <c r="S39" s="42">
        <f>SUMIF(LoansC!$B$12:$B$226,Loans!$B39,LoansC!S$12:S$226)+SUMIF(LoansR!$B$12:$B$214,Loans!$B39,LoansR!S$12:S$226)</f>
        <v>51017120.960000001</v>
      </c>
      <c r="T39" s="42">
        <f>SUMIF(LoansC!$B$12:$B$226,Loans!$B39,LoansC!T$12:T$226)+SUMIF(LoansR!$B$12:$B$214,Loans!$B39,LoansR!T$12:T$226)</f>
        <v>51017854.140000001</v>
      </c>
      <c r="U39" s="42">
        <f>SUMIF(LoansC!$B$12:$B$226,Loans!$B39,LoansC!U$12:U$226)+SUMIF(LoansR!$B$12:$B$214,Loans!$B39,LoansR!U$12:U$226)</f>
        <v>2</v>
      </c>
      <c r="V39" s="42">
        <f>SUMIF(LoansC!$B$12:$B$226,Loans!$B39,LoansC!V$12:V$226)+SUMIF(LoansR!$B$12:$B$214,Loans!$B39,LoansR!V$12:V$226)</f>
        <v>480707.45148433355</v>
      </c>
      <c r="W39" s="42">
        <f>SUMIF(LoansC!$B$12:$B$226,Loans!$B39,LoansC!W$12:W$226)+SUMIF(LoansR!$B$12:$B$214,Loans!$B39,LoansR!W$12:W$226)</f>
        <v>0</v>
      </c>
      <c r="X39" s="42">
        <f>SUMIF(LoansC!$B$12:$B$226,Loans!$B39,LoansC!X$12:X$226)</f>
        <v>155</v>
      </c>
      <c r="Y39" s="42">
        <f>SUMIF(LoansC!$B$12:$B$226,Loans!$B39,LoansC!Y$12:Y$226)+SUMIF(LoansR!$B$12:$B$214,Loans!$B39,LoansR!Y$12:Y$226)</f>
        <v>0</v>
      </c>
      <c r="Z39" s="42">
        <f>SUMIF(LoansC!$B$12:$B$226,Loans!$B39,LoansC!Z$12:Z$226)+SUMIF(LoansR!$B$12:$B$214,Loans!$B39,LoansR!Z$12:Z$226)</f>
        <v>0</v>
      </c>
      <c r="AA39" s="42">
        <f>SUMIF(LoansC!$B$12:$B$226,Loans!$B39,LoansC!AA$12:AA$226)+SUMIF(LoansR!$B$12:$B$214,Loans!$B39,LoansR!AA$12:AA$226)</f>
        <v>0</v>
      </c>
      <c r="AB39" s="42">
        <f>SUMIF(LoansC!$B$12:$B$226,Loans!$B39,LoansC!AB$12:AB$226)+SUMIF(LoansR!$B$12:$B$214,Loans!$B39,LoansR!AB$12:AB$226)</f>
        <v>0</v>
      </c>
      <c r="AC39" s="42">
        <f>SUMIF(LoansC!$B$12:$B$226,Loans!$B39,LoansC!AC$12:AC$226)+SUMIF(LoansR!$B$12:$B$214,Loans!$B39,LoansR!AC$12:AC$226)</f>
        <v>7</v>
      </c>
      <c r="AD39" s="42">
        <f>SUMIF(LoansC!$B$12:$B$226,Loans!$B39,LoansC!AD$12:AD$226)+SUMIF(LoansR!$B$12:$B$214,Loans!$B39,LoansR!AD$12:AD$226)</f>
        <v>0</v>
      </c>
      <c r="AE39" s="70">
        <f>SUMIF(LoansC!$B$12:$B$226,Loans!$B39,LoansC!AE$12:AE$226)</f>
        <v>0.1111</v>
      </c>
      <c r="AF39" s="42">
        <f>SUMIF(LoansC!$B$12:$B$226,Loans!$B39,LoansC!AF$12:AF$226)+SUMIF(LoansR!$B$12:$B$214,Loans!$B39,LoansR!AF$12:AF$226)</f>
        <v>3700.5787691666665</v>
      </c>
      <c r="AG39" s="42">
        <f>SUMIF(LoansC!$B$12:$B$226,Loans!$B39,LoansC!AG$12:AG$226)+SUMIF(LoansR!$B$12:$B$214,Loans!$B39,LoansR!AG$12:AG$226)</f>
        <v>0</v>
      </c>
      <c r="AH39" s="42">
        <f>SUMIF(LoansC!$B$12:$B$226,Loans!$B39,LoansC!AH$12:AH$226)+SUMIF(LoansR!$B$12:$B$214,Loans!$B39,LoansR!AH$12:AH$226)</f>
        <v>0</v>
      </c>
      <c r="AI39" s="42">
        <f>SUMIF(LoansC!$B$12:$B$226,Loans!$B39,LoansC!AI$12:AI$226)+SUMIF(LoansR!$B$12:$B$214,Loans!$B39,LoansR!AI$12:AI$226)</f>
        <v>2907</v>
      </c>
      <c r="AJ39" s="42">
        <f>SUMIF(LoansC!$B$12:$B$226,Loans!$B39,LoansC!AJ$12:AJ$226)+SUMIF(LoansR!$B$12:$B$214,Loans!$B39,LoansR!AJ$12:AJ$226)</f>
        <v>930163.02</v>
      </c>
      <c r="AK39" s="42">
        <f>SUMIF(LoansC!$B$12:$B$226,Loans!$B39,LoansC!AK$12:AK$226)+SUMIF(LoansR!$B$12:$B$214,Loans!$B39,LoansR!AK$12:AK$226)</f>
        <v>0</v>
      </c>
      <c r="AL39" s="42">
        <f>SUMIF(LoansC!$B$12:$B$226,Loans!$B39,LoansC!AL$12:AL$226)+SUMIF(LoansR!$B$12:$B$214,Loans!$B39,LoansR!AL$12:AL$226)</f>
        <v>0</v>
      </c>
      <c r="AM39" s="42">
        <f>SUMIF(LoansC!$B$12:$B$226,Loans!$B39,LoansC!AM$12:AM$226)+SUMIF(LoansR!$B$12:$B$214,Loans!$B39,LoansR!AM$12:AM$226)</f>
        <v>0</v>
      </c>
      <c r="AN39" s="42">
        <f>SUMIF(LoansC!$B$12:$B$226,Loans!$B39,LoansC!AN$12:AN$226)+SUMIF(LoansR!$B$12:$B$214,Loans!$B39,LoansR!AN$12:AN$226)</f>
        <v>0</v>
      </c>
      <c r="AP39" s="84"/>
    </row>
    <row r="40" spans="1:42" x14ac:dyDescent="0.2">
      <c r="A40" s="1">
        <f t="shared" si="2"/>
        <v>8</v>
      </c>
      <c r="B40" s="10">
        <f t="shared" si="3"/>
        <v>42613</v>
      </c>
      <c r="C40" s="42">
        <f>SUMIF(LoansC!$B$12:$B$226,Loans!$B40,LoansC!C$12:C$226)+SUMIF(LoansR!$B$12:$B$214,Loans!$B40,LoansR!C$12:C$226)</f>
        <v>2604805.15</v>
      </c>
      <c r="D40" s="42">
        <f>SUMIF(LoansC!$B$12:$B$226,Loans!$B40,LoansC!D$12:D$226)+SUMIF(LoansR!$B$12:$B$214,Loans!$B40,LoansR!D$12:D$226)</f>
        <v>63460538.260000005</v>
      </c>
      <c r="E40" s="42">
        <f>SUMIF(LoansC!$B$12:$B$226,Loans!$B40,LoansC!E$12:E$226)+SUMIF(LoansR!$B$12:$B$214,Loans!$B40,LoansR!E$12:E$226)</f>
        <v>0</v>
      </c>
      <c r="F40" s="42">
        <f>SUMIF(LoansC!$B$12:$B$226,Loans!$B40,LoansC!F$12:F$226)+SUMIF(LoansR!$B$12:$B$214,Loans!$B40,LoansR!F$12:F$226)</f>
        <v>0</v>
      </c>
      <c r="G40" s="42">
        <f>SUMIF(LoansC!$B$12:$B$226,Loans!$B40,LoansC!G$12:G$226)+SUMIF(LoansR!$B$12:$B$214,Loans!$B40,LoansR!G$12:G$226)</f>
        <v>2850</v>
      </c>
      <c r="H40" s="42">
        <f>SUMIF(LoansC!$B$12:$B$226,Loans!$B40,LoansC!H$12:H$226)+SUMIF(LoansR!$B$12:$B$214,Loans!$B40,LoansR!H$12:H$226)</f>
        <v>51017120.960000001</v>
      </c>
      <c r="I40" s="42">
        <f>SUMIF(LoansC!$B$12:$B$226,Loans!$B40,LoansC!I$12:I$226)+SUMIF(LoansR!$B$12:$B$214,Loans!$B40,LoansR!I$12:I$226)</f>
        <v>733.17999999999779</v>
      </c>
      <c r="J40" s="42">
        <f>SUMIF(LoansC!$B$12:$B$226,Loans!$B40,LoansC!J$12:J$226)+SUMIF(LoansR!$B$12:$B$214,Loans!$B40,LoansR!J$12:J$226)</f>
        <v>51017854.140000001</v>
      </c>
      <c r="K40" s="42">
        <f>SUMIF(LoansC!$B$12:$B$226,Loans!$B40,LoansC!K$12:K$226)+SUMIF(LoansR!$B$12:$B$214,Loans!$B40,LoansR!K$12:K$226)</f>
        <v>468807.48999999993</v>
      </c>
      <c r="L40" s="42">
        <f>SUMIF(LoansC!$B$12:$B$226,Loans!$B40,LoansC!L$12:L$226)+SUMIF(LoansR!$B$12:$B$214,Loans!$B40,LoansR!L$12:L$226)</f>
        <v>469540.66999999993</v>
      </c>
      <c r="M40" s="42">
        <f>SUMIF(LoansC!$B$12:$B$226,Loans!$B40,LoansC!M$12:M$226)+SUMIF(LoansR!$B$12:$B$214,Loans!$B40,LoansR!M$12:M$226)</f>
        <v>1351510</v>
      </c>
      <c r="N40" s="42">
        <f>SUMIF(LoansC!$B$12:$B$226,Loans!$B40,LoansC!N$12:N$226)+SUMIF(LoansR!$B$12:$B$214,Loans!$B40,LoansR!N$12:N$226)</f>
        <v>0</v>
      </c>
      <c r="O40" s="42">
        <f>SUMIF(LoansC!$B$12:$B$226,Loans!$B40,LoansC!O$12:O$226)+SUMIF(LoansR!$B$12:$B$214,Loans!$B40,LoansR!O$12:O$226)</f>
        <v>1349881.2</v>
      </c>
      <c r="P40" s="42">
        <f>SUMIF(LoansC!$B$12:$B$226,Loans!$B40,LoansC!P$12:P$226)+SUMIF(LoansR!$B$12:$B$214,Loans!$B40,LoansR!P$12:P$226)</f>
        <v>468875.35</v>
      </c>
      <c r="Q40" s="42">
        <f>SUMIF(LoansC!$B$12:$B$226,Loans!$B40,LoansC!Q$12:Q$226)+SUMIF(LoansR!$B$12:$B$214,Loans!$B40,LoansR!Q$12:Q$226)</f>
        <v>881005.85</v>
      </c>
      <c r="R40" s="42">
        <f>SUMIF(LoansC!$B$12:$B$226,Loans!$B40,LoansC!R$12:R$226)+SUMIF(LoansR!$B$12:$B$214,Loans!$B40,LoansR!R$12:R$226)</f>
        <v>665.31999999999994</v>
      </c>
      <c r="S40" s="42">
        <f>SUMIF(LoansC!$B$12:$B$226,Loans!$B40,LoansC!S$12:S$226)+SUMIF(LoansR!$B$12:$B$214,Loans!$B40,LoansR!S$12:S$226)</f>
        <v>50136115.109999999</v>
      </c>
      <c r="T40" s="42">
        <f>SUMIF(LoansC!$B$12:$B$226,Loans!$B40,LoansC!T$12:T$226)+SUMIF(LoansR!$B$12:$B$214,Loans!$B40,LoansR!T$12:T$226)</f>
        <v>50136780.43</v>
      </c>
      <c r="U40" s="42">
        <f>SUMIF(LoansC!$B$12:$B$226,Loans!$B40,LoansC!U$12:U$226)+SUMIF(LoansR!$B$12:$B$214,Loans!$B40,LoansR!U$12:U$226)</f>
        <v>2</v>
      </c>
      <c r="V40" s="42">
        <f>SUMIF(LoansC!$B$12:$B$226,Loans!$B40,LoansC!V$12:V$226)+SUMIF(LoansR!$B$12:$B$214,Loans!$B40,LoansR!V$12:V$226)</f>
        <v>472340.29957949999</v>
      </c>
      <c r="W40" s="42">
        <f>SUMIF(LoansC!$B$12:$B$226,Loans!$B40,LoansC!W$12:W$226)+SUMIF(LoansR!$B$12:$B$214,Loans!$B40,LoansR!W$12:W$226)</f>
        <v>0</v>
      </c>
      <c r="X40" s="42">
        <f>SUMIF(LoansC!$B$12:$B$226,Loans!$B40,LoansC!X$12:X$226)</f>
        <v>155</v>
      </c>
      <c r="Y40" s="42">
        <f>SUMIF(LoansC!$B$12:$B$226,Loans!$B40,LoansC!Y$12:Y$226)+SUMIF(LoansR!$B$12:$B$214,Loans!$B40,LoansR!Y$12:Y$226)</f>
        <v>0</v>
      </c>
      <c r="Z40" s="42">
        <f>SUMIF(LoansC!$B$12:$B$226,Loans!$B40,LoansC!Z$12:Z$226)+SUMIF(LoansR!$B$12:$B$214,Loans!$B40,LoansR!Z$12:Z$226)</f>
        <v>0</v>
      </c>
      <c r="AA40" s="42">
        <f>SUMIF(LoansC!$B$12:$B$226,Loans!$B40,LoansC!AA$12:AA$226)+SUMIF(LoansR!$B$12:$B$214,Loans!$B40,LoansR!AA$12:AA$226)</f>
        <v>0</v>
      </c>
      <c r="AB40" s="42">
        <f>SUMIF(LoansC!$B$12:$B$226,Loans!$B40,LoansC!AB$12:AB$226)+SUMIF(LoansR!$B$12:$B$214,Loans!$B40,LoansR!AB$12:AB$226)</f>
        <v>0</v>
      </c>
      <c r="AC40" s="42">
        <f>SUMIF(LoansC!$B$12:$B$226,Loans!$B40,LoansC!AC$12:AC$226)+SUMIF(LoansR!$B$12:$B$214,Loans!$B40,LoansR!AC$12:AC$226)</f>
        <v>7</v>
      </c>
      <c r="AD40" s="42">
        <f>SUMIF(LoansC!$B$12:$B$226,Loans!$B40,LoansC!AD$12:AD$226)+SUMIF(LoansR!$B$12:$B$214,Loans!$B40,LoansR!AD$12:AD$226)</f>
        <v>0</v>
      </c>
      <c r="AE40" s="70">
        <f>SUMIF(LoansC!$B$12:$B$226,Loans!$B40,LoansC!AE$12:AE$226)</f>
        <v>0.1111</v>
      </c>
      <c r="AF40" s="42">
        <f>SUMIF(LoansC!$B$12:$B$226,Loans!$B40,LoansC!AF$12:AF$226)+SUMIF(LoansR!$B$12:$B$214,Loans!$B40,LoansR!AF$12:AF$226)</f>
        <v>3531.1412924999991</v>
      </c>
      <c r="AG40" s="42">
        <f>SUMIF(LoansC!$B$12:$B$226,Loans!$B40,LoansC!AG$12:AG$226)+SUMIF(LoansR!$B$12:$B$214,Loans!$B40,LoansR!AG$12:AG$226)</f>
        <v>0</v>
      </c>
      <c r="AH40" s="42">
        <f>SUMIF(LoansC!$B$12:$B$226,Loans!$B40,LoansC!AH$12:AH$226)+SUMIF(LoansR!$B$12:$B$214,Loans!$B40,LoansR!AH$12:AH$226)</f>
        <v>0</v>
      </c>
      <c r="AI40" s="42">
        <f>SUMIF(LoansC!$B$12:$B$226,Loans!$B40,LoansC!AI$12:AI$226)+SUMIF(LoansR!$B$12:$B$214,Loans!$B40,LoansR!AI$12:AI$226)</f>
        <v>2843</v>
      </c>
      <c r="AJ40" s="42">
        <f>SUMIF(LoansC!$B$12:$B$226,Loans!$B40,LoansC!AJ$12:AJ$226)+SUMIF(LoansR!$B$12:$B$214,Loans!$B40,LoansR!AJ$12:AJ$226)</f>
        <v>909216.2</v>
      </c>
      <c r="AK40" s="42">
        <f>SUMIF(LoansC!$B$12:$B$226,Loans!$B40,LoansC!AK$12:AK$226)+SUMIF(LoansR!$B$12:$B$214,Loans!$B40,LoansR!AK$12:AK$226)</f>
        <v>0</v>
      </c>
      <c r="AL40" s="42">
        <f>SUMIF(LoansC!$B$12:$B$226,Loans!$B40,LoansC!AL$12:AL$226)+SUMIF(LoansR!$B$12:$B$214,Loans!$B40,LoansR!AL$12:AL$226)</f>
        <v>0</v>
      </c>
      <c r="AM40" s="42">
        <f>SUMIF(LoansC!$B$12:$B$226,Loans!$B40,LoansC!AM$12:AM$226)+SUMIF(LoansR!$B$12:$B$214,Loans!$B40,LoansR!AM$12:AM$226)</f>
        <v>0</v>
      </c>
      <c r="AN40" s="42">
        <f>SUMIF(LoansC!$B$12:$B$226,Loans!$B40,LoansC!AN$12:AN$226)+SUMIF(LoansR!$B$12:$B$214,Loans!$B40,LoansR!AN$12:AN$226)</f>
        <v>0</v>
      </c>
      <c r="AP40" s="84"/>
    </row>
    <row r="41" spans="1:42" x14ac:dyDescent="0.2">
      <c r="A41" s="1">
        <f t="shared" si="2"/>
        <v>9</v>
      </c>
      <c r="B41" s="10">
        <f t="shared" si="3"/>
        <v>42643</v>
      </c>
      <c r="C41" s="42">
        <f>SUMIF(LoansC!$B$12:$B$226,Loans!$B41,LoansC!C$12:C$226)+SUMIF(LoansR!$B$12:$B$214,Loans!$B41,LoansR!C$12:C$226)</f>
        <v>2221315.0199999996</v>
      </c>
      <c r="D41" s="42">
        <f>SUMIF(LoansC!$B$12:$B$226,Loans!$B41,LoansC!D$12:D$226)+SUMIF(LoansR!$B$12:$B$214,Loans!$B41,LoansR!D$12:D$226)</f>
        <v>65681853.280000001</v>
      </c>
      <c r="E41" s="42">
        <f>SUMIF(LoansC!$B$12:$B$226,Loans!$B41,LoansC!E$12:E$226)+SUMIF(LoansR!$B$12:$B$214,Loans!$B41,LoansR!E$12:E$226)</f>
        <v>0</v>
      </c>
      <c r="F41" s="42">
        <f>SUMIF(LoansC!$B$12:$B$226,Loans!$B41,LoansC!F$12:F$226)+SUMIF(LoansR!$B$12:$B$214,Loans!$B41,LoansR!F$12:F$226)</f>
        <v>0</v>
      </c>
      <c r="G41" s="42">
        <f>SUMIF(LoansC!$B$12:$B$226,Loans!$B41,LoansC!G$12:G$226)+SUMIF(LoansR!$B$12:$B$214,Loans!$B41,LoansR!G$12:G$226)</f>
        <v>2824</v>
      </c>
      <c r="H41" s="42">
        <f>SUMIF(LoansC!$B$12:$B$226,Loans!$B41,LoansC!H$12:H$226)+SUMIF(LoansR!$B$12:$B$214,Loans!$B41,LoansR!H$12:H$226)</f>
        <v>50136115.109999999</v>
      </c>
      <c r="I41" s="42">
        <f>SUMIF(LoansC!$B$12:$B$226,Loans!$B41,LoansC!I$12:I$226)+SUMIF(LoansR!$B$12:$B$214,Loans!$B41,LoansR!I$12:I$226)</f>
        <v>665.32000000000107</v>
      </c>
      <c r="J41" s="42">
        <f>SUMIF(LoansC!$B$12:$B$226,Loans!$B41,LoansC!J$12:J$226)+SUMIF(LoansR!$B$12:$B$214,Loans!$B41,LoansR!J$12:J$226)</f>
        <v>50136780.43</v>
      </c>
      <c r="K41" s="42">
        <f>SUMIF(LoansC!$B$12:$B$226,Loans!$B41,LoansC!K$12:K$226)+SUMIF(LoansR!$B$12:$B$214,Loans!$B41,LoansR!K$12:K$226)</f>
        <v>460809.70999999985</v>
      </c>
      <c r="L41" s="42">
        <f>SUMIF(LoansC!$B$12:$B$226,Loans!$B41,LoansC!L$12:L$226)+SUMIF(LoansR!$B$12:$B$214,Loans!$B41,LoansR!L$12:L$226)</f>
        <v>461475.02999999985</v>
      </c>
      <c r="M41" s="42">
        <f>SUMIF(LoansC!$B$12:$B$226,Loans!$B41,LoansC!M$12:M$226)+SUMIF(LoansR!$B$12:$B$214,Loans!$B41,LoansR!M$12:M$226)</f>
        <v>1338520</v>
      </c>
      <c r="N41" s="42">
        <f>SUMIF(LoansC!$B$12:$B$226,Loans!$B41,LoansC!N$12:N$226)+SUMIF(LoansR!$B$12:$B$214,Loans!$B41,LoansR!N$12:N$226)</f>
        <v>0</v>
      </c>
      <c r="O41" s="42">
        <f>SUMIF(LoansC!$B$12:$B$226,Loans!$B41,LoansC!O$12:O$226)+SUMIF(LoansR!$B$12:$B$214,Loans!$B41,LoansR!O$12:O$226)</f>
        <v>1337125</v>
      </c>
      <c r="P41" s="42">
        <f>SUMIF(LoansC!$B$12:$B$226,Loans!$B41,LoansC!P$12:P$226)+SUMIF(LoansR!$B$12:$B$214,Loans!$B41,LoansR!P$12:P$226)</f>
        <v>460878.51999999984</v>
      </c>
      <c r="Q41" s="42">
        <f>SUMIF(LoansC!$B$12:$B$226,Loans!$B41,LoansC!Q$12:Q$226)+SUMIF(LoansR!$B$12:$B$214,Loans!$B41,LoansR!Q$12:Q$226)</f>
        <v>876246.4800000001</v>
      </c>
      <c r="R41" s="42">
        <f>SUMIF(LoansC!$B$12:$B$226,Loans!$B41,LoansC!R$12:R$226)+SUMIF(LoansR!$B$12:$B$214,Loans!$B41,LoansR!R$12:R$226)</f>
        <v>596.50999999999988</v>
      </c>
      <c r="S41" s="42">
        <f>SUMIF(LoansC!$B$12:$B$226,Loans!$B41,LoansC!S$12:S$226)+SUMIF(LoansR!$B$12:$B$214,Loans!$B41,LoansR!S$12:S$226)</f>
        <v>49259868.63000001</v>
      </c>
      <c r="T41" s="42">
        <f>SUMIF(LoansC!$B$12:$B$226,Loans!$B41,LoansC!T$12:T$226)+SUMIF(LoansR!$B$12:$B$214,Loans!$B41,LoansR!T$12:T$226)</f>
        <v>49260465.140000015</v>
      </c>
      <c r="U41" s="42">
        <f>SUMIF(LoansC!$B$12:$B$226,Loans!$B41,LoansC!U$12:U$226)+SUMIF(LoansR!$B$12:$B$214,Loans!$B41,LoansR!U$12:U$226)</f>
        <v>2</v>
      </c>
      <c r="V41" s="42">
        <f>SUMIF(LoansC!$B$12:$B$226,Loans!$B41,LoansC!V$12:V$226)+SUMIF(LoansR!$B$12:$B$214,Loans!$B41,LoansR!V$12:V$226)</f>
        <v>464183.02548108331</v>
      </c>
      <c r="W41" s="42">
        <f>SUMIF(LoansC!$B$12:$B$226,Loans!$B41,LoansC!W$12:W$226)+SUMIF(LoansR!$B$12:$B$214,Loans!$B41,LoansR!W$12:W$226)</f>
        <v>0</v>
      </c>
      <c r="X41" s="42">
        <f>SUMIF(LoansC!$B$12:$B$226,Loans!$B41,LoansC!X$12:X$226)</f>
        <v>155</v>
      </c>
      <c r="Y41" s="42">
        <f>SUMIF(LoansC!$B$12:$B$226,Loans!$B41,LoansC!Y$12:Y$226)+SUMIF(LoansR!$B$12:$B$214,Loans!$B41,LoansR!Y$12:Y$226)</f>
        <v>0</v>
      </c>
      <c r="Z41" s="42">
        <f>SUMIF(LoansC!$B$12:$B$226,Loans!$B41,LoansC!Z$12:Z$226)+SUMIF(LoansR!$B$12:$B$214,Loans!$B41,LoansR!Z$12:Z$226)</f>
        <v>0</v>
      </c>
      <c r="AA41" s="42">
        <f>SUMIF(LoansC!$B$12:$B$226,Loans!$B41,LoansC!AA$12:AA$226)+SUMIF(LoansR!$B$12:$B$214,Loans!$B41,LoansR!AA$12:AA$226)</f>
        <v>0</v>
      </c>
      <c r="AB41" s="42">
        <f>SUMIF(LoansC!$B$12:$B$226,Loans!$B41,LoansC!AB$12:AB$226)+SUMIF(LoansR!$B$12:$B$214,Loans!$B41,LoansR!AB$12:AB$226)</f>
        <v>0</v>
      </c>
      <c r="AC41" s="42">
        <f>SUMIF(LoansC!$B$12:$B$226,Loans!$B41,LoansC!AC$12:AC$226)+SUMIF(LoansR!$B$12:$B$214,Loans!$B41,LoansR!AC$12:AC$226)</f>
        <v>9</v>
      </c>
      <c r="AD41" s="42">
        <f>SUMIF(LoansC!$B$12:$B$226,Loans!$B41,LoansC!AD$12:AD$226)+SUMIF(LoansR!$B$12:$B$214,Loans!$B41,LoansR!AD$12:AD$226)</f>
        <v>0</v>
      </c>
      <c r="AE41" s="70">
        <f>SUMIF(LoansC!$B$12:$B$226,Loans!$B41,LoansC!AE$12:AE$226)</f>
        <v>0.1111</v>
      </c>
      <c r="AF41" s="42">
        <f>SUMIF(LoansC!$B$12:$B$226,Loans!$B41,LoansC!AF$12:AF$226)+SUMIF(LoansR!$B$12:$B$214,Loans!$B41,LoansR!AF$12:AF$226)</f>
        <v>3371.703097916668</v>
      </c>
      <c r="AG41" s="42">
        <f>SUMIF(LoansC!$B$12:$B$226,Loans!$B41,LoansC!AG$12:AG$226)+SUMIF(LoansR!$B$12:$B$214,Loans!$B41,LoansR!AG$12:AG$226)</f>
        <v>0</v>
      </c>
      <c r="AH41" s="42">
        <f>SUMIF(LoansC!$B$12:$B$226,Loans!$B41,LoansC!AH$12:AH$226)+SUMIF(LoansR!$B$12:$B$214,Loans!$B41,LoansR!AH$12:AH$226)</f>
        <v>0</v>
      </c>
      <c r="AI41" s="42">
        <f>SUMIF(LoansC!$B$12:$B$226,Loans!$B41,LoansC!AI$12:AI$226)+SUMIF(LoansR!$B$12:$B$214,Loans!$B41,LoansR!AI$12:AI$226)</f>
        <v>2815</v>
      </c>
      <c r="AJ41" s="42">
        <f>SUMIF(LoansC!$B$12:$B$226,Loans!$B41,LoansC!AJ$12:AJ$226)+SUMIF(LoansR!$B$12:$B$214,Loans!$B41,LoansR!AJ$12:AJ$226)</f>
        <v>900800</v>
      </c>
      <c r="AK41" s="42">
        <f>SUMIF(LoansC!$B$12:$B$226,Loans!$B41,LoansC!AK$12:AK$226)+SUMIF(LoansR!$B$12:$B$214,Loans!$B41,LoansR!AK$12:AK$226)</f>
        <v>0</v>
      </c>
      <c r="AL41" s="42">
        <f>SUMIF(LoansC!$B$12:$B$226,Loans!$B41,LoansC!AL$12:AL$226)+SUMIF(LoansR!$B$12:$B$214,Loans!$B41,LoansR!AL$12:AL$226)</f>
        <v>0</v>
      </c>
      <c r="AM41" s="42">
        <f>SUMIF(LoansC!$B$12:$B$226,Loans!$B41,LoansC!AM$12:AM$226)+SUMIF(LoansR!$B$12:$B$214,Loans!$B41,LoansR!AM$12:AM$226)</f>
        <v>0</v>
      </c>
      <c r="AN41" s="42">
        <f>SUMIF(LoansC!$B$12:$B$226,Loans!$B41,LoansC!AN$12:AN$226)+SUMIF(LoansR!$B$12:$B$214,Loans!$B41,LoansR!AN$12:AN$226)</f>
        <v>0</v>
      </c>
      <c r="AP41" s="84"/>
    </row>
    <row r="42" spans="1:42" x14ac:dyDescent="0.2">
      <c r="A42" s="1">
        <f t="shared" si="2"/>
        <v>10</v>
      </c>
      <c r="B42" s="10">
        <f t="shared" si="3"/>
        <v>42674</v>
      </c>
      <c r="C42" s="42">
        <f>SUMIF(LoansC!$B$12:$B$226,Loans!$B42,LoansC!C$12:C$226)+SUMIF(LoansR!$B$12:$B$214,Loans!$B42,LoansR!C$12:C$226)</f>
        <v>1797774.9500000002</v>
      </c>
      <c r="D42" s="42">
        <f>SUMIF(LoansC!$B$12:$B$226,Loans!$B42,LoansC!D$12:D$226)+SUMIF(LoansR!$B$12:$B$214,Loans!$B42,LoansR!D$12:D$226)</f>
        <v>67479628.230000004</v>
      </c>
      <c r="E42" s="42">
        <f>SUMIF(LoansC!$B$12:$B$226,Loans!$B42,LoansC!E$12:E$226)+SUMIF(LoansR!$B$12:$B$214,Loans!$B42,LoansR!E$12:E$226)</f>
        <v>0</v>
      </c>
      <c r="F42" s="42">
        <f>SUMIF(LoansC!$B$12:$B$226,Loans!$B42,LoansC!F$12:F$226)+SUMIF(LoansR!$B$12:$B$214,Loans!$B42,LoansR!F$12:F$226)</f>
        <v>0</v>
      </c>
      <c r="G42" s="42">
        <f>SUMIF(LoansC!$B$12:$B$226,Loans!$B42,LoansC!G$12:G$226)+SUMIF(LoansR!$B$12:$B$214,Loans!$B42,LoansR!G$12:G$226)</f>
        <v>2611</v>
      </c>
      <c r="H42" s="42">
        <f>SUMIF(LoansC!$B$12:$B$226,Loans!$B42,LoansC!H$12:H$226)+SUMIF(LoansR!$B$12:$B$214,Loans!$B42,LoansR!H$12:H$226)</f>
        <v>49259868.63000001</v>
      </c>
      <c r="I42" s="42">
        <f>SUMIF(LoansC!$B$12:$B$226,Loans!$B42,LoansC!I$12:I$226)+SUMIF(LoansR!$B$12:$B$214,Loans!$B42,LoansR!I$12:I$226)</f>
        <v>596.51000000000056</v>
      </c>
      <c r="J42" s="42">
        <f>SUMIF(LoansC!$B$12:$B$226,Loans!$B42,LoansC!J$12:J$226)+SUMIF(LoansR!$B$12:$B$214,Loans!$B42,LoansR!J$12:J$226)</f>
        <v>49260465.140000015</v>
      </c>
      <c r="K42" s="42">
        <f>SUMIF(LoansC!$B$12:$B$226,Loans!$B42,LoansC!K$12:K$226)+SUMIF(LoansR!$B$12:$B$214,Loans!$B42,LoansR!K$12:K$226)</f>
        <v>452848.02000000008</v>
      </c>
      <c r="L42" s="42">
        <f>SUMIF(LoansC!$B$12:$B$226,Loans!$B42,LoansC!L$12:L$226)+SUMIF(LoansR!$B$12:$B$214,Loans!$B42,LoansR!L$12:L$226)</f>
        <v>453444.53000000009</v>
      </c>
      <c r="M42" s="42">
        <f>SUMIF(LoansC!$B$12:$B$226,Loans!$B42,LoansC!M$12:M$226)+SUMIF(LoansR!$B$12:$B$214,Loans!$B42,LoansR!M$12:M$226)</f>
        <v>1237665</v>
      </c>
      <c r="N42" s="42">
        <f>SUMIF(LoansC!$B$12:$B$226,Loans!$B42,LoansC!N$12:N$226)+SUMIF(LoansR!$B$12:$B$214,Loans!$B42,LoansR!N$12:N$226)</f>
        <v>0</v>
      </c>
      <c r="O42" s="42">
        <f>SUMIF(LoansC!$B$12:$B$226,Loans!$B42,LoansC!O$12:O$226)+SUMIF(LoansR!$B$12:$B$214,Loans!$B42,LoansR!O$12:O$226)</f>
        <v>1236425</v>
      </c>
      <c r="P42" s="42">
        <f>SUMIF(LoansC!$B$12:$B$226,Loans!$B42,LoansC!P$12:P$226)+SUMIF(LoansR!$B$12:$B$214,Loans!$B42,LoansR!P$12:P$226)</f>
        <v>452765.21000000008</v>
      </c>
      <c r="Q42" s="42">
        <f>SUMIF(LoansC!$B$12:$B$226,Loans!$B42,LoansC!Q$12:Q$226)+SUMIF(LoansR!$B$12:$B$214,Loans!$B42,LoansR!Q$12:Q$226)</f>
        <v>783659.79</v>
      </c>
      <c r="R42" s="42">
        <f>SUMIF(LoansC!$B$12:$B$226,Loans!$B42,LoansC!R$12:R$226)+SUMIF(LoansR!$B$12:$B$214,Loans!$B42,LoansR!R$12:R$226)</f>
        <v>679.31999999999994</v>
      </c>
      <c r="S42" s="42">
        <f>SUMIF(LoansC!$B$12:$B$226,Loans!$B42,LoansC!S$12:S$226)+SUMIF(LoansR!$B$12:$B$214,Loans!$B42,LoansR!S$12:S$226)</f>
        <v>48476208.840000018</v>
      </c>
      <c r="T42" s="42">
        <f>SUMIF(LoansC!$B$12:$B$226,Loans!$B42,LoansC!T$12:T$226)+SUMIF(LoansR!$B$12:$B$214,Loans!$B42,LoansR!T$12:T$226)</f>
        <v>48476888.160000019</v>
      </c>
      <c r="U42" s="42">
        <f>SUMIF(LoansC!$B$12:$B$226,Loans!$B42,LoansC!U$12:U$226)+SUMIF(LoansR!$B$12:$B$214,Loans!$B42,LoansR!U$12:U$226)</f>
        <v>2</v>
      </c>
      <c r="V42" s="42">
        <f>SUMIF(LoansC!$B$12:$B$226,Loans!$B42,LoansC!V$12:V$226)+SUMIF(LoansR!$B$12:$B$214,Loans!$B42,LoansR!V$12:V$226)</f>
        <v>456069.80642116681</v>
      </c>
      <c r="W42" s="42">
        <f>SUMIF(LoansC!$B$12:$B$226,Loans!$B42,LoansC!W$12:W$226)+SUMIF(LoansR!$B$12:$B$214,Loans!$B42,LoansR!W$12:W$226)</f>
        <v>0</v>
      </c>
      <c r="X42" s="42">
        <f>SUMIF(LoansC!$B$12:$B$226,Loans!$B42,LoansC!X$12:X$226)</f>
        <v>155</v>
      </c>
      <c r="Y42" s="42">
        <f>SUMIF(LoansC!$B$12:$B$226,Loans!$B42,LoansC!Y$12:Y$226)+SUMIF(LoansR!$B$12:$B$214,Loans!$B42,LoansR!Y$12:Y$226)</f>
        <v>0</v>
      </c>
      <c r="Z42" s="42">
        <f>SUMIF(LoansC!$B$12:$B$226,Loans!$B42,LoansC!Z$12:Z$226)+SUMIF(LoansR!$B$12:$B$214,Loans!$B42,LoansR!Z$12:Z$226)</f>
        <v>0</v>
      </c>
      <c r="AA42" s="42">
        <f>SUMIF(LoansC!$B$12:$B$226,Loans!$B42,LoansC!AA$12:AA$226)+SUMIF(LoansR!$B$12:$B$214,Loans!$B42,LoansR!AA$12:AA$226)</f>
        <v>0</v>
      </c>
      <c r="AB42" s="42">
        <f>SUMIF(LoansC!$B$12:$B$226,Loans!$B42,LoansC!AB$12:AB$226)+SUMIF(LoansR!$B$12:$B$214,Loans!$B42,LoansR!AB$12:AB$226)</f>
        <v>0</v>
      </c>
      <c r="AC42" s="42">
        <f>SUMIF(LoansC!$B$12:$B$226,Loans!$B42,LoansC!AC$12:AC$226)+SUMIF(LoansR!$B$12:$B$214,Loans!$B42,LoansR!AC$12:AC$226)</f>
        <v>8</v>
      </c>
      <c r="AD42" s="42">
        <f>SUMIF(LoansC!$B$12:$B$226,Loans!$B42,LoansC!AD$12:AD$226)+SUMIF(LoansR!$B$12:$B$214,Loans!$B42,LoansR!AD$12:AD$226)</f>
        <v>0</v>
      </c>
      <c r="AE42" s="70">
        <f>SUMIF(LoansC!$B$12:$B$226,Loans!$B42,LoansC!AE$12:AE$226)</f>
        <v>0.1111</v>
      </c>
      <c r="AF42" s="42">
        <f>SUMIF(LoansC!$B$12:$B$226,Loans!$B42,LoansC!AF$12:AF$226)+SUMIF(LoansR!$B$12:$B$214,Loans!$B42,LoansR!AF$12:AF$226)</f>
        <v>3220.26098675</v>
      </c>
      <c r="AG42" s="42">
        <f>SUMIF(LoansC!$B$12:$B$226,Loans!$B42,LoansC!AG$12:AG$226)+SUMIF(LoansR!$B$12:$B$214,Loans!$B42,LoansR!AG$12:AG$226)</f>
        <v>0</v>
      </c>
      <c r="AH42" s="42">
        <f>SUMIF(LoansC!$B$12:$B$226,Loans!$B42,LoansC!AH$12:AH$226)+SUMIF(LoansR!$B$12:$B$214,Loans!$B42,LoansR!AH$12:AH$226)</f>
        <v>0</v>
      </c>
      <c r="AI42" s="42">
        <f>SUMIF(LoansC!$B$12:$B$226,Loans!$B42,LoansC!AI$12:AI$226)+SUMIF(LoansR!$B$12:$B$214,Loans!$B42,LoansR!AI$12:AI$226)</f>
        <v>2603</v>
      </c>
      <c r="AJ42" s="42">
        <f>SUMIF(LoansC!$B$12:$B$226,Loans!$B42,LoansC!AJ$12:AJ$226)+SUMIF(LoansR!$B$12:$B$214,Loans!$B42,LoansR!AJ$12:AJ$226)</f>
        <v>832960</v>
      </c>
      <c r="AK42" s="42">
        <f>SUMIF(LoansC!$B$12:$B$226,Loans!$B42,LoansC!AK$12:AK$226)+SUMIF(LoansR!$B$12:$B$214,Loans!$B42,LoansR!AK$12:AK$226)</f>
        <v>0</v>
      </c>
      <c r="AL42" s="42">
        <f>SUMIF(LoansC!$B$12:$B$226,Loans!$B42,LoansC!AL$12:AL$226)+SUMIF(LoansR!$B$12:$B$214,Loans!$B42,LoansR!AL$12:AL$226)</f>
        <v>0</v>
      </c>
      <c r="AM42" s="42">
        <f>SUMIF(LoansC!$B$12:$B$226,Loans!$B42,LoansC!AM$12:AM$226)+SUMIF(LoansR!$B$12:$B$214,Loans!$B42,LoansR!AM$12:AM$226)</f>
        <v>0</v>
      </c>
      <c r="AN42" s="42">
        <f>SUMIF(LoansC!$B$12:$B$226,Loans!$B42,LoansC!AN$12:AN$226)+SUMIF(LoansR!$B$12:$B$214,Loans!$B42,LoansR!AN$12:AN$226)</f>
        <v>0</v>
      </c>
      <c r="AP42" s="84"/>
    </row>
    <row r="43" spans="1:42" x14ac:dyDescent="0.2">
      <c r="A43" s="1">
        <f t="shared" si="2"/>
        <v>11</v>
      </c>
      <c r="B43" s="10">
        <f t="shared" si="3"/>
        <v>42704</v>
      </c>
      <c r="C43" s="42">
        <f>SUMIF(LoansC!$B$12:$B$226,Loans!$B43,LoansC!C$12:C$226)+SUMIF(LoansR!$B$12:$B$214,Loans!$B43,LoansR!C$12:C$226)</f>
        <v>1133084.4100000001</v>
      </c>
      <c r="D43" s="42">
        <f>SUMIF(LoansC!$B$12:$B$226,Loans!$B43,LoansC!D$12:D$226)+SUMIF(LoansR!$B$12:$B$214,Loans!$B43,LoansR!D$12:D$226)</f>
        <v>68612712.640000001</v>
      </c>
      <c r="E43" s="42">
        <f>SUMIF(LoansC!$B$12:$B$226,Loans!$B43,LoansC!E$12:E$226)+SUMIF(LoansR!$B$12:$B$214,Loans!$B43,LoansR!E$12:E$226)</f>
        <v>0</v>
      </c>
      <c r="F43" s="42">
        <f>SUMIF(LoansC!$B$12:$B$226,Loans!$B43,LoansC!F$12:F$226)+SUMIF(LoansR!$B$12:$B$214,Loans!$B43,LoansR!F$12:F$226)</f>
        <v>0</v>
      </c>
      <c r="G43" s="42">
        <f>SUMIF(LoansC!$B$12:$B$226,Loans!$B43,LoansC!G$12:G$226)+SUMIF(LoansR!$B$12:$B$214,Loans!$B43,LoansR!G$12:G$226)</f>
        <v>2221</v>
      </c>
      <c r="H43" s="42">
        <f>SUMIF(LoansC!$B$12:$B$226,Loans!$B43,LoansC!H$12:H$226)+SUMIF(LoansR!$B$12:$B$214,Loans!$B43,LoansR!H$12:H$226)</f>
        <v>48476208.840000018</v>
      </c>
      <c r="I43" s="42">
        <f>SUMIF(LoansC!$B$12:$B$226,Loans!$B43,LoansC!I$12:I$226)+SUMIF(LoansR!$B$12:$B$214,Loans!$B43,LoansR!I$12:I$226)</f>
        <v>679.32000000000016</v>
      </c>
      <c r="J43" s="42">
        <f>SUMIF(LoansC!$B$12:$B$226,Loans!$B43,LoansC!J$12:J$226)+SUMIF(LoansR!$B$12:$B$214,Loans!$B43,LoansR!J$12:J$226)</f>
        <v>48476888.160000019</v>
      </c>
      <c r="K43" s="42">
        <f>SUMIF(LoansC!$B$12:$B$226,Loans!$B43,LoansC!K$12:K$226)+SUMIF(LoansR!$B$12:$B$214,Loans!$B43,LoansR!K$12:K$226)</f>
        <v>445751.12999999995</v>
      </c>
      <c r="L43" s="42">
        <f>SUMIF(LoansC!$B$12:$B$226,Loans!$B43,LoansC!L$12:L$226)+SUMIF(LoansR!$B$12:$B$214,Loans!$B43,LoansR!L$12:L$226)</f>
        <v>446430.44999999995</v>
      </c>
      <c r="M43" s="42">
        <f>SUMIF(LoansC!$B$12:$B$226,Loans!$B43,LoansC!M$12:M$226)+SUMIF(LoansR!$B$12:$B$214,Loans!$B43,LoansR!M$12:M$226)</f>
        <v>1052095</v>
      </c>
      <c r="N43" s="42">
        <f>SUMIF(LoansC!$B$12:$B$226,Loans!$B43,LoansC!N$12:N$226)+SUMIF(LoansR!$B$12:$B$214,Loans!$B43,LoansR!N$12:N$226)</f>
        <v>0</v>
      </c>
      <c r="O43" s="42">
        <f>SUMIF(LoansC!$B$12:$B$226,Loans!$B43,LoansC!O$12:O$226)+SUMIF(LoansR!$B$12:$B$214,Loans!$B43,LoansR!O$12:O$226)</f>
        <v>1050302.9099999999</v>
      </c>
      <c r="P43" s="42">
        <f>SUMIF(LoansC!$B$12:$B$226,Loans!$B43,LoansC!P$12:P$226)+SUMIF(LoansR!$B$12:$B$214,Loans!$B43,LoansR!P$12:P$226)</f>
        <v>445216.27999999997</v>
      </c>
      <c r="Q43" s="42">
        <f>SUMIF(LoansC!$B$12:$B$226,Loans!$B43,LoansC!Q$12:Q$226)+SUMIF(LoansR!$B$12:$B$214,Loans!$B43,LoansR!Q$12:Q$226)</f>
        <v>605086.63000000012</v>
      </c>
      <c r="R43" s="42">
        <f>SUMIF(LoansC!$B$12:$B$226,Loans!$B43,LoansC!R$12:R$226)+SUMIF(LoansR!$B$12:$B$214,Loans!$B43,LoansR!R$12:R$226)</f>
        <v>1214.1699999999998</v>
      </c>
      <c r="S43" s="42">
        <f>SUMIF(LoansC!$B$12:$B$226,Loans!$B43,LoansC!S$12:S$226)+SUMIF(LoansR!$B$12:$B$214,Loans!$B43,LoansR!S$12:S$226)</f>
        <v>47871122.210000001</v>
      </c>
      <c r="T43" s="42">
        <f>SUMIF(LoansC!$B$12:$B$226,Loans!$B43,LoansC!T$12:T$226)+SUMIF(LoansR!$B$12:$B$214,Loans!$B43,LoansR!T$12:T$226)</f>
        <v>47872336.380000003</v>
      </c>
      <c r="U43" s="42">
        <f>SUMIF(LoansC!$B$12:$B$226,Loans!$B43,LoansC!U$12:U$226)+SUMIF(LoansR!$B$12:$B$214,Loans!$B43,LoansR!U$12:U$226)</f>
        <v>2</v>
      </c>
      <c r="V43" s="42">
        <f>SUMIF(LoansC!$B$12:$B$226,Loans!$B43,LoansC!V$12:V$226)+SUMIF(LoansR!$B$12:$B$214,Loans!$B43,LoansR!V$12:V$226)</f>
        <v>448815.18954800011</v>
      </c>
      <c r="W43" s="42">
        <f>SUMIF(LoansC!$B$12:$B$226,Loans!$B43,LoansC!W$12:W$226)+SUMIF(LoansR!$B$12:$B$214,Loans!$B43,LoansR!W$12:W$226)</f>
        <v>0</v>
      </c>
      <c r="X43" s="42">
        <f>SUMIF(LoansC!$B$12:$B$226,Loans!$B43,LoansC!X$12:X$226)</f>
        <v>155</v>
      </c>
      <c r="Y43" s="42">
        <f>SUMIF(LoansC!$B$12:$B$226,Loans!$B43,LoansC!Y$12:Y$226)+SUMIF(LoansR!$B$12:$B$214,Loans!$B43,LoansR!Y$12:Y$226)</f>
        <v>0</v>
      </c>
      <c r="Z43" s="42">
        <f>SUMIF(LoansC!$B$12:$B$226,Loans!$B43,LoansC!Z$12:Z$226)+SUMIF(LoansR!$B$12:$B$214,Loans!$B43,LoansR!Z$12:Z$226)</f>
        <v>0</v>
      </c>
      <c r="AA43" s="42">
        <f>SUMIF(LoansC!$B$12:$B$226,Loans!$B43,LoansC!AA$12:AA$226)+SUMIF(LoansR!$B$12:$B$214,Loans!$B43,LoansR!AA$12:AA$226)</f>
        <v>0</v>
      </c>
      <c r="AB43" s="42">
        <f>SUMIF(LoansC!$B$12:$B$226,Loans!$B43,LoansC!AB$12:AB$226)+SUMIF(LoansR!$B$12:$B$214,Loans!$B43,LoansR!AB$12:AB$226)</f>
        <v>0</v>
      </c>
      <c r="AC43" s="42">
        <f>SUMIF(LoansC!$B$12:$B$226,Loans!$B43,LoansC!AC$12:AC$226)+SUMIF(LoansR!$B$12:$B$214,Loans!$B43,LoansR!AC$12:AC$226)</f>
        <v>9</v>
      </c>
      <c r="AD43" s="42">
        <f>SUMIF(LoansC!$B$12:$B$226,Loans!$B43,LoansC!AD$12:AD$226)+SUMIF(LoansR!$B$12:$B$214,Loans!$B43,LoansR!AD$12:AD$226)</f>
        <v>0</v>
      </c>
      <c r="AE43" s="70">
        <f>SUMIF(LoansC!$B$12:$B$226,Loans!$B43,LoansC!AE$12:AE$226)</f>
        <v>0.1111</v>
      </c>
      <c r="AF43" s="42">
        <f>SUMIF(LoansC!$B$12:$B$226,Loans!$B43,LoansC!AF$12:AF$226)+SUMIF(LoansR!$B$12:$B$214,Loans!$B43,LoansR!AF$12:AF$226)</f>
        <v>3062.5243431666654</v>
      </c>
      <c r="AG43" s="42">
        <f>SUMIF(LoansC!$B$12:$B$226,Loans!$B43,LoansC!AG$12:AG$226)+SUMIF(LoansR!$B$12:$B$214,Loans!$B43,LoansR!AG$12:AG$226)</f>
        <v>0</v>
      </c>
      <c r="AH43" s="42">
        <f>SUMIF(LoansC!$B$12:$B$226,Loans!$B43,LoansC!AH$12:AH$226)+SUMIF(LoansR!$B$12:$B$214,Loans!$B43,LoansR!AH$12:AH$226)</f>
        <v>0</v>
      </c>
      <c r="AI43" s="42">
        <f>SUMIF(LoansC!$B$12:$B$226,Loans!$B43,LoansC!AI$12:AI$226)+SUMIF(LoansR!$B$12:$B$214,Loans!$B43,LoansR!AI$12:AI$226)</f>
        <v>2212</v>
      </c>
      <c r="AJ43" s="42">
        <f>SUMIF(LoansC!$B$12:$B$226,Loans!$B43,LoansC!AJ$12:AJ$226)+SUMIF(LoansR!$B$12:$B$214,Loans!$B43,LoansR!AJ$12:AJ$226)</f>
        <v>707520</v>
      </c>
      <c r="AK43" s="42">
        <f>SUMIF(LoansC!$B$12:$B$226,Loans!$B43,LoansC!AK$12:AK$226)+SUMIF(LoansR!$B$12:$B$214,Loans!$B43,LoansR!AK$12:AK$226)</f>
        <v>0</v>
      </c>
      <c r="AL43" s="42">
        <f>SUMIF(LoansC!$B$12:$B$226,Loans!$B43,LoansC!AL$12:AL$226)+SUMIF(LoansR!$B$12:$B$214,Loans!$B43,LoansR!AL$12:AL$226)</f>
        <v>0</v>
      </c>
      <c r="AM43" s="42">
        <f>SUMIF(LoansC!$B$12:$B$226,Loans!$B43,LoansC!AM$12:AM$226)+SUMIF(LoansR!$B$12:$B$214,Loans!$B43,LoansR!AM$12:AM$226)</f>
        <v>0</v>
      </c>
      <c r="AN43" s="42">
        <f>SUMIF(LoansC!$B$12:$B$226,Loans!$B43,LoansC!AN$12:AN$226)+SUMIF(LoansR!$B$12:$B$214,Loans!$B43,LoansR!AN$12:AN$226)</f>
        <v>0</v>
      </c>
      <c r="AP43" s="84"/>
    </row>
    <row r="44" spans="1:42" x14ac:dyDescent="0.2">
      <c r="A44" s="1">
        <f t="shared" si="2"/>
        <v>12</v>
      </c>
      <c r="B44" s="10">
        <f t="shared" si="3"/>
        <v>42735</v>
      </c>
      <c r="C44" s="42">
        <f>SUMIF(LoansC!$B$12:$B$226,Loans!$B44,LoansC!C$12:C$226)+SUMIF(LoansR!$B$12:$B$214,Loans!$B44,LoansR!C$12:C$226)</f>
        <v>1004490.0700000002</v>
      </c>
      <c r="D44" s="42">
        <f>SUMIF(LoansC!$B$12:$B$226,Loans!$B44,LoansC!D$12:D$226)+SUMIF(LoansR!$B$12:$B$214,Loans!$B44,LoansR!D$12:D$226)</f>
        <v>69617202.709999993</v>
      </c>
      <c r="E44" s="42">
        <f>SUMIF(LoansC!$B$12:$B$226,Loans!$B44,LoansC!E$12:E$226)+SUMIF(LoansR!$B$12:$B$214,Loans!$B44,LoansR!E$12:E$226)</f>
        <v>0</v>
      </c>
      <c r="F44" s="42">
        <f>SUMIF(LoansC!$B$12:$B$226,Loans!$B44,LoansC!F$12:F$226)+SUMIF(LoansR!$B$12:$B$214,Loans!$B44,LoansR!F$12:F$226)</f>
        <v>0</v>
      </c>
      <c r="G44" s="42">
        <f>SUMIF(LoansC!$B$12:$B$226,Loans!$B44,LoansC!G$12:G$226)+SUMIF(LoansR!$B$12:$B$214,Loans!$B44,LoansR!G$12:G$226)</f>
        <v>1798</v>
      </c>
      <c r="H44" s="42">
        <f>SUMIF(LoansC!$B$12:$B$226,Loans!$B44,LoansC!H$12:H$226)+SUMIF(LoansR!$B$12:$B$214,Loans!$B44,LoansR!H$12:H$226)</f>
        <v>47871122.210000001</v>
      </c>
      <c r="I44" s="42">
        <f>SUMIF(LoansC!$B$12:$B$226,Loans!$B44,LoansC!I$12:I$226)+SUMIF(LoansR!$B$12:$B$214,Loans!$B44,LoansR!I$12:I$226)</f>
        <v>1214.1699999999955</v>
      </c>
      <c r="J44" s="42">
        <f>SUMIF(LoansC!$B$12:$B$226,Loans!$B44,LoansC!J$12:J$226)+SUMIF(LoansR!$B$12:$B$214,Loans!$B44,LoansR!J$12:J$226)</f>
        <v>47872336.380000003</v>
      </c>
      <c r="K44" s="42">
        <f>SUMIF(LoansC!$B$12:$B$226,Loans!$B44,LoansC!K$12:K$226)+SUMIF(LoansR!$B$12:$B$214,Loans!$B44,LoansR!K$12:K$226)</f>
        <v>440274.50000000012</v>
      </c>
      <c r="L44" s="42">
        <f>SUMIF(LoansC!$B$12:$B$226,Loans!$B44,LoansC!L$12:L$226)+SUMIF(LoansR!$B$12:$B$214,Loans!$B44,LoansR!L$12:L$226)</f>
        <v>441488.6700000001</v>
      </c>
      <c r="M44" s="42">
        <f>SUMIF(LoansC!$B$12:$B$226,Loans!$B44,LoansC!M$12:M$226)+SUMIF(LoansR!$B$12:$B$214,Loans!$B44,LoansR!M$12:M$226)</f>
        <v>852450</v>
      </c>
      <c r="N44" s="42">
        <f>SUMIF(LoansC!$B$12:$B$226,Loans!$B44,LoansC!N$12:N$226)+SUMIF(LoansR!$B$12:$B$214,Loans!$B44,LoansR!N$12:N$226)</f>
        <v>0</v>
      </c>
      <c r="O44" s="42">
        <f>SUMIF(LoansC!$B$12:$B$226,Loans!$B44,LoansC!O$12:O$226)+SUMIF(LoansR!$B$12:$B$214,Loans!$B44,LoansR!O$12:O$226)</f>
        <v>850714.66</v>
      </c>
      <c r="P44" s="42">
        <f>SUMIF(LoansC!$B$12:$B$226,Loans!$B44,LoansC!P$12:P$226)+SUMIF(LoansR!$B$12:$B$214,Loans!$B44,LoansR!P$12:P$226)</f>
        <v>440261.96000000014</v>
      </c>
      <c r="Q44" s="42">
        <f>SUMIF(LoansC!$B$12:$B$226,Loans!$B44,LoansC!Q$12:Q$226)+SUMIF(LoansR!$B$12:$B$214,Loans!$B44,LoansR!Q$12:Q$226)</f>
        <v>410452.6999999999</v>
      </c>
      <c r="R44" s="42">
        <f>SUMIF(LoansC!$B$12:$B$226,Loans!$B44,LoansC!R$12:R$226)+SUMIF(LoansR!$B$12:$B$214,Loans!$B44,LoansR!R$12:R$226)</f>
        <v>1226.71</v>
      </c>
      <c r="S44" s="42">
        <f>SUMIF(LoansC!$B$12:$B$226,Loans!$B44,LoansC!S$12:S$226)+SUMIF(LoansR!$B$12:$B$214,Loans!$B44,LoansR!S$12:S$226)</f>
        <v>47460669.510000005</v>
      </c>
      <c r="T44" s="42">
        <f>SUMIF(LoansC!$B$12:$B$226,Loans!$B44,LoansC!T$12:T$226)+SUMIF(LoansR!$B$12:$B$214,Loans!$B44,LoansR!T$12:T$226)</f>
        <v>47461896.220000006</v>
      </c>
      <c r="U44" s="42">
        <f>SUMIF(LoansC!$B$12:$B$226,Loans!$B44,LoansC!U$12:U$226)+SUMIF(LoansR!$B$12:$B$214,Loans!$B44,LoansR!U$12:U$226)</f>
        <v>2</v>
      </c>
      <c r="V44" s="42">
        <f>SUMIF(LoansC!$B$12:$B$226,Loans!$B44,LoansC!V$12:V$226)+SUMIF(LoansR!$B$12:$B$214,Loans!$B44,LoansR!V$12:V$226)</f>
        <v>443218.04765149998</v>
      </c>
      <c r="W44" s="42">
        <f>SUMIF(LoansC!$B$12:$B$226,Loans!$B44,LoansC!W$12:W$226)+SUMIF(LoansR!$B$12:$B$214,Loans!$B44,LoansR!W$12:W$226)</f>
        <v>0</v>
      </c>
      <c r="X44" s="42">
        <f>SUMIF(LoansC!$B$12:$B$226,Loans!$B44,LoansC!X$12:X$226)</f>
        <v>155</v>
      </c>
      <c r="Y44" s="42">
        <f>SUMIF(LoansC!$B$12:$B$226,Loans!$B44,LoansC!Y$12:Y$226)+SUMIF(LoansR!$B$12:$B$214,Loans!$B44,LoansR!Y$12:Y$226)</f>
        <v>0</v>
      </c>
      <c r="Z44" s="42">
        <f>SUMIF(LoansC!$B$12:$B$226,Loans!$B44,LoansC!Z$12:Z$226)+SUMIF(LoansR!$B$12:$B$214,Loans!$B44,LoansR!Z$12:Z$226)</f>
        <v>0</v>
      </c>
      <c r="AA44" s="42">
        <f>SUMIF(LoansC!$B$12:$B$226,Loans!$B44,LoansC!AA$12:AA$226)+SUMIF(LoansR!$B$12:$B$214,Loans!$B44,LoansR!AA$12:AA$226)</f>
        <v>0</v>
      </c>
      <c r="AB44" s="42">
        <f>SUMIF(LoansC!$B$12:$B$226,Loans!$B44,LoansC!AB$12:AB$226)+SUMIF(LoansR!$B$12:$B$214,Loans!$B44,LoansR!AB$12:AB$226)</f>
        <v>0</v>
      </c>
      <c r="AC44" s="42">
        <f>SUMIF(LoansC!$B$12:$B$226,Loans!$B44,LoansC!AC$12:AC$226)+SUMIF(LoansR!$B$12:$B$214,Loans!$B44,LoansR!AC$12:AC$226)</f>
        <v>5</v>
      </c>
      <c r="AD44" s="42">
        <f>SUMIF(LoansC!$B$12:$B$226,Loans!$B44,LoansC!AD$12:AD$226)+SUMIF(LoansR!$B$12:$B$214,Loans!$B44,LoansR!AD$12:AD$226)</f>
        <v>0</v>
      </c>
      <c r="AE44" s="70">
        <f>SUMIF(LoansC!$B$12:$B$226,Loans!$B44,LoansC!AE$12:AE$226)</f>
        <v>0.1111</v>
      </c>
      <c r="AF44" s="42">
        <f>SUMIF(LoansC!$B$12:$B$226,Loans!$B44,LoansC!AF$12:AF$226)+SUMIF(LoansR!$B$12:$B$214,Loans!$B44,LoansR!AF$12:AF$226)</f>
        <v>2941.9545952500002</v>
      </c>
      <c r="AG44" s="42">
        <f>SUMIF(LoansC!$B$12:$B$226,Loans!$B44,LoansC!AG$12:AG$226)+SUMIF(LoansR!$B$12:$B$214,Loans!$B44,LoansR!AG$12:AG$226)</f>
        <v>0</v>
      </c>
      <c r="AH44" s="42">
        <f>SUMIF(LoansC!$B$12:$B$226,Loans!$B44,LoansC!AH$12:AH$226)+SUMIF(LoansR!$B$12:$B$214,Loans!$B44,LoansR!AH$12:AH$226)</f>
        <v>0</v>
      </c>
      <c r="AI44" s="42">
        <f>SUMIF(LoansC!$B$12:$B$226,Loans!$B44,LoansC!AI$12:AI$226)+SUMIF(LoansR!$B$12:$B$214,Loans!$B44,LoansR!AI$12:AI$226)</f>
        <v>1793</v>
      </c>
      <c r="AJ44" s="42">
        <f>SUMIF(LoansC!$B$12:$B$226,Loans!$B44,LoansC!AJ$12:AJ$226)+SUMIF(LoansR!$B$12:$B$214,Loans!$B44,LoansR!AJ$12:AJ$226)</f>
        <v>572991.61</v>
      </c>
      <c r="AK44" s="42">
        <f>SUMIF(LoansC!$B$12:$B$226,Loans!$B44,LoansC!AK$12:AK$226)+SUMIF(LoansR!$B$12:$B$214,Loans!$B44,LoansR!AK$12:AK$226)</f>
        <v>0</v>
      </c>
      <c r="AL44" s="42">
        <f>SUMIF(LoansC!$B$12:$B$226,Loans!$B44,LoansC!AL$12:AL$226)+SUMIF(LoansR!$B$12:$B$214,Loans!$B44,LoansR!AL$12:AL$226)</f>
        <v>0</v>
      </c>
      <c r="AM44" s="42">
        <f>SUMIF(LoansC!$B$12:$B$226,Loans!$B44,LoansC!AM$12:AM$226)+SUMIF(LoansR!$B$12:$B$214,Loans!$B44,LoansR!AM$12:AM$226)</f>
        <v>0</v>
      </c>
      <c r="AN44" s="42">
        <f>SUMIF(LoansC!$B$12:$B$226,Loans!$B44,LoansC!AN$12:AN$226)+SUMIF(LoansR!$B$12:$B$214,Loans!$B44,LoansR!AN$12:AN$226)</f>
        <v>0</v>
      </c>
      <c r="AP44" s="84"/>
    </row>
    <row r="45" spans="1:42" x14ac:dyDescent="0.2">
      <c r="A45" s="1">
        <f t="shared" ref="A45:A76" si="4">MONTH(B45)</f>
        <v>1</v>
      </c>
      <c r="B45" s="10">
        <f t="shared" ref="B45:B76" si="5">EOMONTH(B44,1)</f>
        <v>42766</v>
      </c>
      <c r="C45" s="42">
        <f>SUMIF(LoansC!$B$12:$B$226,Loans!$B45,LoansC!C$12:C$226)+SUMIF(LoansR!$B$12:$B$214,Loans!$B45,LoansR!C$12:C$226)</f>
        <v>1239042.6500000004</v>
      </c>
      <c r="D45" s="42">
        <f>SUMIF(LoansC!$B$12:$B$226,Loans!$B45,LoansC!D$12:D$226)+SUMIF(LoansR!$B$12:$B$214,Loans!$B45,LoansR!D$12:D$226)</f>
        <v>70856245.359999999</v>
      </c>
      <c r="E45" s="42">
        <f>SUMIF(LoansC!$B$12:$B$226,Loans!$B45,LoansC!E$12:E$226)+SUMIF(LoansR!$B$12:$B$214,Loans!$B45,LoansR!E$12:E$226)</f>
        <v>0</v>
      </c>
      <c r="F45" s="42">
        <f>SUMIF(LoansC!$B$12:$B$226,Loans!$B45,LoansC!F$12:F$226)+SUMIF(LoansR!$B$12:$B$214,Loans!$B45,LoansR!F$12:F$226)</f>
        <v>0</v>
      </c>
      <c r="G45" s="42">
        <f>SUMIF(LoansC!$B$12:$B$226,Loans!$B45,LoansC!G$12:G$226)+SUMIF(LoansR!$B$12:$B$214,Loans!$B45,LoansR!G$12:G$226)</f>
        <v>1138</v>
      </c>
      <c r="H45" s="42">
        <f>SUMIF(LoansC!$B$12:$B$226,Loans!$B45,LoansC!H$12:H$226)+SUMIF(LoansR!$B$12:$B$214,Loans!$B45,LoansR!H$12:H$226)</f>
        <v>47460669.510000005</v>
      </c>
      <c r="I45" s="42">
        <f>SUMIF(LoansC!$B$12:$B$226,Loans!$B45,LoansC!I$12:I$226)+SUMIF(LoansR!$B$12:$B$214,Loans!$B45,LoansR!I$12:I$226)</f>
        <v>1226.7100000000028</v>
      </c>
      <c r="J45" s="42">
        <f>SUMIF(LoansC!$B$12:$B$226,Loans!$B45,LoansC!J$12:J$226)+SUMIF(LoansR!$B$12:$B$214,Loans!$B45,LoansR!J$12:J$226)</f>
        <v>47461896.220000006</v>
      </c>
      <c r="K45" s="42">
        <f>SUMIF(LoansC!$B$12:$B$226,Loans!$B45,LoansC!K$12:K$226)+SUMIF(LoansR!$B$12:$B$214,Loans!$B45,LoansR!K$12:K$226)</f>
        <v>436590.00999999995</v>
      </c>
      <c r="L45" s="42">
        <f>SUMIF(LoansC!$B$12:$B$226,Loans!$B45,LoansC!L$12:L$226)+SUMIF(LoansR!$B$12:$B$214,Loans!$B45,LoansR!L$12:L$226)</f>
        <v>437816.72</v>
      </c>
      <c r="M45" s="42">
        <f>SUMIF(LoansC!$B$12:$B$226,Loans!$B45,LoansC!M$12:M$226)+SUMIF(LoansR!$B$12:$B$214,Loans!$B45,LoansR!M$12:M$226)</f>
        <v>537350</v>
      </c>
      <c r="N45" s="42">
        <f>SUMIF(LoansC!$B$12:$B$226,Loans!$B45,LoansC!N$12:N$226)+SUMIF(LoansR!$B$12:$B$214,Loans!$B45,LoansR!N$12:N$226)</f>
        <v>0</v>
      </c>
      <c r="O45" s="42">
        <f>SUMIF(LoansC!$B$12:$B$226,Loans!$B45,LoansC!O$12:O$226)+SUMIF(LoansR!$B$12:$B$214,Loans!$B45,LoansR!O$12:O$226)</f>
        <v>535800</v>
      </c>
      <c r="P45" s="42">
        <f>SUMIF(LoansC!$B$12:$B$226,Loans!$B45,LoansC!P$12:P$226)+SUMIF(LoansR!$B$12:$B$214,Loans!$B45,LoansR!P$12:P$226)</f>
        <v>425659.99</v>
      </c>
      <c r="Q45" s="42">
        <f>SUMIF(LoansC!$B$12:$B$226,Loans!$B45,LoansC!Q$12:Q$226)+SUMIF(LoansR!$B$12:$B$214,Loans!$B45,LoansR!Q$12:Q$226)</f>
        <v>110140.01000000004</v>
      </c>
      <c r="R45" s="42">
        <f>SUMIF(LoansC!$B$12:$B$226,Loans!$B45,LoansC!R$12:R$226)+SUMIF(LoansR!$B$12:$B$214,Loans!$B45,LoansR!R$12:R$226)</f>
        <v>12156.729999999998</v>
      </c>
      <c r="S45" s="42">
        <f>SUMIF(LoansC!$B$12:$B$226,Loans!$B45,LoansC!S$12:S$226)+SUMIF(LoansR!$B$12:$B$214,Loans!$B45,LoansR!S$12:S$226)</f>
        <v>47350529.5</v>
      </c>
      <c r="T45" s="42">
        <f>SUMIF(LoansC!$B$12:$B$226,Loans!$B45,LoansC!T$12:T$226)+SUMIF(LoansR!$B$12:$B$214,Loans!$B45,LoansR!T$12:T$226)</f>
        <v>47362686.230000019</v>
      </c>
      <c r="U45" s="42">
        <f>SUMIF(LoansC!$B$12:$B$226,Loans!$B45,LoansC!U$12:U$226)+SUMIF(LoansR!$B$12:$B$214,Loans!$B45,LoansR!U$12:U$226)</f>
        <v>2</v>
      </c>
      <c r="V45" s="42">
        <f>SUMIF(LoansC!$B$12:$B$226,Loans!$B45,LoansC!V$12:V$226)+SUMIF(LoansR!$B$12:$B$214,Loans!$B45,LoansR!V$12:V$226)</f>
        <v>439418.05583683343</v>
      </c>
      <c r="W45" s="42">
        <f>SUMIF(LoansC!$B$12:$B$226,Loans!$B45,LoansC!W$12:W$226)+SUMIF(LoansR!$B$12:$B$214,Loans!$B45,LoansR!W$12:W$226)</f>
        <v>0</v>
      </c>
      <c r="X45" s="42">
        <f>SUMIF(LoansC!$B$12:$B$226,Loans!$B45,LoansC!X$12:X$226)</f>
        <v>155</v>
      </c>
      <c r="Y45" s="42">
        <f>SUMIF(LoansC!$B$12:$B$226,Loans!$B45,LoansC!Y$12:Y$226)+SUMIF(LoansR!$B$12:$B$214,Loans!$B45,LoansR!Y$12:Y$226)</f>
        <v>0</v>
      </c>
      <c r="Z45" s="42">
        <f>SUMIF(LoansC!$B$12:$B$226,Loans!$B45,LoansC!Z$12:Z$226)+SUMIF(LoansR!$B$12:$B$214,Loans!$B45,LoansR!Z$12:Z$226)</f>
        <v>0</v>
      </c>
      <c r="AA45" s="42">
        <f>SUMIF(LoansC!$B$12:$B$226,Loans!$B45,LoansC!AA$12:AA$226)+SUMIF(LoansR!$B$12:$B$214,Loans!$B45,LoansR!AA$12:AA$226)</f>
        <v>0</v>
      </c>
      <c r="AB45" s="42">
        <f>SUMIF(LoansC!$B$12:$B$226,Loans!$B45,LoansC!AB$12:AB$226)+SUMIF(LoansR!$B$12:$B$214,Loans!$B45,LoansR!AB$12:AB$226)</f>
        <v>0</v>
      </c>
      <c r="AC45" s="42">
        <f>SUMIF(LoansC!$B$12:$B$226,Loans!$B45,LoansC!AC$12:AC$226)+SUMIF(LoansR!$B$12:$B$214,Loans!$B45,LoansR!AC$12:AC$226)</f>
        <v>10</v>
      </c>
      <c r="AD45" s="42">
        <f>SUMIF(LoansC!$B$12:$B$226,Loans!$B45,LoansC!AD$12:AD$226)+SUMIF(LoansR!$B$12:$B$214,Loans!$B45,LoansR!AD$12:AD$226)</f>
        <v>0</v>
      </c>
      <c r="AE45" s="70">
        <f>SUMIF(LoansC!$B$12:$B$226,Loans!$B45,LoansC!AE$12:AE$226)</f>
        <v>0.1111</v>
      </c>
      <c r="AF45" s="42">
        <f>SUMIF(LoansC!$B$12:$B$226,Loans!$B45,LoansC!AF$12:AF$226)+SUMIF(LoansR!$B$12:$B$214,Loans!$B45,LoansR!AF$12:AF$226)</f>
        <v>2826.5448203333322</v>
      </c>
      <c r="AG45" s="42">
        <f>SUMIF(LoansC!$B$12:$B$226,Loans!$B45,LoansC!AG$12:AG$226)+SUMIF(LoansR!$B$12:$B$214,Loans!$B45,LoansR!AG$12:AG$226)</f>
        <v>0</v>
      </c>
      <c r="AH45" s="42">
        <f>SUMIF(LoansC!$B$12:$B$226,Loans!$B45,LoansC!AH$12:AH$226)+SUMIF(LoansR!$B$12:$B$214,Loans!$B45,LoansR!AH$12:AH$226)</f>
        <v>0</v>
      </c>
      <c r="AI45" s="42">
        <f>SUMIF(LoansC!$B$12:$B$226,Loans!$B45,LoansC!AI$12:AI$226)+SUMIF(LoansR!$B$12:$B$214,Loans!$B45,LoansR!AI$12:AI$226)</f>
        <v>1128</v>
      </c>
      <c r="AJ45" s="42">
        <f>SUMIF(LoansC!$B$12:$B$226,Loans!$B45,LoansC!AJ$12:AJ$226)+SUMIF(LoansR!$B$12:$B$214,Loans!$B45,LoansR!AJ$12:AJ$226)</f>
        <v>360960</v>
      </c>
      <c r="AK45" s="42">
        <f>SUMIF(LoansC!$B$12:$B$226,Loans!$B45,LoansC!AK$12:AK$226)+SUMIF(LoansR!$B$12:$B$214,Loans!$B45,LoansR!AK$12:AK$226)</f>
        <v>0</v>
      </c>
      <c r="AL45" s="42">
        <f>SUMIF(LoansC!$B$12:$B$226,Loans!$B45,LoansC!AL$12:AL$226)+SUMIF(LoansR!$B$12:$B$214,Loans!$B45,LoansR!AL$12:AL$226)</f>
        <v>0</v>
      </c>
      <c r="AM45" s="42">
        <f>SUMIF(LoansC!$B$12:$B$226,Loans!$B45,LoansC!AM$12:AM$226)+SUMIF(LoansR!$B$12:$B$214,Loans!$B45,LoansR!AM$12:AM$226)</f>
        <v>0</v>
      </c>
      <c r="AN45" s="42">
        <f>SUMIF(LoansC!$B$12:$B$226,Loans!$B45,LoansC!AN$12:AN$226)+SUMIF(LoansR!$B$12:$B$214,Loans!$B45,LoansR!AN$12:AN$226)</f>
        <v>0</v>
      </c>
      <c r="AP45" s="84"/>
    </row>
    <row r="46" spans="1:42" x14ac:dyDescent="0.2">
      <c r="A46" s="1">
        <f t="shared" si="4"/>
        <v>2</v>
      </c>
      <c r="B46" s="10">
        <f t="shared" si="5"/>
        <v>42794</v>
      </c>
      <c r="C46" s="42">
        <f>SUMIF(LoansC!$B$12:$B$226,Loans!$B46,LoansC!C$12:C$226)+SUMIF(LoansR!$B$12:$B$214,Loans!$B46,LoansR!C$12:C$226)</f>
        <v>1527202.8999999994</v>
      </c>
      <c r="D46" s="42">
        <f>SUMIF(LoansC!$B$12:$B$226,Loans!$B46,LoansC!D$12:D$226)+SUMIF(LoansR!$B$12:$B$214,Loans!$B46,LoansR!D$12:D$226)</f>
        <v>72383448.25999999</v>
      </c>
      <c r="E46" s="42">
        <f>SUMIF(LoansC!$B$12:$B$226,Loans!$B46,LoansC!E$12:E$226)+SUMIF(LoansR!$B$12:$B$214,Loans!$B46,LoansR!E$12:E$226)</f>
        <v>0</v>
      </c>
      <c r="F46" s="42">
        <f>SUMIF(LoansC!$B$12:$B$226,Loans!$B46,LoansC!F$12:F$226)+SUMIF(LoansR!$B$12:$B$214,Loans!$B46,LoansR!F$12:F$226)</f>
        <v>0</v>
      </c>
      <c r="G46" s="42">
        <f>SUMIF(LoansC!$B$12:$B$226,Loans!$B46,LoansC!G$12:G$226)+SUMIF(LoansR!$B$12:$B$214,Loans!$B46,LoansR!G$12:G$226)</f>
        <v>997</v>
      </c>
      <c r="H46" s="42">
        <f>SUMIF(LoansC!$B$12:$B$226,Loans!$B46,LoansC!H$12:H$226)+SUMIF(LoansR!$B$12:$B$214,Loans!$B46,LoansR!H$12:H$226)</f>
        <v>47350529.5</v>
      </c>
      <c r="I46" s="42">
        <f>SUMIF(LoansC!$B$12:$B$226,Loans!$B46,LoansC!I$12:I$226)+SUMIF(LoansR!$B$12:$B$214,Loans!$B46,LoansR!I$12:I$226)</f>
        <v>12156.73000000024</v>
      </c>
      <c r="J46" s="42">
        <f>SUMIF(LoansC!$B$12:$B$226,Loans!$B46,LoansC!J$12:J$226)+SUMIF(LoansR!$B$12:$B$214,Loans!$B46,LoansR!J$12:J$226)</f>
        <v>47362686.230000019</v>
      </c>
      <c r="K46" s="42">
        <f>SUMIF(LoansC!$B$12:$B$226,Loans!$B46,LoansC!K$12:K$226)+SUMIF(LoansR!$B$12:$B$214,Loans!$B46,LoansR!K$12:K$226)</f>
        <v>435738.25999999978</v>
      </c>
      <c r="L46" s="42">
        <f>SUMIF(LoansC!$B$12:$B$226,Loans!$B46,LoansC!L$12:L$226)+SUMIF(LoansR!$B$12:$B$214,Loans!$B46,LoansR!L$12:L$226)</f>
        <v>447894.99</v>
      </c>
      <c r="M46" s="42">
        <f>SUMIF(LoansC!$B$12:$B$226,Loans!$B46,LoansC!M$12:M$226)+SUMIF(LoansR!$B$12:$B$214,Loans!$B46,LoansR!M$12:M$226)</f>
        <v>472935</v>
      </c>
      <c r="N46" s="42">
        <f>SUMIF(LoansC!$B$12:$B$226,Loans!$B46,LoansC!N$12:N$226)+SUMIF(LoansR!$B$12:$B$214,Loans!$B46,LoansR!N$12:N$226)</f>
        <v>0</v>
      </c>
      <c r="O46" s="42">
        <f>SUMIF(LoansC!$B$12:$B$226,Loans!$B46,LoansC!O$12:O$226)+SUMIF(LoansR!$B$12:$B$214,Loans!$B46,LoansR!O$12:O$226)</f>
        <v>472456.52</v>
      </c>
      <c r="P46" s="42">
        <f>SUMIF(LoansC!$B$12:$B$226,Loans!$B46,LoansC!P$12:P$226)+SUMIF(LoansR!$B$12:$B$214,Loans!$B46,LoansR!P$12:P$226)</f>
        <v>402071.88</v>
      </c>
      <c r="Q46" s="42">
        <f>SUMIF(LoansC!$B$12:$B$226,Loans!$B46,LoansC!Q$12:Q$226)+SUMIF(LoansR!$B$12:$B$214,Loans!$B46,LoansR!Q$12:Q$226)</f>
        <v>70384.639999999999</v>
      </c>
      <c r="R46" s="42">
        <f>SUMIF(LoansC!$B$12:$B$226,Loans!$B46,LoansC!R$12:R$226)+SUMIF(LoansR!$B$12:$B$214,Loans!$B46,LoansR!R$12:R$226)</f>
        <v>45823.110000000008</v>
      </c>
      <c r="S46" s="42">
        <f>SUMIF(LoansC!$B$12:$B$226,Loans!$B46,LoansC!S$12:S$226)+SUMIF(LoansR!$B$12:$B$214,Loans!$B46,LoansR!S$12:S$226)</f>
        <v>47280144.860000014</v>
      </c>
      <c r="T46" s="42">
        <f>SUMIF(LoansC!$B$12:$B$226,Loans!$B46,LoansC!T$12:T$226)+SUMIF(LoansR!$B$12:$B$214,Loans!$B46,LoansR!T$12:T$226)</f>
        <v>47325967.970000014</v>
      </c>
      <c r="U46" s="42">
        <f>SUMIF(LoansC!$B$12:$B$226,Loans!$B46,LoansC!U$12:U$226)+SUMIF(LoansR!$B$12:$B$214,Loans!$B46,LoansR!U$12:U$226)</f>
        <v>2</v>
      </c>
      <c r="V46" s="42">
        <f>SUMIF(LoansC!$B$12:$B$226,Loans!$B46,LoansC!V$12:V$226)+SUMIF(LoansR!$B$12:$B$214,Loans!$B46,LoansR!V$12:V$226)</f>
        <v>438499.53667941678</v>
      </c>
      <c r="W46" s="42">
        <f>SUMIF(LoansC!$B$12:$B$226,Loans!$B46,LoansC!W$12:W$226)+SUMIF(LoansR!$B$12:$B$214,Loans!$B46,LoansR!W$12:W$226)</f>
        <v>0</v>
      </c>
      <c r="X46" s="42">
        <f>SUMIF(LoansC!$B$12:$B$226,Loans!$B46,LoansC!X$12:X$226)</f>
        <v>155</v>
      </c>
      <c r="Y46" s="42">
        <f>SUMIF(LoansC!$B$12:$B$226,Loans!$B46,LoansC!Y$12:Y$226)+SUMIF(LoansR!$B$12:$B$214,Loans!$B46,LoansR!Y$12:Y$226)</f>
        <v>0</v>
      </c>
      <c r="Z46" s="42">
        <f>SUMIF(LoansC!$B$12:$B$226,Loans!$B46,LoansC!Z$12:Z$226)+SUMIF(LoansR!$B$12:$B$214,Loans!$B46,LoansR!Z$12:Z$226)</f>
        <v>0</v>
      </c>
      <c r="AA46" s="42">
        <f>SUMIF(LoansC!$B$12:$B$226,Loans!$B46,LoansC!AA$12:AA$226)+SUMIF(LoansR!$B$12:$B$214,Loans!$B46,LoansR!AA$12:AA$226)</f>
        <v>0</v>
      </c>
      <c r="AB46" s="42">
        <f>SUMIF(LoansC!$B$12:$B$226,Loans!$B46,LoansC!AB$12:AB$226)+SUMIF(LoansR!$B$12:$B$214,Loans!$B46,LoansR!AB$12:AB$226)</f>
        <v>0</v>
      </c>
      <c r="AC46" s="42">
        <f>SUMIF(LoansC!$B$12:$B$226,Loans!$B46,LoansC!AC$12:AC$226)+SUMIF(LoansR!$B$12:$B$214,Loans!$B46,LoansR!AC$12:AC$226)</f>
        <v>2</v>
      </c>
      <c r="AD46" s="42">
        <f>SUMIF(LoansC!$B$12:$B$226,Loans!$B46,LoansC!AD$12:AD$226)+SUMIF(LoansR!$B$12:$B$214,Loans!$B46,LoansR!AD$12:AD$226)</f>
        <v>0</v>
      </c>
      <c r="AE46" s="70">
        <f>SUMIF(LoansC!$B$12:$B$226,Loans!$B46,LoansC!AE$12:AE$226)</f>
        <v>0.1111</v>
      </c>
      <c r="AF46" s="42">
        <f>SUMIF(LoansC!$B$12:$B$226,Loans!$B46,LoansC!AF$12:AF$226)+SUMIF(LoansR!$B$12:$B$214,Loans!$B46,LoansR!AF$12:AF$226)</f>
        <v>2759.7398120833332</v>
      </c>
      <c r="AG46" s="42">
        <f>SUMIF(LoansC!$B$12:$B$226,Loans!$B46,LoansC!AG$12:AG$226)+SUMIF(LoansR!$B$12:$B$214,Loans!$B46,LoansR!AG$12:AG$226)</f>
        <v>0</v>
      </c>
      <c r="AH46" s="42">
        <f>SUMIF(LoansC!$B$12:$B$226,Loans!$B46,LoansC!AH$12:AH$226)+SUMIF(LoansR!$B$12:$B$214,Loans!$B46,LoansR!AH$12:AH$226)</f>
        <v>0</v>
      </c>
      <c r="AI46" s="42">
        <f>SUMIF(LoansC!$B$12:$B$226,Loans!$B46,LoansC!AI$12:AI$226)+SUMIF(LoansR!$B$12:$B$214,Loans!$B46,LoansR!AI$12:AI$226)</f>
        <v>995</v>
      </c>
      <c r="AJ46" s="42">
        <f>SUMIF(LoansC!$B$12:$B$226,Loans!$B46,LoansC!AJ$12:AJ$226)+SUMIF(LoansR!$B$12:$B$214,Loans!$B46,LoansR!AJ$12:AJ$226)</f>
        <v>318231.52</v>
      </c>
      <c r="AK46" s="42">
        <f>SUMIF(LoansC!$B$12:$B$226,Loans!$B46,LoansC!AK$12:AK$226)+SUMIF(LoansR!$B$12:$B$214,Loans!$B46,LoansR!AK$12:AK$226)</f>
        <v>0</v>
      </c>
      <c r="AL46" s="42">
        <f>SUMIF(LoansC!$B$12:$B$226,Loans!$B46,LoansC!AL$12:AL$226)+SUMIF(LoansR!$B$12:$B$214,Loans!$B46,LoansR!AL$12:AL$226)</f>
        <v>0</v>
      </c>
      <c r="AM46" s="42">
        <f>SUMIF(LoansC!$B$12:$B$226,Loans!$B46,LoansC!AM$12:AM$226)+SUMIF(LoansR!$B$12:$B$214,Loans!$B46,LoansR!AM$12:AM$226)</f>
        <v>0</v>
      </c>
      <c r="AN46" s="42">
        <f>SUMIF(LoansC!$B$12:$B$226,Loans!$B46,LoansC!AN$12:AN$226)+SUMIF(LoansR!$B$12:$B$214,Loans!$B46,LoansR!AN$12:AN$226)</f>
        <v>0</v>
      </c>
      <c r="AP46" s="84"/>
    </row>
    <row r="47" spans="1:42" x14ac:dyDescent="0.2">
      <c r="A47" s="1">
        <f t="shared" si="4"/>
        <v>3</v>
      </c>
      <c r="B47" s="10">
        <f t="shared" si="5"/>
        <v>42825</v>
      </c>
      <c r="C47" s="42">
        <f>SUMIF(LoansC!$B$12:$B$226,Loans!$B47,LoansC!C$12:C$226)+SUMIF(LoansR!$B$12:$B$214,Loans!$B47,LoansR!C$12:C$226)</f>
        <v>2164119.2200000007</v>
      </c>
      <c r="D47" s="42">
        <f>SUMIF(LoansC!$B$12:$B$226,Loans!$B47,LoansC!D$12:D$226)+SUMIF(LoansR!$B$12:$B$214,Loans!$B47,LoansR!D$12:D$226)</f>
        <v>74547567.479999989</v>
      </c>
      <c r="E47" s="42">
        <f>SUMIF(LoansC!$B$12:$B$226,Loans!$B47,LoansC!E$12:E$226)+SUMIF(LoansR!$B$12:$B$214,Loans!$B47,LoansR!E$12:E$226)</f>
        <v>0</v>
      </c>
      <c r="F47" s="42">
        <f>SUMIF(LoansC!$B$12:$B$226,Loans!$B47,LoansC!F$12:F$226)+SUMIF(LoansR!$B$12:$B$214,Loans!$B47,LoansR!F$12:F$226)</f>
        <v>0</v>
      </c>
      <c r="G47" s="42">
        <f>SUMIF(LoansC!$B$12:$B$226,Loans!$B47,LoansC!G$12:G$226)+SUMIF(LoansR!$B$12:$B$214,Loans!$B47,LoansR!G$12:G$226)</f>
        <v>1243</v>
      </c>
      <c r="H47" s="42">
        <f>SUMIF(LoansC!$B$12:$B$226,Loans!$B47,LoansC!H$12:H$226)+SUMIF(LoansR!$B$12:$B$214,Loans!$B47,LoansR!H$12:H$226)</f>
        <v>47280144.860000014</v>
      </c>
      <c r="I47" s="42">
        <f>SUMIF(LoansC!$B$12:$B$226,Loans!$B47,LoansC!I$12:I$226)+SUMIF(LoansR!$B$12:$B$214,Loans!$B47,LoansR!I$12:I$226)</f>
        <v>45823.110000000132</v>
      </c>
      <c r="J47" s="42">
        <f>SUMIF(LoansC!$B$12:$B$226,Loans!$B47,LoansC!J$12:J$226)+SUMIF(LoansR!$B$12:$B$214,Loans!$B47,LoansR!J$12:J$226)</f>
        <v>47325967.970000014</v>
      </c>
      <c r="K47" s="42">
        <f>SUMIF(LoansC!$B$12:$B$226,Loans!$B47,LoansC!K$12:K$226)+SUMIF(LoansR!$B$12:$B$214,Loans!$B47,LoansR!K$12:K$226)</f>
        <v>435450.27999999997</v>
      </c>
      <c r="L47" s="42">
        <f>SUMIF(LoansC!$B$12:$B$226,Loans!$B47,LoansC!L$12:L$226)+SUMIF(LoansR!$B$12:$B$214,Loans!$B47,LoansR!L$12:L$226)</f>
        <v>481273.39000000007</v>
      </c>
      <c r="M47" s="42">
        <f>SUMIF(LoansC!$B$12:$B$226,Loans!$B47,LoansC!M$12:M$226)+SUMIF(LoansR!$B$12:$B$214,Loans!$B47,LoansR!M$12:M$226)</f>
        <v>587865</v>
      </c>
      <c r="N47" s="42">
        <f>SUMIF(LoansC!$B$12:$B$226,Loans!$B47,LoansC!N$12:N$226)+SUMIF(LoansR!$B$12:$B$214,Loans!$B47,LoansR!N$12:N$226)</f>
        <v>0</v>
      </c>
      <c r="O47" s="42">
        <f>SUMIF(LoansC!$B$12:$B$226,Loans!$B47,LoansC!O$12:O$226)+SUMIF(LoansR!$B$12:$B$214,Loans!$B47,LoansR!O$12:O$226)</f>
        <v>586609.74</v>
      </c>
      <c r="P47" s="42">
        <f>SUMIF(LoansC!$B$12:$B$226,Loans!$B47,LoansC!P$12:P$226)+SUMIF(LoansR!$B$12:$B$214,Loans!$B47,LoansR!P$12:P$226)</f>
        <v>441427.99000000005</v>
      </c>
      <c r="Q47" s="42">
        <f>SUMIF(LoansC!$B$12:$B$226,Loans!$B47,LoansC!Q$12:Q$226)+SUMIF(LoansR!$B$12:$B$214,Loans!$B47,LoansR!Q$12:Q$226)</f>
        <v>145181.75000000003</v>
      </c>
      <c r="R47" s="42">
        <f>SUMIF(LoansC!$B$12:$B$226,Loans!$B47,LoansC!R$12:R$226)+SUMIF(LoansR!$B$12:$B$214,Loans!$B47,LoansR!R$12:R$226)</f>
        <v>39845.399999999994</v>
      </c>
      <c r="S47" s="42">
        <f>SUMIF(LoansC!$B$12:$B$226,Loans!$B47,LoansC!S$12:S$226)+SUMIF(LoansR!$B$12:$B$214,Loans!$B47,LoansR!S$12:S$226)</f>
        <v>47134963.110000014</v>
      </c>
      <c r="T47" s="42">
        <f>SUMIF(LoansC!$B$12:$B$226,Loans!$B47,LoansC!T$12:T$226)+SUMIF(LoansR!$B$12:$B$214,Loans!$B47,LoansR!T$12:T$226)</f>
        <v>47174808.510000013</v>
      </c>
      <c r="U47" s="42">
        <f>SUMIF(LoansC!$B$12:$B$226,Loans!$B47,LoansC!U$12:U$226)+SUMIF(LoansR!$B$12:$B$214,Loans!$B47,LoansR!U$12:U$226)</f>
        <v>2</v>
      </c>
      <c r="V47" s="42">
        <f>SUMIF(LoansC!$B$12:$B$226,Loans!$B47,LoansC!V$12:V$226)+SUMIF(LoansR!$B$12:$B$214,Loans!$B47,LoansR!V$12:V$226)</f>
        <v>438159.58678891673</v>
      </c>
      <c r="W47" s="42">
        <f>SUMIF(LoansC!$B$12:$B$226,Loans!$B47,LoansC!W$12:W$226)+SUMIF(LoansR!$B$12:$B$214,Loans!$B47,LoansR!W$12:W$226)</f>
        <v>0</v>
      </c>
      <c r="X47" s="42">
        <f>SUMIF(LoansC!$B$12:$B$226,Loans!$B47,LoansC!X$12:X$226)</f>
        <v>155</v>
      </c>
      <c r="Y47" s="42">
        <f>SUMIF(LoansC!$B$12:$B$226,Loans!$B47,LoansC!Y$12:Y$226)+SUMIF(LoansR!$B$12:$B$214,Loans!$B47,LoansR!Y$12:Y$226)</f>
        <v>0</v>
      </c>
      <c r="Z47" s="42">
        <f>SUMIF(LoansC!$B$12:$B$226,Loans!$B47,LoansC!Z$12:Z$226)+SUMIF(LoansR!$B$12:$B$214,Loans!$B47,LoansR!Z$12:Z$226)</f>
        <v>0</v>
      </c>
      <c r="AA47" s="42">
        <f>SUMIF(LoansC!$B$12:$B$226,Loans!$B47,LoansC!AA$12:AA$226)+SUMIF(LoansR!$B$12:$B$214,Loans!$B47,LoansR!AA$12:AA$226)</f>
        <v>0</v>
      </c>
      <c r="AB47" s="42">
        <f>SUMIF(LoansC!$B$12:$B$226,Loans!$B47,LoansC!AB$12:AB$226)+SUMIF(LoansR!$B$12:$B$214,Loans!$B47,LoansR!AB$12:AB$226)</f>
        <v>0</v>
      </c>
      <c r="AC47" s="42">
        <f>SUMIF(LoansC!$B$12:$B$226,Loans!$B47,LoansC!AC$12:AC$226)+SUMIF(LoansR!$B$12:$B$214,Loans!$B47,LoansR!AC$12:AC$226)</f>
        <v>8</v>
      </c>
      <c r="AD47" s="42">
        <f>SUMIF(LoansC!$B$12:$B$226,Loans!$B47,LoansC!AD$12:AD$226)+SUMIF(LoansR!$B$12:$B$214,Loans!$B47,LoansR!AD$12:AD$226)</f>
        <v>0</v>
      </c>
      <c r="AE47" s="70">
        <f>SUMIF(LoansC!$B$12:$B$226,Loans!$B47,LoansC!AE$12:AE$226)</f>
        <v>0.1111</v>
      </c>
      <c r="AF47" s="42">
        <f>SUMIF(LoansC!$B$12:$B$226,Loans!$B47,LoansC!AF$12:AF$226)+SUMIF(LoansR!$B$12:$B$214,Loans!$B47,LoansR!AF$12:AF$226)</f>
        <v>2707.8183040833333</v>
      </c>
      <c r="AG47" s="42">
        <f>SUMIF(LoansC!$B$12:$B$226,Loans!$B47,LoansC!AG$12:AG$226)+SUMIF(LoansR!$B$12:$B$214,Loans!$B47,LoansR!AG$12:AG$226)</f>
        <v>0</v>
      </c>
      <c r="AH47" s="42">
        <f>SUMIF(LoansC!$B$12:$B$226,Loans!$B47,LoansC!AH$12:AH$226)+SUMIF(LoansR!$B$12:$B$214,Loans!$B47,LoansR!AH$12:AH$226)</f>
        <v>0</v>
      </c>
      <c r="AI47" s="42">
        <f>SUMIF(LoansC!$B$12:$B$226,Loans!$B47,LoansC!AI$12:AI$226)+SUMIF(LoansR!$B$12:$B$214,Loans!$B47,LoansR!AI$12:AI$226)</f>
        <v>1235</v>
      </c>
      <c r="AJ47" s="42">
        <f>SUMIF(LoansC!$B$12:$B$226,Loans!$B47,LoansC!AJ$12:AJ$226)+SUMIF(LoansR!$B$12:$B$214,Loans!$B47,LoansR!AJ$12:AJ$226)</f>
        <v>395184.74</v>
      </c>
      <c r="AK47" s="42">
        <f>SUMIF(LoansC!$B$12:$B$226,Loans!$B47,LoansC!AK$12:AK$226)+SUMIF(LoansR!$B$12:$B$214,Loans!$B47,LoansR!AK$12:AK$226)</f>
        <v>0</v>
      </c>
      <c r="AL47" s="42">
        <f>SUMIF(LoansC!$B$12:$B$226,Loans!$B47,LoansC!AL$12:AL$226)+SUMIF(LoansR!$B$12:$B$214,Loans!$B47,LoansR!AL$12:AL$226)</f>
        <v>0</v>
      </c>
      <c r="AM47" s="42">
        <f>SUMIF(LoansC!$B$12:$B$226,Loans!$B47,LoansC!AM$12:AM$226)+SUMIF(LoansR!$B$12:$B$214,Loans!$B47,LoansR!AM$12:AM$226)</f>
        <v>0</v>
      </c>
      <c r="AN47" s="42">
        <f>SUMIF(LoansC!$B$12:$B$226,Loans!$B47,LoansC!AN$12:AN$226)+SUMIF(LoansR!$B$12:$B$214,Loans!$B47,LoansR!AN$12:AN$226)</f>
        <v>0</v>
      </c>
      <c r="AP47" s="84"/>
    </row>
    <row r="48" spans="1:42" x14ac:dyDescent="0.2">
      <c r="A48" s="1">
        <f t="shared" si="4"/>
        <v>4</v>
      </c>
      <c r="B48" s="10">
        <f t="shared" si="5"/>
        <v>42855</v>
      </c>
      <c r="C48" s="42">
        <f>SUMIF(LoansC!$B$12:$B$226,Loans!$B48,LoansC!C$12:C$226)+SUMIF(LoansR!$B$12:$B$214,Loans!$B48,LoansR!C$12:C$226)</f>
        <v>2426770.7799999998</v>
      </c>
      <c r="D48" s="42">
        <f>SUMIF(LoansC!$B$12:$B$226,Loans!$B48,LoansC!D$12:D$226)+SUMIF(LoansR!$B$12:$B$214,Loans!$B48,LoansR!D$12:D$226)</f>
        <v>76974338.25999999</v>
      </c>
      <c r="E48" s="42">
        <f>SUMIF(LoansC!$B$12:$B$226,Loans!$B48,LoansC!E$12:E$226)+SUMIF(LoansR!$B$12:$B$214,Loans!$B48,LoansR!E$12:E$226)</f>
        <v>0</v>
      </c>
      <c r="F48" s="42">
        <f>SUMIF(LoansC!$B$12:$B$226,Loans!$B48,LoansC!F$12:F$226)+SUMIF(LoansR!$B$12:$B$214,Loans!$B48,LoansR!F$12:F$226)</f>
        <v>0</v>
      </c>
      <c r="G48" s="42">
        <f>SUMIF(LoansC!$B$12:$B$226,Loans!$B48,LoansC!G$12:G$226)+SUMIF(LoansR!$B$12:$B$214,Loans!$B48,LoansR!G$12:G$226)</f>
        <v>1529</v>
      </c>
      <c r="H48" s="42">
        <f>SUMIF(LoansC!$B$12:$B$226,Loans!$B48,LoansC!H$12:H$226)+SUMIF(LoansR!$B$12:$B$214,Loans!$B48,LoansR!H$12:H$226)</f>
        <v>47134963.110000014</v>
      </c>
      <c r="I48" s="42">
        <f>SUMIF(LoansC!$B$12:$B$226,Loans!$B48,LoansC!I$12:I$226)+SUMIF(LoansR!$B$12:$B$214,Loans!$B48,LoansR!I$12:I$226)</f>
        <v>39845.399999998313</v>
      </c>
      <c r="J48" s="42">
        <f>SUMIF(LoansC!$B$12:$B$226,Loans!$B48,LoansC!J$12:J$226)+SUMIF(LoansR!$B$12:$B$214,Loans!$B48,LoansR!J$12:J$226)</f>
        <v>47174808.510000013</v>
      </c>
      <c r="K48" s="42">
        <f>SUMIF(LoansC!$B$12:$B$226,Loans!$B48,LoansC!K$12:K$226)+SUMIF(LoansR!$B$12:$B$214,Loans!$B48,LoansR!K$12:K$226)</f>
        <v>434134.65000000159</v>
      </c>
      <c r="L48" s="42">
        <f>SUMIF(LoansC!$B$12:$B$226,Loans!$B48,LoansC!L$12:L$226)+SUMIF(LoansR!$B$12:$B$214,Loans!$B48,LoansR!L$12:L$226)</f>
        <v>473980.04999999981</v>
      </c>
      <c r="M48" s="42">
        <f>SUMIF(LoansC!$B$12:$B$226,Loans!$B48,LoansC!M$12:M$226)+SUMIF(LoansR!$B$12:$B$214,Loans!$B48,LoansR!M$12:M$226)</f>
        <v>722435</v>
      </c>
      <c r="N48" s="42">
        <f>SUMIF(LoansC!$B$12:$B$226,Loans!$B48,LoansC!N$12:N$226)+SUMIF(LoansR!$B$12:$B$214,Loans!$B48,LoansR!N$12:N$226)</f>
        <v>0</v>
      </c>
      <c r="O48" s="42">
        <f>SUMIF(LoansC!$B$12:$B$226,Loans!$B48,LoansC!O$12:O$226)+SUMIF(LoansR!$B$12:$B$214,Loans!$B48,LoansR!O$12:O$226)</f>
        <v>720375.24</v>
      </c>
      <c r="P48" s="42">
        <f>SUMIF(LoansC!$B$12:$B$226,Loans!$B48,LoansC!P$12:P$226)+SUMIF(LoansR!$B$12:$B$214,Loans!$B48,LoansR!P$12:P$226)</f>
        <v>465088.94999999984</v>
      </c>
      <c r="Q48" s="42">
        <f>SUMIF(LoansC!$B$12:$B$226,Loans!$B48,LoansC!Q$12:Q$226)+SUMIF(LoansR!$B$12:$B$214,Loans!$B48,LoansR!Q$12:Q$226)</f>
        <v>255286.29</v>
      </c>
      <c r="R48" s="42">
        <f>SUMIF(LoansC!$B$12:$B$226,Loans!$B48,LoansC!R$12:R$226)+SUMIF(LoansR!$B$12:$B$214,Loans!$B48,LoansR!R$12:R$226)</f>
        <v>8891.1</v>
      </c>
      <c r="S48" s="42">
        <f>SUMIF(LoansC!$B$12:$B$226,Loans!$B48,LoansC!S$12:S$226)+SUMIF(LoansR!$B$12:$B$214,Loans!$B48,LoansR!S$12:S$226)</f>
        <v>46879676.820000015</v>
      </c>
      <c r="T48" s="42">
        <f>SUMIF(LoansC!$B$12:$B$226,Loans!$B48,LoansC!T$12:T$226)+SUMIF(LoansR!$B$12:$B$214,Loans!$B48,LoansR!T$12:T$226)</f>
        <v>46888567.920000017</v>
      </c>
      <c r="U48" s="42">
        <f>SUMIF(LoansC!$B$12:$B$226,Loans!$B48,LoansC!U$12:U$226)+SUMIF(LoansR!$B$12:$B$214,Loans!$B48,LoansR!U$12:U$226)</f>
        <v>2</v>
      </c>
      <c r="V48" s="42">
        <f>SUMIF(LoansC!$B$12:$B$226,Loans!$B48,LoansC!V$12:V$226)+SUMIF(LoansR!$B$12:$B$214,Loans!$B48,LoansR!V$12:V$226)</f>
        <v>436760.10212175013</v>
      </c>
      <c r="W48" s="42">
        <f>SUMIF(LoansC!$B$12:$B$226,Loans!$B48,LoansC!W$12:W$226)+SUMIF(LoansR!$B$12:$B$214,Loans!$B48,LoansR!W$12:W$226)</f>
        <v>0</v>
      </c>
      <c r="X48" s="42">
        <f>SUMIF(LoansC!$B$12:$B$226,Loans!$B48,LoansC!X$12:X$226)</f>
        <v>155</v>
      </c>
      <c r="Y48" s="42">
        <f>SUMIF(LoansC!$B$12:$B$226,Loans!$B48,LoansC!Y$12:Y$226)+SUMIF(LoansR!$B$12:$B$214,Loans!$B48,LoansR!Y$12:Y$226)</f>
        <v>0</v>
      </c>
      <c r="Z48" s="42">
        <f>SUMIF(LoansC!$B$12:$B$226,Loans!$B48,LoansC!Z$12:Z$226)+SUMIF(LoansR!$B$12:$B$214,Loans!$B48,LoansR!Z$12:Z$226)</f>
        <v>0</v>
      </c>
      <c r="AA48" s="42">
        <f>SUMIF(LoansC!$B$12:$B$226,Loans!$B48,LoansC!AA$12:AA$226)+SUMIF(LoansR!$B$12:$B$214,Loans!$B48,LoansR!AA$12:AA$226)</f>
        <v>0</v>
      </c>
      <c r="AB48" s="42">
        <f>SUMIF(LoansC!$B$12:$B$226,Loans!$B48,LoansC!AB$12:AB$226)+SUMIF(LoansR!$B$12:$B$214,Loans!$B48,LoansR!AB$12:AB$226)</f>
        <v>0</v>
      </c>
      <c r="AC48" s="42">
        <f>SUMIF(LoansC!$B$12:$B$226,Loans!$B48,LoansC!AC$12:AC$226)+SUMIF(LoansR!$B$12:$B$214,Loans!$B48,LoansR!AC$12:AC$226)</f>
        <v>12</v>
      </c>
      <c r="AD48" s="42">
        <f>SUMIF(LoansC!$B$12:$B$226,Loans!$B48,LoansC!AD$12:AD$226)+SUMIF(LoansR!$B$12:$B$214,Loans!$B48,LoansR!AD$12:AD$226)</f>
        <v>0</v>
      </c>
      <c r="AE48" s="70">
        <f>SUMIF(LoansC!$B$12:$B$226,Loans!$B48,LoansC!AE$12:AE$226)</f>
        <v>0.1111</v>
      </c>
      <c r="AF48" s="42">
        <f>SUMIF(LoansC!$B$12:$B$226,Loans!$B48,LoansC!AF$12:AF$226)+SUMIF(LoansR!$B$12:$B$214,Loans!$B48,LoansR!AF$12:AF$226)</f>
        <v>2624.0058149166657</v>
      </c>
      <c r="AG48" s="42">
        <f>SUMIF(LoansC!$B$12:$B$226,Loans!$B48,LoansC!AG$12:AG$226)+SUMIF(LoansR!$B$12:$B$214,Loans!$B48,LoansR!AG$12:AG$226)</f>
        <v>0</v>
      </c>
      <c r="AH48" s="42">
        <f>SUMIF(LoansC!$B$12:$B$226,Loans!$B48,LoansC!AH$12:AH$226)+SUMIF(LoansR!$B$12:$B$214,Loans!$B48,LoansR!AH$12:AH$226)</f>
        <v>0</v>
      </c>
      <c r="AI48" s="42">
        <f>SUMIF(LoansC!$B$12:$B$226,Loans!$B48,LoansC!AI$12:AI$226)+SUMIF(LoansR!$B$12:$B$214,Loans!$B48,LoansR!AI$12:AI$226)</f>
        <v>1517</v>
      </c>
      <c r="AJ48" s="42">
        <f>SUMIF(LoansC!$B$12:$B$226,Loans!$B48,LoansC!AJ$12:AJ$226)+SUMIF(LoansR!$B$12:$B$214,Loans!$B48,LoansR!AJ$12:AJ$226)</f>
        <v>485240.24</v>
      </c>
      <c r="AK48" s="42">
        <f>SUMIF(LoansC!$B$12:$B$226,Loans!$B48,LoansC!AK$12:AK$226)+SUMIF(LoansR!$B$12:$B$214,Loans!$B48,LoansR!AK$12:AK$226)</f>
        <v>0</v>
      </c>
      <c r="AL48" s="42">
        <f>SUMIF(LoansC!$B$12:$B$226,Loans!$B48,LoansC!AL$12:AL$226)+SUMIF(LoansR!$B$12:$B$214,Loans!$B48,LoansR!AL$12:AL$226)</f>
        <v>0</v>
      </c>
      <c r="AM48" s="42">
        <f>SUMIF(LoansC!$B$12:$B$226,Loans!$B48,LoansC!AM$12:AM$226)+SUMIF(LoansR!$B$12:$B$214,Loans!$B48,LoansR!AM$12:AM$226)</f>
        <v>0</v>
      </c>
      <c r="AN48" s="42">
        <f>SUMIF(LoansC!$B$12:$B$226,Loans!$B48,LoansC!AN$12:AN$226)+SUMIF(LoansR!$B$12:$B$214,Loans!$B48,LoansR!AN$12:AN$226)</f>
        <v>0</v>
      </c>
      <c r="AP48" s="84"/>
    </row>
    <row r="49" spans="1:42" x14ac:dyDescent="0.2">
      <c r="A49" s="1">
        <f t="shared" si="4"/>
        <v>5</v>
      </c>
      <c r="B49" s="10">
        <f t="shared" si="5"/>
        <v>42886</v>
      </c>
      <c r="C49" s="42">
        <f>SUMIF(LoansC!$B$12:$B$226,Loans!$B49,LoansC!C$12:C$226)+SUMIF(LoansR!$B$12:$B$214,Loans!$B49,LoansR!C$12:C$226)</f>
        <v>2897527.8000000007</v>
      </c>
      <c r="D49" s="42">
        <f>SUMIF(LoansC!$B$12:$B$226,Loans!$B49,LoansC!D$12:D$226)+SUMIF(LoansR!$B$12:$B$214,Loans!$B49,LoansR!D$12:D$226)</f>
        <v>79871866.059999987</v>
      </c>
      <c r="E49" s="42">
        <f>SUMIF(LoansC!$B$12:$B$226,Loans!$B49,LoansC!E$12:E$226)+SUMIF(LoansR!$B$12:$B$214,Loans!$B49,LoansR!E$12:E$226)</f>
        <v>0</v>
      </c>
      <c r="F49" s="42">
        <f>SUMIF(LoansC!$B$12:$B$226,Loans!$B49,LoansC!F$12:F$226)+SUMIF(LoansR!$B$12:$B$214,Loans!$B49,LoansR!F$12:F$226)</f>
        <v>0</v>
      </c>
      <c r="G49" s="42">
        <f>SUMIF(LoansC!$B$12:$B$226,Loans!$B49,LoansC!G$12:G$226)+SUMIF(LoansR!$B$12:$B$214,Loans!$B49,LoansR!G$12:G$226)</f>
        <v>2158</v>
      </c>
      <c r="H49" s="42">
        <f>SUMIF(LoansC!$B$12:$B$226,Loans!$B49,LoansC!H$12:H$226)+SUMIF(LoansR!$B$12:$B$214,Loans!$B49,LoansR!H$12:H$226)</f>
        <v>46879676.820000008</v>
      </c>
      <c r="I49" s="42">
        <f>SUMIF(LoansC!$B$12:$B$226,Loans!$B49,LoansC!I$12:I$226)+SUMIF(LoansR!$B$12:$B$214,Loans!$B49,LoansR!I$12:I$226)</f>
        <v>8891.0999999999676</v>
      </c>
      <c r="J49" s="42">
        <f>SUMIF(LoansC!$B$12:$B$226,Loans!$B49,LoansC!J$12:J$226)+SUMIF(LoansR!$B$12:$B$214,Loans!$B49,LoansR!J$12:J$226)</f>
        <v>46888567.920000017</v>
      </c>
      <c r="K49" s="42">
        <f>SUMIF(LoansC!$B$12:$B$226,Loans!$B49,LoansC!K$12:K$226)+SUMIF(LoansR!$B$12:$B$214,Loans!$B49,LoansR!K$12:K$226)</f>
        <v>431573.47000000003</v>
      </c>
      <c r="L49" s="42">
        <f>SUMIF(LoansC!$B$12:$B$226,Loans!$B49,LoansC!L$12:L$226)+SUMIF(LoansR!$B$12:$B$214,Loans!$B49,LoansR!L$12:L$226)</f>
        <v>440464.57</v>
      </c>
      <c r="M49" s="42">
        <f>SUMIF(LoansC!$B$12:$B$226,Loans!$B49,LoansC!M$12:M$226)+SUMIF(LoansR!$B$12:$B$214,Loans!$B49,LoansR!M$12:M$226)</f>
        <v>1021210</v>
      </c>
      <c r="N49" s="42">
        <f>SUMIF(LoansC!$B$12:$B$226,Loans!$B49,LoansC!N$12:N$226)+SUMIF(LoansR!$B$12:$B$214,Loans!$B49,LoansR!N$12:N$226)</f>
        <v>0</v>
      </c>
      <c r="O49" s="42">
        <f>SUMIF(LoansC!$B$12:$B$226,Loans!$B49,LoansC!O$12:O$226)+SUMIF(LoansR!$B$12:$B$214,Loans!$B49,LoansR!O$12:O$226)</f>
        <v>1019065.76</v>
      </c>
      <c r="P49" s="42">
        <f>SUMIF(LoansC!$B$12:$B$226,Loans!$B49,LoansC!P$12:P$226)+SUMIF(LoansR!$B$12:$B$214,Loans!$B49,LoansR!P$12:P$226)</f>
        <v>439238.14999999997</v>
      </c>
      <c r="Q49" s="42">
        <f>SUMIF(LoansC!$B$12:$B$226,Loans!$B49,LoansC!Q$12:Q$226)+SUMIF(LoansR!$B$12:$B$214,Loans!$B49,LoansR!Q$12:Q$226)</f>
        <v>579827.6100000001</v>
      </c>
      <c r="R49" s="42">
        <f>SUMIF(LoansC!$B$12:$B$226,Loans!$B49,LoansC!R$12:R$226)+SUMIF(LoansR!$B$12:$B$214,Loans!$B49,LoansR!R$12:R$226)</f>
        <v>1226.42</v>
      </c>
      <c r="S49" s="42">
        <f>SUMIF(LoansC!$B$12:$B$226,Loans!$B49,LoansC!S$12:S$226)+SUMIF(LoansR!$B$12:$B$214,Loans!$B49,LoansR!S$12:S$226)</f>
        <v>46299849.209999993</v>
      </c>
      <c r="T49" s="42">
        <f>SUMIF(LoansC!$B$12:$B$226,Loans!$B49,LoansC!T$12:T$226)+SUMIF(LoansR!$B$12:$B$214,Loans!$B49,LoansR!T$12:T$226)</f>
        <v>46301075.629999995</v>
      </c>
      <c r="U49" s="42">
        <f>SUMIF(LoansC!$B$12:$B$226,Loans!$B49,LoansC!U$12:U$226)+SUMIF(LoansR!$B$12:$B$214,Loans!$B49,LoansR!U$12:U$226)</f>
        <v>2</v>
      </c>
      <c r="V49" s="42">
        <f>SUMIF(LoansC!$B$12:$B$226,Loans!$B49,LoansC!V$12:V$226)+SUMIF(LoansR!$B$12:$B$214,Loans!$B49,LoansR!V$12:V$226)</f>
        <v>434109.99132600013</v>
      </c>
      <c r="W49" s="42">
        <f>SUMIF(LoansC!$B$12:$B$226,Loans!$B49,LoansC!W$12:W$226)+SUMIF(LoansR!$B$12:$B$214,Loans!$B49,LoansR!W$12:W$226)</f>
        <v>0</v>
      </c>
      <c r="X49" s="42">
        <f>SUMIF(LoansC!$B$12:$B$226,Loans!$B49,LoansC!X$12:X$226)</f>
        <v>155</v>
      </c>
      <c r="Y49" s="42">
        <f>SUMIF(LoansC!$B$12:$B$226,Loans!$B49,LoansC!Y$12:Y$226)+SUMIF(LoansR!$B$12:$B$214,Loans!$B49,LoansR!Y$12:Y$226)</f>
        <v>0</v>
      </c>
      <c r="Z49" s="42">
        <f>SUMIF(LoansC!$B$12:$B$226,Loans!$B49,LoansC!Z$12:Z$226)+SUMIF(LoansR!$B$12:$B$214,Loans!$B49,LoansR!Z$12:Z$226)</f>
        <v>0</v>
      </c>
      <c r="AA49" s="42">
        <f>SUMIF(LoansC!$B$12:$B$226,Loans!$B49,LoansC!AA$12:AA$226)+SUMIF(LoansR!$B$12:$B$214,Loans!$B49,LoansR!AA$12:AA$226)</f>
        <v>0</v>
      </c>
      <c r="AB49" s="42">
        <f>SUMIF(LoansC!$B$12:$B$226,Loans!$B49,LoansC!AB$12:AB$226)+SUMIF(LoansR!$B$12:$B$214,Loans!$B49,LoansR!AB$12:AB$226)</f>
        <v>0</v>
      </c>
      <c r="AC49" s="42">
        <f>SUMIF(LoansC!$B$12:$B$226,Loans!$B49,LoansC!AC$12:AC$226)+SUMIF(LoansR!$B$12:$B$214,Loans!$B49,LoansR!AC$12:AC$226)</f>
        <v>12</v>
      </c>
      <c r="AD49" s="42">
        <f>SUMIF(LoansC!$B$12:$B$226,Loans!$B49,LoansC!AD$12:AD$226)+SUMIF(LoansR!$B$12:$B$214,Loans!$B49,LoansR!AD$12:AD$226)</f>
        <v>0</v>
      </c>
      <c r="AE49" s="70">
        <f>SUMIF(LoansC!$B$12:$B$226,Loans!$B49,LoansC!AE$12:AE$226)</f>
        <v>0.1111</v>
      </c>
      <c r="AF49" s="42">
        <f>SUMIF(LoansC!$B$12:$B$226,Loans!$B49,LoansC!AF$12:AF$226)+SUMIF(LoansR!$B$12:$B$214,Loans!$B49,LoansR!AF$12:AF$226)</f>
        <v>2534.9737685</v>
      </c>
      <c r="AG49" s="42">
        <f>SUMIF(LoansC!$B$12:$B$226,Loans!$B49,LoansC!AG$12:AG$226)+SUMIF(LoansR!$B$12:$B$214,Loans!$B49,LoansR!AG$12:AG$226)</f>
        <v>0</v>
      </c>
      <c r="AH49" s="42">
        <f>SUMIF(LoansC!$B$12:$B$226,Loans!$B49,LoansC!AH$12:AH$226)+SUMIF(LoansR!$B$12:$B$214,Loans!$B49,LoansR!AH$12:AH$226)</f>
        <v>0</v>
      </c>
      <c r="AI49" s="42">
        <f>SUMIF(LoansC!$B$12:$B$226,Loans!$B49,LoansC!AI$12:AI$226)+SUMIF(LoansR!$B$12:$B$214,Loans!$B49,LoansR!AI$12:AI$226)</f>
        <v>2146</v>
      </c>
      <c r="AJ49" s="42">
        <f>SUMIF(LoansC!$B$12:$B$226,Loans!$B49,LoansC!AJ$12:AJ$226)+SUMIF(LoansR!$B$12:$B$214,Loans!$B49,LoansR!AJ$12:AJ$226)</f>
        <v>686435.76</v>
      </c>
      <c r="AK49" s="42">
        <f>SUMIF(LoansC!$B$12:$B$226,Loans!$B49,LoansC!AK$12:AK$226)+SUMIF(LoansR!$B$12:$B$214,Loans!$B49,LoansR!AK$12:AK$226)</f>
        <v>0</v>
      </c>
      <c r="AL49" s="42">
        <f>SUMIF(LoansC!$B$12:$B$226,Loans!$B49,LoansC!AL$12:AL$226)+SUMIF(LoansR!$B$12:$B$214,Loans!$B49,LoansR!AL$12:AL$226)</f>
        <v>0</v>
      </c>
      <c r="AM49" s="42">
        <f>SUMIF(LoansC!$B$12:$B$226,Loans!$B49,LoansC!AM$12:AM$226)+SUMIF(LoansR!$B$12:$B$214,Loans!$B49,LoansR!AM$12:AM$226)</f>
        <v>0</v>
      </c>
      <c r="AN49" s="42">
        <f>SUMIF(LoansC!$B$12:$B$226,Loans!$B49,LoansC!AN$12:AN$226)+SUMIF(LoansR!$B$12:$B$214,Loans!$B49,LoansR!AN$12:AN$226)</f>
        <v>0</v>
      </c>
      <c r="AP49" s="84"/>
    </row>
    <row r="50" spans="1:42" x14ac:dyDescent="0.2">
      <c r="A50" s="1">
        <f t="shared" si="4"/>
        <v>6</v>
      </c>
      <c r="B50" s="10">
        <f t="shared" si="5"/>
        <v>42916</v>
      </c>
      <c r="C50" s="42">
        <f>SUMIF(LoansC!$B$12:$B$226,Loans!$B50,LoansC!C$12:C$226)+SUMIF(LoansR!$B$12:$B$214,Loans!$B50,LoansR!C$12:C$226)</f>
        <v>2839560.1699999995</v>
      </c>
      <c r="D50" s="42">
        <f>SUMIF(LoansC!$B$12:$B$226,Loans!$B50,LoansC!D$12:D$226)+SUMIF(LoansR!$B$12:$B$214,Loans!$B50,LoansR!D$12:D$226)</f>
        <v>82711426.229999989</v>
      </c>
      <c r="E50" s="42">
        <f>SUMIF(LoansC!$B$12:$B$226,Loans!$B50,LoansC!E$12:E$226)+SUMIF(LoansR!$B$12:$B$214,Loans!$B50,LoansR!E$12:E$226)</f>
        <v>0</v>
      </c>
      <c r="F50" s="42">
        <f>SUMIF(LoansC!$B$12:$B$226,Loans!$B50,LoansC!F$12:F$226)+SUMIF(LoansR!$B$12:$B$214,Loans!$B50,LoansR!F$12:F$226)</f>
        <v>0</v>
      </c>
      <c r="G50" s="42">
        <f>SUMIF(LoansC!$B$12:$B$226,Loans!$B50,LoansC!G$12:G$226)+SUMIF(LoansR!$B$12:$B$214,Loans!$B50,LoansR!G$12:G$226)</f>
        <v>2428</v>
      </c>
      <c r="H50" s="42">
        <f>SUMIF(LoansC!$B$12:$B$226,Loans!$B50,LoansC!H$12:H$226)+SUMIF(LoansR!$B$12:$B$214,Loans!$B50,LoansR!H$12:H$226)</f>
        <v>46299849.209999993</v>
      </c>
      <c r="I50" s="42">
        <f>SUMIF(LoansC!$B$12:$B$226,Loans!$B50,LoansC!I$12:I$226)+SUMIF(LoansR!$B$12:$B$214,Loans!$B50,LoansR!I$12:I$226)</f>
        <v>1226.4200000000028</v>
      </c>
      <c r="J50" s="42">
        <f>SUMIF(LoansC!$B$12:$B$226,Loans!$B50,LoansC!J$12:J$226)+SUMIF(LoansR!$B$12:$B$214,Loans!$B50,LoansR!J$12:J$226)</f>
        <v>46301075.629999995</v>
      </c>
      <c r="K50" s="42">
        <f>SUMIF(LoansC!$B$12:$B$226,Loans!$B50,LoansC!K$12:K$226)+SUMIF(LoansR!$B$12:$B$214,Loans!$B50,LoansR!K$12:K$226)</f>
        <v>426243.60000000003</v>
      </c>
      <c r="L50" s="42">
        <f>SUMIF(LoansC!$B$12:$B$226,Loans!$B50,LoansC!L$12:L$226)+SUMIF(LoansR!$B$12:$B$214,Loans!$B50,LoansR!L$12:L$226)</f>
        <v>427470.02</v>
      </c>
      <c r="M50" s="42">
        <f>SUMIF(LoansC!$B$12:$B$226,Loans!$B50,LoansC!M$12:M$226)+SUMIF(LoansR!$B$12:$B$214,Loans!$B50,LoansR!M$12:M$226)</f>
        <v>1148500</v>
      </c>
      <c r="N50" s="42">
        <f>SUMIF(LoansC!$B$12:$B$226,Loans!$B50,LoansC!N$12:N$226)+SUMIF(LoansR!$B$12:$B$214,Loans!$B50,LoansR!N$12:N$226)</f>
        <v>0</v>
      </c>
      <c r="O50" s="42">
        <f>SUMIF(LoansC!$B$12:$B$226,Loans!$B50,LoansC!O$12:O$226)+SUMIF(LoansR!$B$12:$B$214,Loans!$B50,LoansR!O$12:O$226)</f>
        <v>1146175</v>
      </c>
      <c r="P50" s="42">
        <f>SUMIF(LoansC!$B$12:$B$226,Loans!$B50,LoansC!P$12:P$226)+SUMIF(LoansR!$B$12:$B$214,Loans!$B50,LoansR!P$12:P$226)</f>
        <v>426877.06000000006</v>
      </c>
      <c r="Q50" s="42">
        <f>SUMIF(LoansC!$B$12:$B$226,Loans!$B50,LoansC!Q$12:Q$226)+SUMIF(LoansR!$B$12:$B$214,Loans!$B50,LoansR!Q$12:Q$226)</f>
        <v>719297.94000000018</v>
      </c>
      <c r="R50" s="42">
        <f>SUMIF(LoansC!$B$12:$B$226,Loans!$B50,LoansC!R$12:R$226)+SUMIF(LoansR!$B$12:$B$214,Loans!$B50,LoansR!R$12:R$226)</f>
        <v>592.96</v>
      </c>
      <c r="S50" s="42">
        <f>SUMIF(LoansC!$B$12:$B$226,Loans!$B50,LoansC!S$12:S$226)+SUMIF(LoansR!$B$12:$B$214,Loans!$B50,LoansR!S$12:S$226)</f>
        <v>45580551.269999988</v>
      </c>
      <c r="T50" s="42">
        <f>SUMIF(LoansC!$B$12:$B$226,Loans!$B50,LoansC!T$12:T$226)+SUMIF(LoansR!$B$12:$B$214,Loans!$B50,LoansR!T$12:T$226)</f>
        <v>45581144.229999989</v>
      </c>
      <c r="U50" s="42">
        <f>SUMIF(LoansC!$B$12:$B$226,Loans!$B50,LoansC!U$12:U$226)+SUMIF(LoansR!$B$12:$B$214,Loans!$B50,LoansR!U$12:U$226)</f>
        <v>2</v>
      </c>
      <c r="V50" s="42">
        <f>SUMIF(LoansC!$B$12:$B$226,Loans!$B50,LoansC!V$12:V$226)+SUMIF(LoansR!$B$12:$B$214,Loans!$B50,LoansR!V$12:V$226)</f>
        <v>428670.79187441658</v>
      </c>
      <c r="W50" s="42">
        <f>SUMIF(LoansC!$B$12:$B$226,Loans!$B50,LoansC!W$12:W$226)+SUMIF(LoansR!$B$12:$B$214,Loans!$B50,LoansR!W$12:W$226)</f>
        <v>0</v>
      </c>
      <c r="X50" s="42">
        <f>SUMIF(LoansC!$B$12:$B$226,Loans!$B50,LoansC!X$12:X$226)</f>
        <v>155</v>
      </c>
      <c r="Y50" s="42">
        <f>SUMIF(LoansC!$B$12:$B$226,Loans!$B50,LoansC!Y$12:Y$226)+SUMIF(LoansR!$B$12:$B$214,Loans!$B50,LoansR!Y$12:Y$226)</f>
        <v>0</v>
      </c>
      <c r="Z50" s="42">
        <f>SUMIF(LoansC!$B$12:$B$226,Loans!$B50,LoansC!Z$12:Z$226)+SUMIF(LoansR!$B$12:$B$214,Loans!$B50,LoansR!Z$12:Z$226)</f>
        <v>0</v>
      </c>
      <c r="AA50" s="42">
        <f>SUMIF(LoansC!$B$12:$B$226,Loans!$B50,LoansC!AA$12:AA$226)+SUMIF(LoansR!$B$12:$B$214,Loans!$B50,LoansR!AA$12:AA$226)</f>
        <v>0</v>
      </c>
      <c r="AB50" s="42">
        <f>SUMIF(LoansC!$B$12:$B$226,Loans!$B50,LoansC!AB$12:AB$226)+SUMIF(LoansR!$B$12:$B$214,Loans!$B50,LoansR!AB$12:AB$226)</f>
        <v>0</v>
      </c>
      <c r="AC50" s="42">
        <f>SUMIF(LoansC!$B$12:$B$226,Loans!$B50,LoansC!AC$12:AC$226)+SUMIF(LoansR!$B$12:$B$214,Loans!$B50,LoansR!AC$12:AC$226)</f>
        <v>15</v>
      </c>
      <c r="AD50" s="42">
        <f>SUMIF(LoansC!$B$12:$B$226,Loans!$B50,LoansC!AD$12:AD$226)+SUMIF(LoansR!$B$12:$B$214,Loans!$B50,LoansR!AD$12:AD$226)</f>
        <v>0</v>
      </c>
      <c r="AE50" s="70">
        <f>SUMIF(LoansC!$B$12:$B$226,Loans!$B50,LoansC!AE$12:AE$226)</f>
        <v>0.1111</v>
      </c>
      <c r="AF50" s="42">
        <f>SUMIF(LoansC!$B$12:$B$226,Loans!$B50,LoansC!AF$12:AF$226)+SUMIF(LoansR!$B$12:$B$214,Loans!$B50,LoansR!AF$12:AF$226)</f>
        <v>2425.7110444166665</v>
      </c>
      <c r="AG50" s="42">
        <f>SUMIF(LoansC!$B$12:$B$226,Loans!$B50,LoansC!AG$12:AG$226)+SUMIF(LoansR!$B$12:$B$214,Loans!$B50,LoansR!AG$12:AG$226)</f>
        <v>0</v>
      </c>
      <c r="AH50" s="42">
        <f>SUMIF(LoansC!$B$12:$B$226,Loans!$B50,LoansC!AH$12:AH$226)+SUMIF(LoansR!$B$12:$B$214,Loans!$B50,LoansR!AH$12:AH$226)</f>
        <v>0</v>
      </c>
      <c r="AI50" s="42">
        <f>SUMIF(LoansC!$B$12:$B$226,Loans!$B50,LoansC!AI$12:AI$226)+SUMIF(LoansR!$B$12:$B$214,Loans!$B50,LoansR!AI$12:AI$226)</f>
        <v>2413</v>
      </c>
      <c r="AJ50" s="42">
        <f>SUMIF(LoansC!$B$12:$B$226,Loans!$B50,LoansC!AJ$12:AJ$226)+SUMIF(LoansR!$B$12:$B$214,Loans!$B50,LoansR!AJ$12:AJ$226)</f>
        <v>772160</v>
      </c>
      <c r="AK50" s="42">
        <f>SUMIF(LoansC!$B$12:$B$226,Loans!$B50,LoansC!AK$12:AK$226)+SUMIF(LoansR!$B$12:$B$214,Loans!$B50,LoansR!AK$12:AK$226)</f>
        <v>0</v>
      </c>
      <c r="AL50" s="42">
        <f>SUMIF(LoansC!$B$12:$B$226,Loans!$B50,LoansC!AL$12:AL$226)+SUMIF(LoansR!$B$12:$B$214,Loans!$B50,LoansR!AL$12:AL$226)</f>
        <v>0</v>
      </c>
      <c r="AM50" s="42">
        <f>SUMIF(LoansC!$B$12:$B$226,Loans!$B50,LoansC!AM$12:AM$226)+SUMIF(LoansR!$B$12:$B$214,Loans!$B50,LoansR!AM$12:AM$226)</f>
        <v>0</v>
      </c>
      <c r="AN50" s="42">
        <f>SUMIF(LoansC!$B$12:$B$226,Loans!$B50,LoansC!AN$12:AN$226)+SUMIF(LoansR!$B$12:$B$214,Loans!$B50,LoansR!AN$12:AN$226)</f>
        <v>0</v>
      </c>
      <c r="AP50" s="84"/>
    </row>
    <row r="51" spans="1:42" x14ac:dyDescent="0.2">
      <c r="A51" s="1">
        <f t="shared" si="4"/>
        <v>7</v>
      </c>
      <c r="B51" s="10">
        <f t="shared" si="5"/>
        <v>42947</v>
      </c>
      <c r="C51" s="42">
        <f>SUMIF(LoansC!$B$12:$B$226,Loans!$B51,LoansC!C$12:C$226)+SUMIF(LoansR!$B$12:$B$214,Loans!$B51,LoansR!C$12:C$226)</f>
        <v>2813878.7299999995</v>
      </c>
      <c r="D51" s="42">
        <f>SUMIF(LoansC!$B$12:$B$226,Loans!$B51,LoansC!D$12:D$226)+SUMIF(LoansR!$B$12:$B$214,Loans!$B51,LoansR!D$12:D$226)</f>
        <v>85525304.959999993</v>
      </c>
      <c r="E51" s="42">
        <f>SUMIF(LoansC!$B$12:$B$226,Loans!$B51,LoansC!E$12:E$226)+SUMIF(LoansR!$B$12:$B$214,Loans!$B51,LoansR!E$12:E$226)</f>
        <v>0</v>
      </c>
      <c r="F51" s="42">
        <f>SUMIF(LoansC!$B$12:$B$226,Loans!$B51,LoansC!F$12:F$226)+SUMIF(LoansR!$B$12:$B$214,Loans!$B51,LoansR!F$12:F$226)</f>
        <v>0</v>
      </c>
      <c r="G51" s="42">
        <f>SUMIF(LoansC!$B$12:$B$226,Loans!$B51,LoansC!G$12:G$226)+SUMIF(LoansR!$B$12:$B$214,Loans!$B51,LoansR!G$12:G$226)</f>
        <v>2901</v>
      </c>
      <c r="H51" s="42">
        <f>SUMIF(LoansC!$B$12:$B$226,Loans!$B51,LoansC!H$12:H$226)+SUMIF(LoansR!$B$12:$B$214,Loans!$B51,LoansR!H$12:H$226)</f>
        <v>45580551.269999988</v>
      </c>
      <c r="I51" s="42">
        <f>SUMIF(LoansC!$B$12:$B$226,Loans!$B51,LoansC!I$12:I$226)+SUMIF(LoansR!$B$12:$B$214,Loans!$B51,LoansR!I$12:I$226)</f>
        <v>592.96</v>
      </c>
      <c r="J51" s="42">
        <f>SUMIF(LoansC!$B$12:$B$226,Loans!$B51,LoansC!J$12:J$226)+SUMIF(LoansR!$B$12:$B$214,Loans!$B51,LoansR!J$12:J$226)</f>
        <v>45581144.229999989</v>
      </c>
      <c r="K51" s="42">
        <f>SUMIF(LoansC!$B$12:$B$226,Loans!$B51,LoansC!K$12:K$226)+SUMIF(LoansR!$B$12:$B$214,Loans!$B51,LoansR!K$12:K$226)</f>
        <v>419716.56000000017</v>
      </c>
      <c r="L51" s="42">
        <f>SUMIF(LoansC!$B$12:$B$226,Loans!$B51,LoansC!L$12:L$226)+SUMIF(LoansR!$B$12:$B$214,Loans!$B51,LoansR!L$12:L$226)</f>
        <v>420309.52000000014</v>
      </c>
      <c r="M51" s="42">
        <f>SUMIF(LoansC!$B$12:$B$226,Loans!$B51,LoansC!M$12:M$226)+SUMIF(LoansR!$B$12:$B$214,Loans!$B51,LoansR!M$12:M$226)</f>
        <v>1372535</v>
      </c>
      <c r="N51" s="42">
        <f>SUMIF(LoansC!$B$12:$B$226,Loans!$B51,LoansC!N$12:N$226)+SUMIF(LoansR!$B$12:$B$214,Loans!$B51,LoansR!N$12:N$226)</f>
        <v>0</v>
      </c>
      <c r="O51" s="42">
        <f>SUMIF(LoansC!$B$12:$B$226,Loans!$B51,LoansC!O$12:O$226)+SUMIF(LoansR!$B$12:$B$214,Loans!$B51,LoansR!O$12:O$226)</f>
        <v>1369552.62</v>
      </c>
      <c r="P51" s="42">
        <f>SUMIF(LoansC!$B$12:$B$226,Loans!$B51,LoansC!P$12:P$226)+SUMIF(LoansR!$B$12:$B$214,Loans!$B51,LoansR!P$12:P$226)</f>
        <v>419892.96000000014</v>
      </c>
      <c r="Q51" s="42">
        <f>SUMIF(LoansC!$B$12:$B$226,Loans!$B51,LoansC!Q$12:Q$226)+SUMIF(LoansR!$B$12:$B$214,Loans!$B51,LoansR!Q$12:Q$226)</f>
        <v>949659.66000000015</v>
      </c>
      <c r="R51" s="42">
        <f>SUMIF(LoansC!$B$12:$B$226,Loans!$B51,LoansC!R$12:R$226)+SUMIF(LoansR!$B$12:$B$214,Loans!$B51,LoansR!R$12:R$226)</f>
        <v>416.56</v>
      </c>
      <c r="S51" s="42">
        <f>SUMIF(LoansC!$B$12:$B$226,Loans!$B51,LoansC!S$12:S$226)+SUMIF(LoansR!$B$12:$B$214,Loans!$B51,LoansR!S$12:S$226)</f>
        <v>44630891.609999992</v>
      </c>
      <c r="T51" s="42">
        <f>SUMIF(LoansC!$B$12:$B$226,Loans!$B51,LoansC!T$12:T$226)+SUMIF(LoansR!$B$12:$B$214,Loans!$B51,LoansR!T$12:T$226)</f>
        <v>44631308.169999994</v>
      </c>
      <c r="U51" s="42">
        <f>SUMIF(LoansC!$B$12:$B$226,Loans!$B51,LoansC!U$12:U$226)+SUMIF(LoansR!$B$12:$B$214,Loans!$B51,LoansR!U$12:U$226)</f>
        <v>2</v>
      </c>
      <c r="V51" s="42">
        <f>SUMIF(LoansC!$B$12:$B$226,Loans!$B51,LoansC!V$12:V$226)+SUMIF(LoansR!$B$12:$B$214,Loans!$B51,LoansR!V$12:V$226)</f>
        <v>422005.42699608323</v>
      </c>
      <c r="W51" s="42">
        <f>SUMIF(LoansC!$B$12:$B$226,Loans!$B51,LoansC!W$12:W$226)+SUMIF(LoansR!$B$12:$B$214,Loans!$B51,LoansR!W$12:W$226)</f>
        <v>0</v>
      </c>
      <c r="X51" s="42">
        <f>SUMIF(LoansC!$B$12:$B$226,Loans!$B51,LoansC!X$12:X$226)</f>
        <v>155</v>
      </c>
      <c r="Y51" s="42">
        <f>SUMIF(LoansC!$B$12:$B$226,Loans!$B51,LoansC!Y$12:Y$226)+SUMIF(LoansR!$B$12:$B$214,Loans!$B51,LoansR!Y$12:Y$226)</f>
        <v>0</v>
      </c>
      <c r="Z51" s="42">
        <f>SUMIF(LoansC!$B$12:$B$226,Loans!$B51,LoansC!Z$12:Z$226)+SUMIF(LoansR!$B$12:$B$214,Loans!$B51,LoansR!Z$12:Z$226)</f>
        <v>0</v>
      </c>
      <c r="AA51" s="42">
        <f>SUMIF(LoansC!$B$12:$B$226,Loans!$B51,LoansC!AA$12:AA$226)+SUMIF(LoansR!$B$12:$B$214,Loans!$B51,LoansR!AA$12:AA$226)</f>
        <v>0</v>
      </c>
      <c r="AB51" s="42">
        <f>SUMIF(LoansC!$B$12:$B$226,Loans!$B51,LoansC!AB$12:AB$226)+SUMIF(LoansR!$B$12:$B$214,Loans!$B51,LoansR!AB$12:AB$226)</f>
        <v>0</v>
      </c>
      <c r="AC51" s="42">
        <f>SUMIF(LoansC!$B$12:$B$226,Loans!$B51,LoansC!AC$12:AC$226)+SUMIF(LoansR!$B$12:$B$214,Loans!$B51,LoansR!AC$12:AC$226)</f>
        <v>17</v>
      </c>
      <c r="AD51" s="42">
        <f>SUMIF(LoansC!$B$12:$B$226,Loans!$B51,LoansC!AD$12:AD$226)+SUMIF(LoansR!$B$12:$B$214,Loans!$B51,LoansR!AD$12:AD$226)</f>
        <v>0</v>
      </c>
      <c r="AE51" s="70">
        <f>SUMIF(LoansC!$B$12:$B$226,Loans!$B51,LoansC!AE$12:AE$226)</f>
        <v>0.1111</v>
      </c>
      <c r="AF51" s="42">
        <f>SUMIF(LoansC!$B$12:$B$226,Loans!$B51,LoansC!AF$12:AF$226)+SUMIF(LoansR!$B$12:$B$214,Loans!$B51,LoansR!AF$12:AF$226)</f>
        <v>2287.3927964999989</v>
      </c>
      <c r="AG51" s="42">
        <f>SUMIF(LoansC!$B$12:$B$226,Loans!$B51,LoansC!AG$12:AG$226)+SUMIF(LoansR!$B$12:$B$214,Loans!$B51,LoansR!AG$12:AG$226)</f>
        <v>0</v>
      </c>
      <c r="AH51" s="42">
        <f>SUMIF(LoansC!$B$12:$B$226,Loans!$B51,LoansC!AH$12:AH$226)+SUMIF(LoansR!$B$12:$B$214,Loans!$B51,LoansR!AH$12:AH$226)</f>
        <v>0</v>
      </c>
      <c r="AI51" s="42">
        <f>SUMIF(LoansC!$B$12:$B$226,Loans!$B51,LoansC!AI$12:AI$226)+SUMIF(LoansR!$B$12:$B$214,Loans!$B51,LoansR!AI$12:AI$226)</f>
        <v>2884</v>
      </c>
      <c r="AJ51" s="42">
        <f>SUMIF(LoansC!$B$12:$B$226,Loans!$B51,LoansC!AJ$12:AJ$226)+SUMIF(LoansR!$B$12:$B$214,Loans!$B51,LoansR!AJ$12:AJ$226)</f>
        <v>922560</v>
      </c>
      <c r="AK51" s="42">
        <f>SUMIF(LoansC!$B$12:$B$226,Loans!$B51,LoansC!AK$12:AK$226)+SUMIF(LoansR!$B$12:$B$214,Loans!$B51,LoansR!AK$12:AK$226)</f>
        <v>0</v>
      </c>
      <c r="AL51" s="42">
        <f>SUMIF(LoansC!$B$12:$B$226,Loans!$B51,LoansC!AL$12:AL$226)+SUMIF(LoansR!$B$12:$B$214,Loans!$B51,LoansR!AL$12:AL$226)</f>
        <v>0</v>
      </c>
      <c r="AM51" s="42">
        <f>SUMIF(LoansC!$B$12:$B$226,Loans!$B51,LoansC!AM$12:AM$226)+SUMIF(LoansR!$B$12:$B$214,Loans!$B51,LoansR!AM$12:AM$226)</f>
        <v>0</v>
      </c>
      <c r="AN51" s="42">
        <f>SUMIF(LoansC!$B$12:$B$226,Loans!$B51,LoansC!AN$12:AN$226)+SUMIF(LoansR!$B$12:$B$214,Loans!$B51,LoansR!AN$12:AN$226)</f>
        <v>0</v>
      </c>
      <c r="AP51" s="84"/>
    </row>
    <row r="52" spans="1:42" x14ac:dyDescent="0.2">
      <c r="A52" s="1">
        <f t="shared" si="4"/>
        <v>8</v>
      </c>
      <c r="B52" s="10">
        <f t="shared" si="5"/>
        <v>42978</v>
      </c>
      <c r="C52" s="42">
        <f>SUMIF(LoansC!$B$12:$B$226,Loans!$B52,LoansC!C$12:C$226)+SUMIF(LoansR!$B$12:$B$214,Loans!$B52,LoansR!C$12:C$226)</f>
        <v>2591781.0499999998</v>
      </c>
      <c r="D52" s="42">
        <f>SUMIF(LoansC!$B$12:$B$226,Loans!$B52,LoansC!D$12:D$226)+SUMIF(LoansR!$B$12:$B$214,Loans!$B52,LoansR!D$12:D$226)</f>
        <v>88117086.00999999</v>
      </c>
      <c r="E52" s="42">
        <f>SUMIF(LoansC!$B$12:$B$226,Loans!$B52,LoansC!E$12:E$226)+SUMIF(LoansR!$B$12:$B$214,Loans!$B52,LoansR!E$12:E$226)</f>
        <v>0</v>
      </c>
      <c r="F52" s="42">
        <f>SUMIF(LoansC!$B$12:$B$226,Loans!$B52,LoansC!F$12:F$226)+SUMIF(LoansR!$B$12:$B$214,Loans!$B52,LoansR!F$12:F$226)</f>
        <v>0</v>
      </c>
      <c r="G52" s="42">
        <f>SUMIF(LoansC!$B$12:$B$226,Loans!$B52,LoansC!G$12:G$226)+SUMIF(LoansR!$B$12:$B$214,Loans!$B52,LoansR!G$12:G$226)</f>
        <v>2839</v>
      </c>
      <c r="H52" s="42">
        <f>SUMIF(LoansC!$B$12:$B$226,Loans!$B52,LoansC!H$12:H$226)+SUMIF(LoansR!$B$12:$B$214,Loans!$B52,LoansR!H$12:H$226)</f>
        <v>44630891.609999992</v>
      </c>
      <c r="I52" s="42">
        <f>SUMIF(LoansC!$B$12:$B$226,Loans!$B52,LoansC!I$12:I$226)+SUMIF(LoansR!$B$12:$B$214,Loans!$B52,LoansR!I$12:I$226)</f>
        <v>416.55999999999904</v>
      </c>
      <c r="J52" s="42">
        <f>SUMIF(LoansC!$B$12:$B$226,Loans!$B52,LoansC!J$12:J$226)+SUMIF(LoansR!$B$12:$B$214,Loans!$B52,LoansR!J$12:J$226)</f>
        <v>44631308.169999994</v>
      </c>
      <c r="K52" s="42">
        <f>SUMIF(LoansC!$B$12:$B$226,Loans!$B52,LoansC!K$12:K$226)+SUMIF(LoansR!$B$12:$B$214,Loans!$B52,LoansR!K$12:K$226)</f>
        <v>411076.83999999997</v>
      </c>
      <c r="L52" s="42">
        <f>SUMIF(LoansC!$B$12:$B$226,Loans!$B52,LoansC!L$12:L$226)+SUMIF(LoansR!$B$12:$B$214,Loans!$B52,LoansR!L$12:L$226)</f>
        <v>411493.39999999997</v>
      </c>
      <c r="M52" s="42">
        <f>SUMIF(LoansC!$B$12:$B$226,Loans!$B52,LoansC!M$12:M$226)+SUMIF(LoansR!$B$12:$B$214,Loans!$B52,LoansR!M$12:M$226)</f>
        <v>1343085</v>
      </c>
      <c r="N52" s="42">
        <f>SUMIF(LoansC!$B$12:$B$226,Loans!$B52,LoansC!N$12:N$226)+SUMIF(LoansR!$B$12:$B$214,Loans!$B52,LoansR!N$12:N$226)</f>
        <v>0</v>
      </c>
      <c r="O52" s="42">
        <f>SUMIF(LoansC!$B$12:$B$226,Loans!$B52,LoansC!O$12:O$226)+SUMIF(LoansR!$B$12:$B$214,Loans!$B52,LoansR!O$12:O$226)</f>
        <v>1340328.32</v>
      </c>
      <c r="P52" s="42">
        <f>SUMIF(LoansC!$B$12:$B$226,Loans!$B52,LoansC!P$12:P$226)+SUMIF(LoansR!$B$12:$B$214,Loans!$B52,LoansR!P$12:P$226)</f>
        <v>411132.04</v>
      </c>
      <c r="Q52" s="42">
        <f>SUMIF(LoansC!$B$12:$B$226,Loans!$B52,LoansC!Q$12:Q$226)+SUMIF(LoansR!$B$12:$B$214,Loans!$B52,LoansR!Q$12:Q$226)</f>
        <v>929196.28000000014</v>
      </c>
      <c r="R52" s="42">
        <f>SUMIF(LoansC!$B$12:$B$226,Loans!$B52,LoansC!R$12:R$226)+SUMIF(LoansR!$B$12:$B$214,Loans!$B52,LoansR!R$12:R$226)</f>
        <v>361.35999999999996</v>
      </c>
      <c r="S52" s="42">
        <f>SUMIF(LoansC!$B$12:$B$226,Loans!$B52,LoansC!S$12:S$226)+SUMIF(LoansR!$B$12:$B$214,Loans!$B52,LoansR!S$12:S$226)</f>
        <v>43701695.330000006</v>
      </c>
      <c r="T52" s="42">
        <f>SUMIF(LoansC!$B$12:$B$226,Loans!$B52,LoansC!T$12:T$226)+SUMIF(LoansR!$B$12:$B$214,Loans!$B52,LoansR!T$12:T$226)</f>
        <v>43702056.690000005</v>
      </c>
      <c r="U52" s="42">
        <f>SUMIF(LoansC!$B$12:$B$226,Loans!$B52,LoansC!U$12:U$226)+SUMIF(LoansR!$B$12:$B$214,Loans!$B52,LoansR!U$12:U$226)</f>
        <v>2</v>
      </c>
      <c r="V52" s="42">
        <f>SUMIF(LoansC!$B$12:$B$226,Loans!$B52,LoansC!V$12:V$226)+SUMIF(LoansR!$B$12:$B$214,Loans!$B52,LoansR!V$12:V$226)</f>
        <v>413211.52814058331</v>
      </c>
      <c r="W52" s="42">
        <f>SUMIF(LoansC!$B$12:$B$226,Loans!$B52,LoansC!W$12:W$226)+SUMIF(LoansR!$B$12:$B$214,Loans!$B52,LoansR!W$12:W$226)</f>
        <v>0</v>
      </c>
      <c r="X52" s="42">
        <f>SUMIF(LoansC!$B$12:$B$226,Loans!$B52,LoansC!X$12:X$226)</f>
        <v>155</v>
      </c>
      <c r="Y52" s="42">
        <f>SUMIF(LoansC!$B$12:$B$226,Loans!$B52,LoansC!Y$12:Y$226)+SUMIF(LoansR!$B$12:$B$214,Loans!$B52,LoansR!Y$12:Y$226)</f>
        <v>0</v>
      </c>
      <c r="Z52" s="42">
        <f>SUMIF(LoansC!$B$12:$B$226,Loans!$B52,LoansC!Z$12:Z$226)+SUMIF(LoansR!$B$12:$B$214,Loans!$B52,LoansR!Z$12:Z$226)</f>
        <v>0</v>
      </c>
      <c r="AA52" s="42">
        <f>SUMIF(LoansC!$B$12:$B$226,Loans!$B52,LoansC!AA$12:AA$226)+SUMIF(LoansR!$B$12:$B$214,Loans!$B52,LoansR!AA$12:AA$226)</f>
        <v>0</v>
      </c>
      <c r="AB52" s="42">
        <f>SUMIF(LoansC!$B$12:$B$226,Loans!$B52,LoansC!AB$12:AB$226)+SUMIF(LoansR!$B$12:$B$214,Loans!$B52,LoansR!AB$12:AB$226)</f>
        <v>0</v>
      </c>
      <c r="AC52" s="42">
        <f>SUMIF(LoansC!$B$12:$B$226,Loans!$B52,LoansC!AC$12:AC$226)+SUMIF(LoansR!$B$12:$B$214,Loans!$B52,LoansR!AC$12:AC$226)</f>
        <v>17</v>
      </c>
      <c r="AD52" s="42">
        <f>SUMIF(LoansC!$B$12:$B$226,Loans!$B52,LoansC!AD$12:AD$226)+SUMIF(LoansR!$B$12:$B$214,Loans!$B52,LoansR!AD$12:AD$226)</f>
        <v>0</v>
      </c>
      <c r="AE52" s="70">
        <f>SUMIF(LoansC!$B$12:$B$226,Loans!$B52,LoansC!AE$12:AE$226)</f>
        <v>0.1111</v>
      </c>
      <c r="AF52" s="42">
        <f>SUMIF(LoansC!$B$12:$B$226,Loans!$B52,LoansC!AF$12:AF$226)+SUMIF(LoansR!$B$12:$B$214,Loans!$B52,LoansR!AF$12:AF$226)</f>
        <v>2133.236624666667</v>
      </c>
      <c r="AG52" s="42">
        <f>SUMIF(LoansC!$B$12:$B$226,Loans!$B52,LoansC!AG$12:AG$226)+SUMIF(LoansR!$B$12:$B$214,Loans!$B52,LoansR!AG$12:AG$226)</f>
        <v>0</v>
      </c>
      <c r="AH52" s="42">
        <f>SUMIF(LoansC!$B$12:$B$226,Loans!$B52,LoansC!AH$12:AH$226)+SUMIF(LoansR!$B$12:$B$214,Loans!$B52,LoansR!AH$12:AH$226)</f>
        <v>0</v>
      </c>
      <c r="AI52" s="42">
        <f>SUMIF(LoansC!$B$12:$B$226,Loans!$B52,LoansC!AI$12:AI$226)+SUMIF(LoansR!$B$12:$B$214,Loans!$B52,LoansR!AI$12:AI$226)</f>
        <v>2822</v>
      </c>
      <c r="AJ52" s="42">
        <f>SUMIF(LoansC!$B$12:$B$226,Loans!$B52,LoansC!AJ$12:AJ$226)+SUMIF(LoansR!$B$12:$B$214,Loans!$B52,LoansR!AJ$12:AJ$226)</f>
        <v>902918.32</v>
      </c>
      <c r="AK52" s="42">
        <f>SUMIF(LoansC!$B$12:$B$226,Loans!$B52,LoansC!AK$12:AK$226)+SUMIF(LoansR!$B$12:$B$214,Loans!$B52,LoansR!AK$12:AK$226)</f>
        <v>0</v>
      </c>
      <c r="AL52" s="42">
        <f>SUMIF(LoansC!$B$12:$B$226,Loans!$B52,LoansC!AL$12:AL$226)+SUMIF(LoansR!$B$12:$B$214,Loans!$B52,LoansR!AL$12:AL$226)</f>
        <v>0</v>
      </c>
      <c r="AM52" s="42">
        <f>SUMIF(LoansC!$B$12:$B$226,Loans!$B52,LoansC!AM$12:AM$226)+SUMIF(LoansR!$B$12:$B$214,Loans!$B52,LoansR!AM$12:AM$226)</f>
        <v>0</v>
      </c>
      <c r="AN52" s="42">
        <f>SUMIF(LoansC!$B$12:$B$226,Loans!$B52,LoansC!AN$12:AN$226)+SUMIF(LoansR!$B$12:$B$214,Loans!$B52,LoansR!AN$12:AN$226)</f>
        <v>0</v>
      </c>
      <c r="AP52" s="84"/>
    </row>
    <row r="53" spans="1:42" x14ac:dyDescent="0.2">
      <c r="A53" s="1">
        <f t="shared" si="4"/>
        <v>9</v>
      </c>
      <c r="B53" s="10">
        <f t="shared" si="5"/>
        <v>43008</v>
      </c>
      <c r="C53" s="42">
        <f>SUMIF(LoansC!$B$12:$B$226,Loans!$B53,LoansC!C$12:C$226)+SUMIF(LoansR!$B$12:$B$214,Loans!$B53,LoansR!C$12:C$226)</f>
        <v>2210208.5</v>
      </c>
      <c r="D53" s="42">
        <f>SUMIF(LoansC!$B$12:$B$226,Loans!$B53,LoansC!D$12:D$226)+SUMIF(LoansR!$B$12:$B$214,Loans!$B53,LoansR!D$12:D$226)</f>
        <v>90327294.50999999</v>
      </c>
      <c r="E53" s="42">
        <f>SUMIF(LoansC!$B$12:$B$226,Loans!$B53,LoansC!E$12:E$226)+SUMIF(LoansR!$B$12:$B$214,Loans!$B53,LoansR!E$12:E$226)</f>
        <v>0</v>
      </c>
      <c r="F53" s="42">
        <f>SUMIF(LoansC!$B$12:$B$226,Loans!$B53,LoansC!F$12:F$226)+SUMIF(LoansR!$B$12:$B$214,Loans!$B53,LoansR!F$12:F$226)</f>
        <v>0</v>
      </c>
      <c r="G53" s="42">
        <f>SUMIF(LoansC!$B$12:$B$226,Loans!$B53,LoansC!G$12:G$226)+SUMIF(LoansR!$B$12:$B$214,Loans!$B53,LoansR!G$12:G$226)</f>
        <v>2816</v>
      </c>
      <c r="H53" s="42">
        <f>SUMIF(LoansC!$B$12:$B$226,Loans!$B53,LoansC!H$12:H$226)+SUMIF(LoansR!$B$12:$B$214,Loans!$B53,LoansR!H$12:H$226)</f>
        <v>43701695.330000006</v>
      </c>
      <c r="I53" s="42">
        <f>SUMIF(LoansC!$B$12:$B$226,Loans!$B53,LoansC!I$12:I$226)+SUMIF(LoansR!$B$12:$B$214,Loans!$B53,LoansR!I$12:I$226)</f>
        <v>361.36000000000058</v>
      </c>
      <c r="J53" s="42">
        <f>SUMIF(LoansC!$B$12:$B$226,Loans!$B53,LoansC!J$12:J$226)+SUMIF(LoansR!$B$12:$B$214,Loans!$B53,LoansR!J$12:J$226)</f>
        <v>43702056.690000005</v>
      </c>
      <c r="K53" s="42">
        <f>SUMIF(LoansC!$B$12:$B$226,Loans!$B53,LoansC!K$12:K$226)+SUMIF(LoansR!$B$12:$B$214,Loans!$B53,LoansR!K$12:K$226)</f>
        <v>402627.60999999975</v>
      </c>
      <c r="L53" s="42">
        <f>SUMIF(LoansC!$B$12:$B$226,Loans!$B53,LoansC!L$12:L$226)+SUMIF(LoansR!$B$12:$B$214,Loans!$B53,LoansR!L$12:L$226)</f>
        <v>402988.9699999998</v>
      </c>
      <c r="M53" s="42">
        <f>SUMIF(LoansC!$B$12:$B$226,Loans!$B53,LoansC!M$12:M$226)+SUMIF(LoansR!$B$12:$B$214,Loans!$B53,LoansR!M$12:M$226)</f>
        <v>1330560</v>
      </c>
      <c r="N53" s="42">
        <f>SUMIF(LoansC!$B$12:$B$226,Loans!$B53,LoansC!N$12:N$226)+SUMIF(LoansR!$B$12:$B$214,Loans!$B53,LoansR!N$12:N$226)</f>
        <v>0</v>
      </c>
      <c r="O53" s="42">
        <f>SUMIF(LoansC!$B$12:$B$226,Loans!$B53,LoansC!O$12:O$226)+SUMIF(LoansR!$B$12:$B$214,Loans!$B53,LoansR!O$12:O$226)</f>
        <v>1326999.52</v>
      </c>
      <c r="P53" s="42">
        <f>SUMIF(LoansC!$B$12:$B$226,Loans!$B53,LoansC!P$12:P$226)+SUMIF(LoansR!$B$12:$B$214,Loans!$B53,LoansR!P$12:P$226)</f>
        <v>402510.10999999975</v>
      </c>
      <c r="Q53" s="42">
        <f>SUMIF(LoansC!$B$12:$B$226,Loans!$B53,LoansC!Q$12:Q$226)+SUMIF(LoansR!$B$12:$B$214,Loans!$B53,LoansR!Q$12:Q$226)</f>
        <v>924489.4099999998</v>
      </c>
      <c r="R53" s="42">
        <f>SUMIF(LoansC!$B$12:$B$226,Loans!$B53,LoansC!R$12:R$226)+SUMIF(LoansR!$B$12:$B$214,Loans!$B53,LoansR!R$12:R$226)</f>
        <v>478.86</v>
      </c>
      <c r="S53" s="42">
        <f>SUMIF(LoansC!$B$12:$B$226,Loans!$B53,LoansC!S$12:S$226)+SUMIF(LoansR!$B$12:$B$214,Loans!$B53,LoansR!S$12:S$226)</f>
        <v>42777205.920000009</v>
      </c>
      <c r="T53" s="42">
        <f>SUMIF(LoansC!$B$12:$B$226,Loans!$B53,LoansC!T$12:T$226)+SUMIF(LoansR!$B$12:$B$214,Loans!$B53,LoansR!T$12:T$226)</f>
        <v>42777684.780000009</v>
      </c>
      <c r="U53" s="42">
        <f>SUMIF(LoansC!$B$12:$B$226,Loans!$B53,LoansC!U$12:U$226)+SUMIF(LoansR!$B$12:$B$214,Loans!$B53,LoansR!U$12:U$226)</f>
        <v>2</v>
      </c>
      <c r="V53" s="42">
        <f>SUMIF(LoansC!$B$12:$B$226,Loans!$B53,LoansC!V$12:V$226)+SUMIF(LoansR!$B$12:$B$214,Loans!$B53,LoansR!V$12:V$226)</f>
        <v>404608.20818825008</v>
      </c>
      <c r="W53" s="42">
        <f>SUMIF(LoansC!$B$12:$B$226,Loans!$B53,LoansC!W$12:W$226)+SUMIF(LoansR!$B$12:$B$214,Loans!$B53,LoansR!W$12:W$226)</f>
        <v>0</v>
      </c>
      <c r="X53" s="42">
        <f>SUMIF(LoansC!$B$12:$B$226,Loans!$B53,LoansC!X$12:X$226)</f>
        <v>155</v>
      </c>
      <c r="Y53" s="42">
        <f>SUMIF(LoansC!$B$12:$B$226,Loans!$B53,LoansC!Y$12:Y$226)+SUMIF(LoansR!$B$12:$B$214,Loans!$B53,LoansR!Y$12:Y$226)</f>
        <v>0</v>
      </c>
      <c r="Z53" s="42">
        <f>SUMIF(LoansC!$B$12:$B$226,Loans!$B53,LoansC!Z$12:Z$226)+SUMIF(LoansR!$B$12:$B$214,Loans!$B53,LoansR!Z$12:Z$226)</f>
        <v>0</v>
      </c>
      <c r="AA53" s="42">
        <f>SUMIF(LoansC!$B$12:$B$226,Loans!$B53,LoansC!AA$12:AA$226)+SUMIF(LoansR!$B$12:$B$214,Loans!$B53,LoansR!AA$12:AA$226)</f>
        <v>0</v>
      </c>
      <c r="AB53" s="42">
        <f>SUMIF(LoansC!$B$12:$B$226,Loans!$B53,LoansC!AB$12:AB$226)+SUMIF(LoansR!$B$12:$B$214,Loans!$B53,LoansR!AB$12:AB$226)</f>
        <v>0</v>
      </c>
      <c r="AC53" s="42">
        <f>SUMIF(LoansC!$B$12:$B$226,Loans!$B53,LoansC!AC$12:AC$226)+SUMIF(LoansR!$B$12:$B$214,Loans!$B53,LoansR!AC$12:AC$226)</f>
        <v>22</v>
      </c>
      <c r="AD53" s="42">
        <f>SUMIF(LoansC!$B$12:$B$226,Loans!$B53,LoansC!AD$12:AD$226)+SUMIF(LoansR!$B$12:$B$214,Loans!$B53,LoansR!AD$12:AD$226)</f>
        <v>0</v>
      </c>
      <c r="AE53" s="70">
        <f>SUMIF(LoansC!$B$12:$B$226,Loans!$B53,LoansC!AE$12:AE$226)</f>
        <v>0.1111</v>
      </c>
      <c r="AF53" s="42">
        <f>SUMIF(LoansC!$B$12:$B$226,Loans!$B53,LoansC!AF$12:AF$226)+SUMIF(LoansR!$B$12:$B$214,Loans!$B53,LoansR!AF$12:AF$226)</f>
        <v>1979.2032709166672</v>
      </c>
      <c r="AG53" s="42">
        <f>SUMIF(LoansC!$B$12:$B$226,Loans!$B53,LoansC!AG$12:AG$226)+SUMIF(LoansR!$B$12:$B$214,Loans!$B53,LoansR!AG$12:AG$226)</f>
        <v>0</v>
      </c>
      <c r="AH53" s="42">
        <f>SUMIF(LoansC!$B$12:$B$226,Loans!$B53,LoansC!AH$12:AH$226)+SUMIF(LoansR!$B$12:$B$214,Loans!$B53,LoansR!AH$12:AH$226)</f>
        <v>0</v>
      </c>
      <c r="AI53" s="42">
        <f>SUMIF(LoansC!$B$12:$B$226,Loans!$B53,LoansC!AI$12:AI$226)+SUMIF(LoansR!$B$12:$B$214,Loans!$B53,LoansR!AI$12:AI$226)</f>
        <v>2794</v>
      </c>
      <c r="AJ53" s="42">
        <f>SUMIF(LoansC!$B$12:$B$226,Loans!$B53,LoansC!AJ$12:AJ$226)+SUMIF(LoansR!$B$12:$B$214,Loans!$B53,LoansR!AJ$12:AJ$226)</f>
        <v>893929.52</v>
      </c>
      <c r="AK53" s="42">
        <f>SUMIF(LoansC!$B$12:$B$226,Loans!$B53,LoansC!AK$12:AK$226)+SUMIF(LoansR!$B$12:$B$214,Loans!$B53,LoansR!AK$12:AK$226)</f>
        <v>0</v>
      </c>
      <c r="AL53" s="42">
        <f>SUMIF(LoansC!$B$12:$B$226,Loans!$B53,LoansC!AL$12:AL$226)+SUMIF(LoansR!$B$12:$B$214,Loans!$B53,LoansR!AL$12:AL$226)</f>
        <v>0</v>
      </c>
      <c r="AM53" s="42">
        <f>SUMIF(LoansC!$B$12:$B$226,Loans!$B53,LoansC!AM$12:AM$226)+SUMIF(LoansR!$B$12:$B$214,Loans!$B53,LoansR!AM$12:AM$226)</f>
        <v>0</v>
      </c>
      <c r="AN53" s="42">
        <f>SUMIF(LoansC!$B$12:$B$226,Loans!$B53,LoansC!AN$12:AN$226)+SUMIF(LoansR!$B$12:$B$214,Loans!$B53,LoansR!AN$12:AN$226)</f>
        <v>0</v>
      </c>
      <c r="AP53" s="84"/>
    </row>
    <row r="54" spans="1:42" x14ac:dyDescent="0.2">
      <c r="A54" s="1">
        <f t="shared" si="4"/>
        <v>10</v>
      </c>
      <c r="B54" s="10">
        <f t="shared" si="5"/>
        <v>43039</v>
      </c>
      <c r="C54" s="42">
        <f>SUMIF(LoansC!$B$12:$B$226,Loans!$B54,LoansC!C$12:C$226)+SUMIF(LoansR!$B$12:$B$214,Loans!$B54,LoansR!C$12:C$226)</f>
        <v>1788786.0199999998</v>
      </c>
      <c r="D54" s="42">
        <f>SUMIF(LoansC!$B$12:$B$226,Loans!$B54,LoansC!D$12:D$226)+SUMIF(LoansR!$B$12:$B$214,Loans!$B54,LoansR!D$12:D$226)</f>
        <v>92116080.529999986</v>
      </c>
      <c r="E54" s="42">
        <f>SUMIF(LoansC!$B$12:$B$226,Loans!$B54,LoansC!E$12:E$226)+SUMIF(LoansR!$B$12:$B$214,Loans!$B54,LoansR!E$12:E$226)</f>
        <v>0</v>
      </c>
      <c r="F54" s="42">
        <f>SUMIF(LoansC!$B$12:$B$226,Loans!$B54,LoansC!F$12:F$226)+SUMIF(LoansR!$B$12:$B$214,Loans!$B54,LoansR!F$12:F$226)</f>
        <v>0</v>
      </c>
      <c r="G54" s="42">
        <f>SUMIF(LoansC!$B$12:$B$226,Loans!$B54,LoansC!G$12:G$226)+SUMIF(LoansR!$B$12:$B$214,Loans!$B54,LoansR!G$12:G$226)</f>
        <v>2587</v>
      </c>
      <c r="H54" s="42">
        <f>SUMIF(LoansC!$B$12:$B$226,Loans!$B54,LoansC!H$12:H$226)+SUMIF(LoansR!$B$12:$B$214,Loans!$B54,LoansR!H$12:H$226)</f>
        <v>42777205.920000009</v>
      </c>
      <c r="I54" s="42">
        <f>SUMIF(LoansC!$B$12:$B$226,Loans!$B54,LoansC!I$12:I$226)+SUMIF(LoansR!$B$12:$B$214,Loans!$B54,LoansR!I$12:I$226)</f>
        <v>478.86000000000126</v>
      </c>
      <c r="J54" s="42">
        <f>SUMIF(LoansC!$B$12:$B$226,Loans!$B54,LoansC!J$12:J$226)+SUMIF(LoansR!$B$12:$B$214,Loans!$B54,LoansR!J$12:J$226)</f>
        <v>42777684.780000009</v>
      </c>
      <c r="K54" s="42">
        <f>SUMIF(LoansC!$B$12:$B$226,Loans!$B54,LoansC!K$12:K$226)+SUMIF(LoansR!$B$12:$B$214,Loans!$B54,LoansR!K$12:K$226)</f>
        <v>394207.77999999997</v>
      </c>
      <c r="L54" s="42">
        <f>SUMIF(LoansC!$B$12:$B$226,Loans!$B54,LoansC!L$12:L$226)+SUMIF(LoansR!$B$12:$B$214,Loans!$B54,LoansR!L$12:L$226)</f>
        <v>394686.64</v>
      </c>
      <c r="M54" s="42">
        <f>SUMIF(LoansC!$B$12:$B$226,Loans!$B54,LoansC!M$12:M$226)+SUMIF(LoansR!$B$12:$B$214,Loans!$B54,LoansR!M$12:M$226)</f>
        <v>1222745</v>
      </c>
      <c r="N54" s="42">
        <f>SUMIF(LoansC!$B$12:$B$226,Loans!$B54,LoansC!N$12:N$226)+SUMIF(LoansR!$B$12:$B$214,Loans!$B54,LoansR!N$12:N$226)</f>
        <v>0</v>
      </c>
      <c r="O54" s="42">
        <f>SUMIF(LoansC!$B$12:$B$226,Loans!$B54,LoansC!O$12:O$226)+SUMIF(LoansR!$B$12:$B$214,Loans!$B54,LoansR!O$12:O$226)</f>
        <v>1218979.6399999999</v>
      </c>
      <c r="P54" s="42">
        <f>SUMIF(LoansC!$B$12:$B$226,Loans!$B54,LoansC!P$12:P$226)+SUMIF(LoansR!$B$12:$B$214,Loans!$B54,LoansR!P$12:P$226)</f>
        <v>394257.51999999996</v>
      </c>
      <c r="Q54" s="42">
        <f>SUMIF(LoansC!$B$12:$B$226,Loans!$B54,LoansC!Q$12:Q$226)+SUMIF(LoansR!$B$12:$B$214,Loans!$B54,LoansR!Q$12:Q$226)</f>
        <v>824722.12000000023</v>
      </c>
      <c r="R54" s="42">
        <f>SUMIF(LoansC!$B$12:$B$226,Loans!$B54,LoansC!R$12:R$226)+SUMIF(LoansR!$B$12:$B$214,Loans!$B54,LoansR!R$12:R$226)</f>
        <v>429.11999999999995</v>
      </c>
      <c r="S54" s="42">
        <f>SUMIF(LoansC!$B$12:$B$226,Loans!$B54,LoansC!S$12:S$226)+SUMIF(LoansR!$B$12:$B$214,Loans!$B54,LoansR!S$12:S$226)</f>
        <v>41952483.799999997</v>
      </c>
      <c r="T54" s="42">
        <f>SUMIF(LoansC!$B$12:$B$226,Loans!$B54,LoansC!T$12:T$226)+SUMIF(LoansR!$B$12:$B$214,Loans!$B54,LoansR!T$12:T$226)</f>
        <v>41952912.920000002</v>
      </c>
      <c r="U54" s="42">
        <f>SUMIF(LoansC!$B$12:$B$226,Loans!$B54,LoansC!U$12:U$226)+SUMIF(LoansR!$B$12:$B$214,Loans!$B54,LoansR!U$12:U$226)</f>
        <v>2</v>
      </c>
      <c r="V54" s="42">
        <f>SUMIF(LoansC!$B$12:$B$226,Loans!$B54,LoansC!V$12:V$226)+SUMIF(LoansR!$B$12:$B$214,Loans!$B54,LoansR!V$12:V$226)</f>
        <v>396050.0649215001</v>
      </c>
      <c r="W54" s="42">
        <f>SUMIF(LoansC!$B$12:$B$226,Loans!$B54,LoansC!W$12:W$226)+SUMIF(LoansR!$B$12:$B$214,Loans!$B54,LoansR!W$12:W$226)</f>
        <v>0</v>
      </c>
      <c r="X54" s="42">
        <f>SUMIF(LoansC!$B$12:$B$226,Loans!$B54,LoansC!X$12:X$226)</f>
        <v>155</v>
      </c>
      <c r="Y54" s="42">
        <f>SUMIF(LoansC!$B$12:$B$226,Loans!$B54,LoansC!Y$12:Y$226)+SUMIF(LoansR!$B$12:$B$214,Loans!$B54,LoansR!Y$12:Y$226)</f>
        <v>0</v>
      </c>
      <c r="Z54" s="42">
        <f>SUMIF(LoansC!$B$12:$B$226,Loans!$B54,LoansC!Z$12:Z$226)+SUMIF(LoansR!$B$12:$B$214,Loans!$B54,LoansR!Z$12:Z$226)</f>
        <v>0</v>
      </c>
      <c r="AA54" s="42">
        <f>SUMIF(LoansC!$B$12:$B$226,Loans!$B54,LoansC!AA$12:AA$226)+SUMIF(LoansR!$B$12:$B$214,Loans!$B54,LoansR!AA$12:AA$226)</f>
        <v>0</v>
      </c>
      <c r="AB54" s="42">
        <f>SUMIF(LoansC!$B$12:$B$226,Loans!$B54,LoansC!AB$12:AB$226)+SUMIF(LoansR!$B$12:$B$214,Loans!$B54,LoansR!AB$12:AB$226)</f>
        <v>0</v>
      </c>
      <c r="AC54" s="42">
        <f>SUMIF(LoansC!$B$12:$B$226,Loans!$B54,LoansC!AC$12:AC$226)+SUMIF(LoansR!$B$12:$B$214,Loans!$B54,LoansR!AC$12:AC$226)</f>
        <v>19</v>
      </c>
      <c r="AD54" s="42">
        <f>SUMIF(LoansC!$B$12:$B$226,Loans!$B54,LoansC!AD$12:AD$226)+SUMIF(LoansR!$B$12:$B$214,Loans!$B54,LoansR!AD$12:AD$226)</f>
        <v>0</v>
      </c>
      <c r="AE54" s="70">
        <f>SUMIF(LoansC!$B$12:$B$226,Loans!$B54,LoansC!AE$12:AE$226)</f>
        <v>0.1111</v>
      </c>
      <c r="AF54" s="42">
        <f>SUMIF(LoansC!$B$12:$B$226,Loans!$B54,LoansC!AF$12:AF$226)+SUMIF(LoansR!$B$12:$B$214,Loans!$B54,LoansR!AF$12:AF$226)</f>
        <v>1840.8692721666671</v>
      </c>
      <c r="AG54" s="42">
        <f>SUMIF(LoansC!$B$12:$B$226,Loans!$B54,LoansC!AG$12:AG$226)+SUMIF(LoansR!$B$12:$B$214,Loans!$B54,LoansR!AG$12:AG$226)</f>
        <v>0</v>
      </c>
      <c r="AH54" s="42">
        <f>SUMIF(LoansC!$B$12:$B$226,Loans!$B54,LoansC!AH$12:AH$226)+SUMIF(LoansR!$B$12:$B$214,Loans!$B54,LoansR!AH$12:AH$226)</f>
        <v>0</v>
      </c>
      <c r="AI54" s="42">
        <f>SUMIF(LoansC!$B$12:$B$226,Loans!$B54,LoansC!AI$12:AI$226)+SUMIF(LoansR!$B$12:$B$214,Loans!$B54,LoansR!AI$12:AI$226)</f>
        <v>2568</v>
      </c>
      <c r="AJ54" s="42">
        <f>SUMIF(LoansC!$B$12:$B$226,Loans!$B54,LoansC!AJ$12:AJ$226)+SUMIF(LoansR!$B$12:$B$214,Loans!$B54,LoansR!AJ$12:AJ$226)</f>
        <v>820939.64</v>
      </c>
      <c r="AK54" s="42">
        <f>SUMIF(LoansC!$B$12:$B$226,Loans!$B54,LoansC!AK$12:AK$226)+SUMIF(LoansR!$B$12:$B$214,Loans!$B54,LoansR!AK$12:AK$226)</f>
        <v>0</v>
      </c>
      <c r="AL54" s="42">
        <f>SUMIF(LoansC!$B$12:$B$226,Loans!$B54,LoansC!AL$12:AL$226)+SUMIF(LoansR!$B$12:$B$214,Loans!$B54,LoansR!AL$12:AL$226)</f>
        <v>0</v>
      </c>
      <c r="AM54" s="42">
        <f>SUMIF(LoansC!$B$12:$B$226,Loans!$B54,LoansC!AM$12:AM$226)+SUMIF(LoansR!$B$12:$B$214,Loans!$B54,LoansR!AM$12:AM$226)</f>
        <v>0</v>
      </c>
      <c r="AN54" s="42">
        <f>SUMIF(LoansC!$B$12:$B$226,Loans!$B54,LoansC!AN$12:AN$226)+SUMIF(LoansR!$B$12:$B$214,Loans!$B54,LoansR!AN$12:AN$226)</f>
        <v>0</v>
      </c>
      <c r="AP54" s="84"/>
    </row>
    <row r="55" spans="1:42" x14ac:dyDescent="0.2">
      <c r="A55" s="1">
        <f t="shared" si="4"/>
        <v>11</v>
      </c>
      <c r="B55" s="10">
        <f t="shared" si="5"/>
        <v>43069</v>
      </c>
      <c r="C55" s="42">
        <f>SUMIF(LoansC!$B$12:$B$226,Loans!$B55,LoansC!C$12:C$226)+SUMIF(LoansR!$B$12:$B$214,Loans!$B55,LoansR!C$12:C$226)</f>
        <v>1127418.97</v>
      </c>
      <c r="D55" s="42">
        <f>SUMIF(LoansC!$B$12:$B$226,Loans!$B55,LoansC!D$12:D$226)+SUMIF(LoansR!$B$12:$B$214,Loans!$B55,LoansR!D$12:D$226)</f>
        <v>93243499.499999985</v>
      </c>
      <c r="E55" s="42">
        <f>SUMIF(LoansC!$B$12:$B$226,Loans!$B55,LoansC!E$12:E$226)+SUMIF(LoansR!$B$12:$B$214,Loans!$B55,LoansR!E$12:E$226)</f>
        <v>0</v>
      </c>
      <c r="F55" s="42">
        <f>SUMIF(LoansC!$B$12:$B$226,Loans!$B55,LoansC!F$12:F$226)+SUMIF(LoansR!$B$12:$B$214,Loans!$B55,LoansR!F$12:F$226)</f>
        <v>0</v>
      </c>
      <c r="G55" s="42">
        <f>SUMIF(LoansC!$B$12:$B$226,Loans!$B55,LoansC!G$12:G$226)+SUMIF(LoansR!$B$12:$B$214,Loans!$B55,LoansR!G$12:G$226)</f>
        <v>2219</v>
      </c>
      <c r="H55" s="42">
        <f>SUMIF(LoansC!$B$12:$B$226,Loans!$B55,LoansC!H$12:H$226)+SUMIF(LoansR!$B$12:$B$214,Loans!$B55,LoansR!H$12:H$226)</f>
        <v>41952483.799999997</v>
      </c>
      <c r="I55" s="42">
        <f>SUMIF(LoansC!$B$12:$B$226,Loans!$B55,LoansC!I$12:I$226)+SUMIF(LoansR!$B$12:$B$214,Loans!$B55,LoansR!I$12:I$226)</f>
        <v>429.11999999999915</v>
      </c>
      <c r="J55" s="42">
        <f>SUMIF(LoansC!$B$12:$B$226,Loans!$B55,LoansC!J$12:J$226)+SUMIF(LoansR!$B$12:$B$214,Loans!$B55,LoansR!J$12:J$226)</f>
        <v>41952912.920000002</v>
      </c>
      <c r="K55" s="42">
        <f>SUMIF(LoansC!$B$12:$B$226,Loans!$B55,LoansC!K$12:K$226)+SUMIF(LoansR!$B$12:$B$214,Loans!$B55,LoansR!K$12:K$226)</f>
        <v>386699.10999999987</v>
      </c>
      <c r="L55" s="42">
        <f>SUMIF(LoansC!$B$12:$B$226,Loans!$B55,LoansC!L$12:L$226)+SUMIF(LoansR!$B$12:$B$214,Loans!$B55,LoansR!L$12:L$226)</f>
        <v>387128.22999999986</v>
      </c>
      <c r="M55" s="42">
        <f>SUMIF(LoansC!$B$12:$B$226,Loans!$B55,LoansC!M$12:M$226)+SUMIF(LoansR!$B$12:$B$214,Loans!$B55,LoansR!M$12:M$226)</f>
        <v>1048265</v>
      </c>
      <c r="N55" s="42">
        <f>SUMIF(LoansC!$B$12:$B$226,Loans!$B55,LoansC!N$12:N$226)+SUMIF(LoansR!$B$12:$B$214,Loans!$B55,LoansR!N$12:N$226)</f>
        <v>0</v>
      </c>
      <c r="O55" s="42">
        <f>SUMIF(LoansC!$B$12:$B$226,Loans!$B55,LoansC!O$12:O$226)+SUMIF(LoansR!$B$12:$B$214,Loans!$B55,LoansR!O$12:O$226)</f>
        <v>1044728.22</v>
      </c>
      <c r="P55" s="42">
        <f>SUMIF(LoansC!$B$12:$B$226,Loans!$B55,LoansC!P$12:P$226)+SUMIF(LoansR!$B$12:$B$214,Loans!$B55,LoansR!P$12:P$226)</f>
        <v>386787.64999999985</v>
      </c>
      <c r="Q55" s="42">
        <f>SUMIF(LoansC!$B$12:$B$226,Loans!$B55,LoansC!Q$12:Q$226)+SUMIF(LoansR!$B$12:$B$214,Loans!$B55,LoansR!Q$12:Q$226)</f>
        <v>657940.56999999983</v>
      </c>
      <c r="R55" s="42">
        <f>SUMIF(LoansC!$B$12:$B$226,Loans!$B55,LoansC!R$12:R$226)+SUMIF(LoansR!$B$12:$B$214,Loans!$B55,LoansR!R$12:R$226)</f>
        <v>340.58</v>
      </c>
      <c r="S55" s="42">
        <f>SUMIF(LoansC!$B$12:$B$226,Loans!$B55,LoansC!S$12:S$226)+SUMIF(LoansR!$B$12:$B$214,Loans!$B55,LoansR!S$12:S$226)</f>
        <v>41294543.230000004</v>
      </c>
      <c r="T55" s="42">
        <f>SUMIF(LoansC!$B$12:$B$226,Loans!$B55,LoansC!T$12:T$226)+SUMIF(LoansR!$B$12:$B$214,Loans!$B55,LoansR!T$12:T$226)</f>
        <v>41294883.81000001</v>
      </c>
      <c r="U55" s="42">
        <f>SUMIF(LoansC!$B$12:$B$226,Loans!$B55,LoansC!U$12:U$226)+SUMIF(LoansR!$B$12:$B$214,Loans!$B55,LoansR!U$12:U$226)</f>
        <v>2</v>
      </c>
      <c r="V55" s="42">
        <f>SUMIF(LoansC!$B$12:$B$226,Loans!$B55,LoansC!V$12:V$226)+SUMIF(LoansR!$B$12:$B$214,Loans!$B55,LoansR!V$12:V$226)</f>
        <v>388414.0521176667</v>
      </c>
      <c r="W55" s="42">
        <f>SUMIF(LoansC!$B$12:$B$226,Loans!$B55,LoansC!W$12:W$226)+SUMIF(LoansR!$B$12:$B$214,Loans!$B55,LoansR!W$12:W$226)</f>
        <v>0</v>
      </c>
      <c r="X55" s="42">
        <f>SUMIF(LoansC!$B$12:$B$226,Loans!$B55,LoansC!X$12:X$226)</f>
        <v>155</v>
      </c>
      <c r="Y55" s="42">
        <f>SUMIF(LoansC!$B$12:$B$226,Loans!$B55,LoansC!Y$12:Y$226)+SUMIF(LoansR!$B$12:$B$214,Loans!$B55,LoansR!Y$12:Y$226)</f>
        <v>0</v>
      </c>
      <c r="Z55" s="42">
        <f>SUMIF(LoansC!$B$12:$B$226,Loans!$B55,LoansC!Z$12:Z$226)+SUMIF(LoansR!$B$12:$B$214,Loans!$B55,LoansR!Z$12:Z$226)</f>
        <v>0</v>
      </c>
      <c r="AA55" s="42">
        <f>SUMIF(LoansC!$B$12:$B$226,Loans!$B55,LoansC!AA$12:AA$226)+SUMIF(LoansR!$B$12:$B$214,Loans!$B55,LoansR!AA$12:AA$226)</f>
        <v>0</v>
      </c>
      <c r="AB55" s="42">
        <f>SUMIF(LoansC!$B$12:$B$226,Loans!$B55,LoansC!AB$12:AB$226)+SUMIF(LoansR!$B$12:$B$214,Loans!$B55,LoansR!AB$12:AB$226)</f>
        <v>0</v>
      </c>
      <c r="AC55" s="42">
        <f>SUMIF(LoansC!$B$12:$B$226,Loans!$B55,LoansC!AC$12:AC$226)+SUMIF(LoansR!$B$12:$B$214,Loans!$B55,LoansR!AC$12:AC$226)</f>
        <v>18</v>
      </c>
      <c r="AD55" s="42">
        <f>SUMIF(LoansC!$B$12:$B$226,Loans!$B55,LoansC!AD$12:AD$226)+SUMIF(LoansR!$B$12:$B$214,Loans!$B55,LoansR!AD$12:AD$226)</f>
        <v>0</v>
      </c>
      <c r="AE55" s="70">
        <f>SUMIF(LoansC!$B$12:$B$226,Loans!$B55,LoansC!AE$12:AE$226)</f>
        <v>0.1111</v>
      </c>
      <c r="AF55" s="42">
        <f>SUMIF(LoansC!$B$12:$B$226,Loans!$B55,LoansC!AF$12:AF$226)+SUMIF(LoansR!$B$12:$B$214,Loans!$B55,LoansR!AF$12:AF$226)</f>
        <v>1713.483331916666</v>
      </c>
      <c r="AG55" s="42">
        <f>SUMIF(LoansC!$B$12:$B$226,Loans!$B55,LoansC!AG$12:AG$226)+SUMIF(LoansR!$B$12:$B$214,Loans!$B55,LoansR!AG$12:AG$226)</f>
        <v>0</v>
      </c>
      <c r="AH55" s="42">
        <f>SUMIF(LoansC!$B$12:$B$226,Loans!$B55,LoansC!AH$12:AH$226)+SUMIF(LoansR!$B$12:$B$214,Loans!$B55,LoansR!AH$12:AH$226)</f>
        <v>0</v>
      </c>
      <c r="AI55" s="42">
        <f>SUMIF(LoansC!$B$12:$B$226,Loans!$B55,LoansC!AI$12:AI$226)+SUMIF(LoansR!$B$12:$B$214,Loans!$B55,LoansR!AI$12:AI$226)</f>
        <v>2201</v>
      </c>
      <c r="AJ55" s="42">
        <f>SUMIF(LoansC!$B$12:$B$226,Loans!$B55,LoansC!AJ$12:AJ$226)+SUMIF(LoansR!$B$12:$B$214,Loans!$B55,LoansR!AJ$12:AJ$226)</f>
        <v>703586.64</v>
      </c>
      <c r="AK55" s="42">
        <f>SUMIF(LoansC!$B$12:$B$226,Loans!$B55,LoansC!AK$12:AK$226)+SUMIF(LoansR!$B$12:$B$214,Loans!$B55,LoansR!AK$12:AK$226)</f>
        <v>0</v>
      </c>
      <c r="AL55" s="42">
        <f>SUMIF(LoansC!$B$12:$B$226,Loans!$B55,LoansC!AL$12:AL$226)+SUMIF(LoansR!$B$12:$B$214,Loans!$B55,LoansR!AL$12:AL$226)</f>
        <v>0</v>
      </c>
      <c r="AM55" s="42">
        <f>SUMIF(LoansC!$B$12:$B$226,Loans!$B55,LoansC!AM$12:AM$226)+SUMIF(LoansR!$B$12:$B$214,Loans!$B55,LoansR!AM$12:AM$226)</f>
        <v>0</v>
      </c>
      <c r="AN55" s="42">
        <f>SUMIF(LoansC!$B$12:$B$226,Loans!$B55,LoansC!AN$12:AN$226)+SUMIF(LoansR!$B$12:$B$214,Loans!$B55,LoansR!AN$12:AN$226)</f>
        <v>0</v>
      </c>
      <c r="AP55" s="84"/>
    </row>
    <row r="56" spans="1:42" x14ac:dyDescent="0.2">
      <c r="A56" s="1">
        <f t="shared" si="4"/>
        <v>12</v>
      </c>
      <c r="B56" s="10">
        <f t="shared" si="5"/>
        <v>43100</v>
      </c>
      <c r="C56" s="42">
        <f>SUMIF(LoansC!$B$12:$B$226,Loans!$B56,LoansC!C$12:C$226)+SUMIF(LoansR!$B$12:$B$214,Loans!$B56,LoansR!C$12:C$226)</f>
        <v>999467.62000000023</v>
      </c>
      <c r="D56" s="42">
        <f>SUMIF(LoansC!$B$12:$B$226,Loans!$B56,LoansC!D$12:D$226)+SUMIF(LoansR!$B$12:$B$214,Loans!$B56,LoansR!D$12:D$226)</f>
        <v>94242967.119999975</v>
      </c>
      <c r="E56" s="42">
        <f>SUMIF(LoansC!$B$12:$B$226,Loans!$B56,LoansC!E$12:E$226)+SUMIF(LoansR!$B$12:$B$214,Loans!$B56,LoansR!E$12:E$226)</f>
        <v>0</v>
      </c>
      <c r="F56" s="42">
        <f>SUMIF(LoansC!$B$12:$B$226,Loans!$B56,LoansC!F$12:F$226)+SUMIF(LoansR!$B$12:$B$214,Loans!$B56,LoansR!F$12:F$226)</f>
        <v>0</v>
      </c>
      <c r="G56" s="42">
        <f>SUMIF(LoansC!$B$12:$B$226,Loans!$B56,LoansC!G$12:G$226)+SUMIF(LoansR!$B$12:$B$214,Loans!$B56,LoansR!G$12:G$226)</f>
        <v>1780</v>
      </c>
      <c r="H56" s="42">
        <f>SUMIF(LoansC!$B$12:$B$226,Loans!$B56,LoansC!H$12:H$226)+SUMIF(LoansR!$B$12:$B$214,Loans!$B56,LoansR!H$12:H$226)</f>
        <v>41294543.230000004</v>
      </c>
      <c r="I56" s="42">
        <f>SUMIF(LoansC!$B$12:$B$226,Loans!$B56,LoansC!I$12:I$226)+SUMIF(LoansR!$B$12:$B$214,Loans!$B56,LoansR!I$12:I$226)</f>
        <v>340.58000000000163</v>
      </c>
      <c r="J56" s="42">
        <f>SUMIF(LoansC!$B$12:$B$226,Loans!$B56,LoansC!J$12:J$226)+SUMIF(LoansR!$B$12:$B$214,Loans!$B56,LoansR!J$12:J$226)</f>
        <v>41294883.81000001</v>
      </c>
      <c r="K56" s="42">
        <f>SUMIF(LoansC!$B$12:$B$226,Loans!$B56,LoansC!K$12:K$226)+SUMIF(LoansR!$B$12:$B$214,Loans!$B56,LoansR!K$12:K$226)</f>
        <v>380737.20000000007</v>
      </c>
      <c r="L56" s="42">
        <f>SUMIF(LoansC!$B$12:$B$226,Loans!$B56,LoansC!L$12:L$226)+SUMIF(LoansR!$B$12:$B$214,Loans!$B56,LoansR!L$12:L$226)</f>
        <v>381077.78000000009</v>
      </c>
      <c r="M56" s="42">
        <f>SUMIF(LoansC!$B$12:$B$226,Loans!$B56,LoansC!M$12:M$226)+SUMIF(LoansR!$B$12:$B$214,Loans!$B56,LoansR!M$12:M$226)</f>
        <v>840060</v>
      </c>
      <c r="N56" s="42">
        <f>SUMIF(LoansC!$B$12:$B$226,Loans!$B56,LoansC!N$12:N$226)+SUMIF(LoansR!$B$12:$B$214,Loans!$B56,LoansR!N$12:N$226)</f>
        <v>0</v>
      </c>
      <c r="O56" s="42">
        <f>SUMIF(LoansC!$B$12:$B$226,Loans!$B56,LoansC!O$12:O$226)+SUMIF(LoansR!$B$12:$B$214,Loans!$B56,LoansR!O$12:O$226)</f>
        <v>837261.93</v>
      </c>
      <c r="P56" s="42">
        <f>SUMIF(LoansC!$B$12:$B$226,Loans!$B56,LoansC!P$12:P$226)+SUMIF(LoansR!$B$12:$B$214,Loans!$B56,LoansR!P$12:P$226)</f>
        <v>380157.7300000001</v>
      </c>
      <c r="Q56" s="42">
        <f>SUMIF(LoansC!$B$12:$B$226,Loans!$B56,LoansC!Q$12:Q$226)+SUMIF(LoansR!$B$12:$B$214,Loans!$B56,LoansR!Q$12:Q$226)</f>
        <v>457104.1999999999</v>
      </c>
      <c r="R56" s="42">
        <f>SUMIF(LoansC!$B$12:$B$226,Loans!$B56,LoansC!R$12:R$226)+SUMIF(LoansR!$B$12:$B$214,Loans!$B56,LoansR!R$12:R$226)</f>
        <v>920.05</v>
      </c>
      <c r="S56" s="42">
        <f>SUMIF(LoansC!$B$12:$B$226,Loans!$B56,LoansC!S$12:S$226)+SUMIF(LoansR!$B$12:$B$214,Loans!$B56,LoansR!S$12:S$226)</f>
        <v>40837439.029999994</v>
      </c>
      <c r="T56" s="42">
        <f>SUMIF(LoansC!$B$12:$B$226,Loans!$B56,LoansC!T$12:T$226)+SUMIF(LoansR!$B$12:$B$214,Loans!$B56,LoansR!T$12:T$226)</f>
        <v>40838359.079999991</v>
      </c>
      <c r="U56" s="42">
        <f>SUMIF(LoansC!$B$12:$B$226,Loans!$B56,LoansC!U$12:U$226)+SUMIF(LoansR!$B$12:$B$214,Loans!$B56,LoansR!U$12:U$226)</f>
        <v>2</v>
      </c>
      <c r="V56" s="42">
        <f>SUMIF(LoansC!$B$12:$B$226,Loans!$B56,LoansC!V$12:V$226)+SUMIF(LoansR!$B$12:$B$214,Loans!$B56,LoansR!V$12:V$226)</f>
        <v>382321.79927425011</v>
      </c>
      <c r="W56" s="42">
        <f>SUMIF(LoansC!$B$12:$B$226,Loans!$B56,LoansC!W$12:W$226)+SUMIF(LoansR!$B$12:$B$214,Loans!$B56,LoansR!W$12:W$226)</f>
        <v>0</v>
      </c>
      <c r="X56" s="42">
        <f>SUMIF(LoansC!$B$12:$B$226,Loans!$B56,LoansC!X$12:X$226)</f>
        <v>155</v>
      </c>
      <c r="Y56" s="42">
        <f>SUMIF(LoansC!$B$12:$B$226,Loans!$B56,LoansC!Y$12:Y$226)+SUMIF(LoansR!$B$12:$B$214,Loans!$B56,LoansR!Y$12:Y$226)</f>
        <v>0</v>
      </c>
      <c r="Z56" s="42">
        <f>SUMIF(LoansC!$B$12:$B$226,Loans!$B56,LoansC!Z$12:Z$226)+SUMIF(LoansR!$B$12:$B$214,Loans!$B56,LoansR!Z$12:Z$226)</f>
        <v>0</v>
      </c>
      <c r="AA56" s="42">
        <f>SUMIF(LoansC!$B$12:$B$226,Loans!$B56,LoansC!AA$12:AA$226)+SUMIF(LoansR!$B$12:$B$214,Loans!$B56,LoansR!AA$12:AA$226)</f>
        <v>0</v>
      </c>
      <c r="AB56" s="42">
        <f>SUMIF(LoansC!$B$12:$B$226,Loans!$B56,LoansC!AB$12:AB$226)+SUMIF(LoansR!$B$12:$B$214,Loans!$B56,LoansR!AB$12:AB$226)</f>
        <v>0</v>
      </c>
      <c r="AC56" s="42">
        <f>SUMIF(LoansC!$B$12:$B$226,Loans!$B56,LoansC!AC$12:AC$226)+SUMIF(LoansR!$B$12:$B$214,Loans!$B56,LoansR!AC$12:AC$226)</f>
        <v>17</v>
      </c>
      <c r="AD56" s="42">
        <f>SUMIF(LoansC!$B$12:$B$226,Loans!$B56,LoansC!AD$12:AD$226)+SUMIF(LoansR!$B$12:$B$214,Loans!$B56,LoansR!AD$12:AD$226)</f>
        <v>0</v>
      </c>
      <c r="AE56" s="70">
        <f>SUMIF(LoansC!$B$12:$B$226,Loans!$B56,LoansC!AE$12:AE$226)</f>
        <v>0.1111</v>
      </c>
      <c r="AF56" s="42">
        <f>SUMIF(LoansC!$B$12:$B$226,Loans!$B56,LoansC!AF$12:AF$226)+SUMIF(LoansR!$B$12:$B$214,Loans!$B56,LoansR!AF$12:AF$226)</f>
        <v>1583.2996594999997</v>
      </c>
      <c r="AG56" s="42">
        <f>SUMIF(LoansC!$B$12:$B$226,Loans!$B56,LoansC!AG$12:AG$226)+SUMIF(LoansR!$B$12:$B$214,Loans!$B56,LoansR!AG$12:AG$226)</f>
        <v>0</v>
      </c>
      <c r="AH56" s="42">
        <f>SUMIF(LoansC!$B$12:$B$226,Loans!$B56,LoansC!AH$12:AH$226)+SUMIF(LoansR!$B$12:$B$214,Loans!$B56,LoansR!AH$12:AH$226)</f>
        <v>0</v>
      </c>
      <c r="AI56" s="42">
        <f>SUMIF(LoansC!$B$12:$B$226,Loans!$B56,LoansC!AI$12:AI$226)+SUMIF(LoansR!$B$12:$B$214,Loans!$B56,LoansR!AI$12:AI$226)</f>
        <v>1763</v>
      </c>
      <c r="AJ56" s="42">
        <f>SUMIF(LoansC!$B$12:$B$226,Loans!$B56,LoansC!AJ$12:AJ$226)+SUMIF(LoansR!$B$12:$B$214,Loans!$B56,LoansR!AJ$12:AJ$226)</f>
        <v>563996.93000000005</v>
      </c>
      <c r="AK56" s="42">
        <f>SUMIF(LoansC!$B$12:$B$226,Loans!$B56,LoansC!AK$12:AK$226)+SUMIF(LoansR!$B$12:$B$214,Loans!$B56,LoansR!AK$12:AK$226)</f>
        <v>0</v>
      </c>
      <c r="AL56" s="42">
        <f>SUMIF(LoansC!$B$12:$B$226,Loans!$B56,LoansC!AL$12:AL$226)+SUMIF(LoansR!$B$12:$B$214,Loans!$B56,LoansR!AL$12:AL$226)</f>
        <v>0</v>
      </c>
      <c r="AM56" s="42">
        <f>SUMIF(LoansC!$B$12:$B$226,Loans!$B56,LoansC!AM$12:AM$226)+SUMIF(LoansR!$B$12:$B$214,Loans!$B56,LoansR!AM$12:AM$226)</f>
        <v>0</v>
      </c>
      <c r="AN56" s="42">
        <f>SUMIF(LoansC!$B$12:$B$226,Loans!$B56,LoansC!AN$12:AN$226)+SUMIF(LoansR!$B$12:$B$214,Loans!$B56,LoansR!AN$12:AN$226)</f>
        <v>0</v>
      </c>
      <c r="AP56" s="84"/>
    </row>
    <row r="57" spans="1:42" x14ac:dyDescent="0.2">
      <c r="A57" s="1">
        <f t="shared" si="4"/>
        <v>1</v>
      </c>
      <c r="B57" s="10">
        <f t="shared" si="5"/>
        <v>43131</v>
      </c>
      <c r="C57" s="42">
        <f>SUMIF(LoansC!$B$12:$B$226,Loans!$B57,LoansC!C$12:C$226)+SUMIF(LoansR!$B$12:$B$214,Loans!$B57,LoansR!C$12:C$226)</f>
        <v>1232847.4500000002</v>
      </c>
      <c r="D57" s="42">
        <f>SUMIF(LoansC!$B$12:$B$226,Loans!$B57,LoansC!D$12:D$226)+SUMIF(LoansR!$B$12:$B$214,Loans!$B57,LoansR!D$12:D$226)</f>
        <v>95475814.569999978</v>
      </c>
      <c r="E57" s="42">
        <f>SUMIF(LoansC!$B$12:$B$226,Loans!$B57,LoansC!E$12:E$226)+SUMIF(LoansR!$B$12:$B$214,Loans!$B57,LoansR!E$12:E$226)</f>
        <v>0</v>
      </c>
      <c r="F57" s="42">
        <f>SUMIF(LoansC!$B$12:$B$226,Loans!$B57,LoansC!F$12:F$226)+SUMIF(LoansR!$B$12:$B$214,Loans!$B57,LoansR!F$12:F$226)</f>
        <v>0</v>
      </c>
      <c r="G57" s="42">
        <f>SUMIF(LoansC!$B$12:$B$226,Loans!$B57,LoansC!G$12:G$226)+SUMIF(LoansR!$B$12:$B$214,Loans!$B57,LoansR!G$12:G$226)</f>
        <v>1135</v>
      </c>
      <c r="H57" s="42">
        <f>SUMIF(LoansC!$B$12:$B$226,Loans!$B57,LoansC!H$12:H$226)+SUMIF(LoansR!$B$12:$B$214,Loans!$B57,LoansR!H$12:H$226)</f>
        <v>40837439.029999994</v>
      </c>
      <c r="I57" s="42">
        <f>SUMIF(LoansC!$B$12:$B$226,Loans!$B57,LoansC!I$12:I$226)+SUMIF(LoansR!$B$12:$B$214,Loans!$B57,LoansR!I$12:I$226)</f>
        <v>920.0500000000003</v>
      </c>
      <c r="J57" s="42">
        <f>SUMIF(LoansC!$B$12:$B$226,Loans!$B57,LoansC!J$12:J$226)+SUMIF(LoansR!$B$12:$B$214,Loans!$B57,LoansR!J$12:J$226)</f>
        <v>40838359.079999991</v>
      </c>
      <c r="K57" s="42">
        <f>SUMIF(LoansC!$B$12:$B$226,Loans!$B57,LoansC!K$12:K$226)+SUMIF(LoansR!$B$12:$B$214,Loans!$B57,LoansR!K$12:K$226)</f>
        <v>376596.22999999992</v>
      </c>
      <c r="L57" s="42">
        <f>SUMIF(LoansC!$B$12:$B$226,Loans!$B57,LoansC!L$12:L$226)+SUMIF(LoansR!$B$12:$B$214,Loans!$B57,LoansR!L$12:L$226)</f>
        <v>377516.27999999991</v>
      </c>
      <c r="M57" s="42">
        <f>SUMIF(LoansC!$B$12:$B$226,Loans!$B57,LoansC!M$12:M$226)+SUMIF(LoansR!$B$12:$B$214,Loans!$B57,LoansR!M$12:M$226)</f>
        <v>534005</v>
      </c>
      <c r="N57" s="42">
        <f>SUMIF(LoansC!$B$12:$B$226,Loans!$B57,LoansC!N$12:N$226)+SUMIF(LoansR!$B$12:$B$214,Loans!$B57,LoansR!N$12:N$226)</f>
        <v>0</v>
      </c>
      <c r="O57" s="42">
        <f>SUMIF(LoansC!$B$12:$B$226,Loans!$B57,LoansC!O$12:O$226)+SUMIF(LoansR!$B$12:$B$214,Loans!$B57,LoansR!O$12:O$226)</f>
        <v>530651.52</v>
      </c>
      <c r="P57" s="42">
        <f>SUMIF(LoansC!$B$12:$B$226,Loans!$B57,LoansC!P$12:P$226)+SUMIF(LoansR!$B$12:$B$214,Loans!$B57,LoansR!P$12:P$226)</f>
        <v>374637.2699999999</v>
      </c>
      <c r="Q57" s="42">
        <f>SUMIF(LoansC!$B$12:$B$226,Loans!$B57,LoansC!Q$12:Q$226)+SUMIF(LoansR!$B$12:$B$214,Loans!$B57,LoansR!Q$12:Q$226)</f>
        <v>156014.25000000003</v>
      </c>
      <c r="R57" s="42">
        <f>SUMIF(LoansC!$B$12:$B$226,Loans!$B57,LoansC!R$12:R$226)+SUMIF(LoansR!$B$12:$B$214,Loans!$B57,LoansR!R$12:R$226)</f>
        <v>2879.0099999999998</v>
      </c>
      <c r="S57" s="42">
        <f>SUMIF(LoansC!$B$12:$B$226,Loans!$B57,LoansC!S$12:S$226)+SUMIF(LoansR!$B$12:$B$214,Loans!$B57,LoansR!S$12:S$226)</f>
        <v>40681424.780000001</v>
      </c>
      <c r="T57" s="42">
        <f>SUMIF(LoansC!$B$12:$B$226,Loans!$B57,LoansC!T$12:T$226)+SUMIF(LoansR!$B$12:$B$214,Loans!$B57,LoansR!T$12:T$226)</f>
        <v>40684303.789999999</v>
      </c>
      <c r="U57" s="42">
        <f>SUMIF(LoansC!$B$12:$B$226,Loans!$B57,LoansC!U$12:U$226)+SUMIF(LoansR!$B$12:$B$214,Loans!$B57,LoansR!U$12:U$226)</f>
        <v>2</v>
      </c>
      <c r="V57" s="42">
        <f>SUMIF(LoansC!$B$12:$B$226,Loans!$B57,LoansC!V$12:V$226)+SUMIF(LoansR!$B$12:$B$214,Loans!$B57,LoansR!V$12:V$226)</f>
        <v>378095.14114899997</v>
      </c>
      <c r="W57" s="42">
        <f>SUMIF(LoansC!$B$12:$B$226,Loans!$B57,LoansC!W$12:W$226)+SUMIF(LoansR!$B$12:$B$214,Loans!$B57,LoansR!W$12:W$226)</f>
        <v>0</v>
      </c>
      <c r="X57" s="42">
        <f>SUMIF(LoansC!$B$12:$B$226,Loans!$B57,LoansC!X$12:X$226)</f>
        <v>155</v>
      </c>
      <c r="Y57" s="42">
        <f>SUMIF(LoansC!$B$12:$B$226,Loans!$B57,LoansC!Y$12:Y$226)+SUMIF(LoansR!$B$12:$B$214,Loans!$B57,LoansR!Y$12:Y$226)</f>
        <v>0</v>
      </c>
      <c r="Z57" s="42">
        <f>SUMIF(LoansC!$B$12:$B$226,Loans!$B57,LoansC!Z$12:Z$226)+SUMIF(LoansR!$B$12:$B$214,Loans!$B57,LoansR!Z$12:Z$226)</f>
        <v>0</v>
      </c>
      <c r="AA57" s="42">
        <f>SUMIF(LoansC!$B$12:$B$226,Loans!$B57,LoansC!AA$12:AA$226)+SUMIF(LoansR!$B$12:$B$214,Loans!$B57,LoansR!AA$12:AA$226)</f>
        <v>0</v>
      </c>
      <c r="AB57" s="42">
        <f>SUMIF(LoansC!$B$12:$B$226,Loans!$B57,LoansC!AB$12:AB$226)+SUMIF(LoansR!$B$12:$B$214,Loans!$B57,LoansR!AB$12:AB$226)</f>
        <v>0</v>
      </c>
      <c r="AC57" s="42">
        <f>SUMIF(LoansC!$B$12:$B$226,Loans!$B57,LoansC!AC$12:AC$226)+SUMIF(LoansR!$B$12:$B$214,Loans!$B57,LoansR!AC$12:AC$226)</f>
        <v>16</v>
      </c>
      <c r="AD57" s="42">
        <f>SUMIF(LoansC!$B$12:$B$226,Loans!$B57,LoansC!AD$12:AD$226)+SUMIF(LoansR!$B$12:$B$214,Loans!$B57,LoansR!AD$12:AD$226)</f>
        <v>0</v>
      </c>
      <c r="AE57" s="70">
        <f>SUMIF(LoansC!$B$12:$B$226,Loans!$B57,LoansC!AE$12:AE$226)</f>
        <v>0.1111</v>
      </c>
      <c r="AF57" s="42">
        <f>SUMIF(LoansC!$B$12:$B$226,Loans!$B57,LoansC!AF$12:AF$226)+SUMIF(LoansR!$B$12:$B$214,Loans!$B57,LoansR!AF$12:AF$226)</f>
        <v>1497.6134358333334</v>
      </c>
      <c r="AG57" s="42">
        <f>SUMIF(LoansC!$B$12:$B$226,Loans!$B57,LoansC!AG$12:AG$226)+SUMIF(LoansR!$B$12:$B$214,Loans!$B57,LoansR!AG$12:AG$226)</f>
        <v>0</v>
      </c>
      <c r="AH57" s="42">
        <f>SUMIF(LoansC!$B$12:$B$226,Loans!$B57,LoansC!AH$12:AH$226)+SUMIF(LoansR!$B$12:$B$214,Loans!$B57,LoansR!AH$12:AH$226)</f>
        <v>0</v>
      </c>
      <c r="AI57" s="42">
        <f>SUMIF(LoansC!$B$12:$B$226,Loans!$B57,LoansC!AI$12:AI$226)+SUMIF(LoansR!$B$12:$B$214,Loans!$B57,LoansR!AI$12:AI$226)</f>
        <v>1119</v>
      </c>
      <c r="AJ57" s="42">
        <f>SUMIF(LoansC!$B$12:$B$226,Loans!$B57,LoansC!AJ$12:AJ$226)+SUMIF(LoansR!$B$12:$B$214,Loans!$B57,LoansR!AJ$12:AJ$226)</f>
        <v>357331.5</v>
      </c>
      <c r="AK57" s="42">
        <f>SUMIF(LoansC!$B$12:$B$226,Loans!$B57,LoansC!AK$12:AK$226)+SUMIF(LoansR!$B$12:$B$214,Loans!$B57,LoansR!AK$12:AK$226)</f>
        <v>0</v>
      </c>
      <c r="AL57" s="42">
        <f>SUMIF(LoansC!$B$12:$B$226,Loans!$B57,LoansC!AL$12:AL$226)+SUMIF(LoansR!$B$12:$B$214,Loans!$B57,LoansR!AL$12:AL$226)</f>
        <v>0</v>
      </c>
      <c r="AM57" s="42">
        <f>SUMIF(LoansC!$B$12:$B$226,Loans!$B57,LoansC!AM$12:AM$226)+SUMIF(LoansR!$B$12:$B$214,Loans!$B57,LoansR!AM$12:AM$226)</f>
        <v>0</v>
      </c>
      <c r="AN57" s="42">
        <f>SUMIF(LoansC!$B$12:$B$226,Loans!$B57,LoansC!AN$12:AN$226)+SUMIF(LoansR!$B$12:$B$214,Loans!$B57,LoansR!AN$12:AN$226)</f>
        <v>0</v>
      </c>
      <c r="AP57" s="84"/>
    </row>
    <row r="58" spans="1:42" x14ac:dyDescent="0.2">
      <c r="A58" s="1">
        <f t="shared" si="4"/>
        <v>2</v>
      </c>
      <c r="B58" s="10">
        <f t="shared" si="5"/>
        <v>43159</v>
      </c>
      <c r="C58" s="42">
        <f>SUMIF(LoansC!$B$12:$B$226,Loans!$B58,LoansC!C$12:C$226)+SUMIF(LoansR!$B$12:$B$214,Loans!$B58,LoansR!C$12:C$226)</f>
        <v>1519566.8799999992</v>
      </c>
      <c r="D58" s="42">
        <f>SUMIF(LoansC!$B$12:$B$226,Loans!$B58,LoansC!D$12:D$226)+SUMIF(LoansR!$B$12:$B$214,Loans!$B58,LoansR!D$12:D$226)</f>
        <v>96995381.449999973</v>
      </c>
      <c r="E58" s="42">
        <f>SUMIF(LoansC!$B$12:$B$226,Loans!$B58,LoansC!E$12:E$226)+SUMIF(LoansR!$B$12:$B$214,Loans!$B58,LoansR!E$12:E$226)</f>
        <v>0</v>
      </c>
      <c r="F58" s="42">
        <f>SUMIF(LoansC!$B$12:$B$226,Loans!$B58,LoansC!F$12:F$226)+SUMIF(LoansR!$B$12:$B$214,Loans!$B58,LoansR!F$12:F$226)</f>
        <v>0</v>
      </c>
      <c r="G58" s="42">
        <f>SUMIF(LoansC!$B$12:$B$226,Loans!$B58,LoansC!G$12:G$226)+SUMIF(LoansR!$B$12:$B$214,Loans!$B58,LoansR!G$12:G$226)</f>
        <v>989</v>
      </c>
      <c r="H58" s="42">
        <f>SUMIF(LoansC!$B$12:$B$226,Loans!$B58,LoansC!H$12:H$226)+SUMIF(LoansR!$B$12:$B$214,Loans!$B58,LoansR!H$12:H$226)</f>
        <v>40681424.780000001</v>
      </c>
      <c r="I58" s="42">
        <f>SUMIF(LoansC!$B$12:$B$226,Loans!$B58,LoansC!I$12:I$226)+SUMIF(LoansR!$B$12:$B$214,Loans!$B58,LoansR!I$12:I$226)</f>
        <v>2879.0100000001285</v>
      </c>
      <c r="J58" s="42">
        <f>SUMIF(LoansC!$B$12:$B$226,Loans!$B58,LoansC!J$12:J$226)+SUMIF(LoansR!$B$12:$B$214,Loans!$B58,LoansR!J$12:J$226)</f>
        <v>40684303.789999999</v>
      </c>
      <c r="K58" s="42">
        <f>SUMIF(LoansC!$B$12:$B$226,Loans!$B58,LoansC!K$12:K$226)+SUMIF(LoansR!$B$12:$B$214,Loans!$B58,LoansR!K$12:K$226)</f>
        <v>375235.09</v>
      </c>
      <c r="L58" s="42">
        <f>SUMIF(LoansC!$B$12:$B$226,Loans!$B58,LoansC!L$12:L$226)+SUMIF(LoansR!$B$12:$B$214,Loans!$B58,LoansR!L$12:L$226)</f>
        <v>378114.10000000015</v>
      </c>
      <c r="M58" s="42">
        <f>SUMIF(LoansC!$B$12:$B$226,Loans!$B58,LoansC!M$12:M$226)+SUMIF(LoansR!$B$12:$B$214,Loans!$B58,LoansR!M$12:M$226)</f>
        <v>466255</v>
      </c>
      <c r="N58" s="42">
        <f>SUMIF(LoansC!$B$12:$B$226,Loans!$B58,LoansC!N$12:N$226)+SUMIF(LoansR!$B$12:$B$214,Loans!$B58,LoansR!N$12:N$226)</f>
        <v>0</v>
      </c>
      <c r="O58" s="42">
        <f>SUMIF(LoansC!$B$12:$B$226,Loans!$B58,LoansC!O$12:O$226)+SUMIF(LoansR!$B$12:$B$214,Loans!$B58,LoansR!O$12:O$226)</f>
        <v>464550</v>
      </c>
      <c r="P58" s="42">
        <f>SUMIF(LoansC!$B$12:$B$226,Loans!$B58,LoansC!P$12:P$226)+SUMIF(LoansR!$B$12:$B$214,Loans!$B58,LoansR!P$12:P$226)</f>
        <v>359129.68000000011</v>
      </c>
      <c r="Q58" s="42">
        <f>SUMIF(LoansC!$B$12:$B$226,Loans!$B58,LoansC!Q$12:Q$226)+SUMIF(LoansR!$B$12:$B$214,Loans!$B58,LoansR!Q$12:Q$226)</f>
        <v>105420.32000000002</v>
      </c>
      <c r="R58" s="42">
        <f>SUMIF(LoansC!$B$12:$B$226,Loans!$B58,LoansC!R$12:R$226)+SUMIF(LoansR!$B$12:$B$214,Loans!$B58,LoansR!R$12:R$226)</f>
        <v>18984.419999999998</v>
      </c>
      <c r="S58" s="42">
        <f>SUMIF(LoansC!$B$12:$B$226,Loans!$B58,LoansC!S$12:S$226)+SUMIF(LoansR!$B$12:$B$214,Loans!$B58,LoansR!S$12:S$226)</f>
        <v>40576004.460000001</v>
      </c>
      <c r="T58" s="42">
        <f>SUMIF(LoansC!$B$12:$B$226,Loans!$B58,LoansC!T$12:T$226)+SUMIF(LoansR!$B$12:$B$214,Loans!$B58,LoansR!T$12:T$226)</f>
        <v>40594988.880000003</v>
      </c>
      <c r="U58" s="42">
        <f>SUMIF(LoansC!$B$12:$B$226,Loans!$B58,LoansC!U$12:U$226)+SUMIF(LoansR!$B$12:$B$214,Loans!$B58,LoansR!U$12:U$226)</f>
        <v>2</v>
      </c>
      <c r="V58" s="42">
        <f>SUMIF(LoansC!$B$12:$B$226,Loans!$B58,LoansC!V$12:V$226)+SUMIF(LoansR!$B$12:$B$214,Loans!$B58,LoansR!V$12:V$226)</f>
        <v>376668.84592241672</v>
      </c>
      <c r="W58" s="42">
        <f>SUMIF(LoansC!$B$12:$B$226,Loans!$B58,LoansC!W$12:W$226)+SUMIF(LoansR!$B$12:$B$214,Loans!$B58,LoansR!W$12:W$226)</f>
        <v>0</v>
      </c>
      <c r="X58" s="42">
        <f>SUMIF(LoansC!$B$12:$B$226,Loans!$B58,LoansC!X$12:X$226)</f>
        <v>155</v>
      </c>
      <c r="Y58" s="42">
        <f>SUMIF(LoansC!$B$12:$B$226,Loans!$B58,LoansC!Y$12:Y$226)+SUMIF(LoansR!$B$12:$B$214,Loans!$B58,LoansR!Y$12:Y$226)</f>
        <v>0</v>
      </c>
      <c r="Z58" s="42">
        <f>SUMIF(LoansC!$B$12:$B$226,Loans!$B58,LoansC!Z$12:Z$226)+SUMIF(LoansR!$B$12:$B$214,Loans!$B58,LoansR!Z$12:Z$226)</f>
        <v>0</v>
      </c>
      <c r="AA58" s="42">
        <f>SUMIF(LoansC!$B$12:$B$226,Loans!$B58,LoansC!AA$12:AA$226)+SUMIF(LoansR!$B$12:$B$214,Loans!$B58,LoansR!AA$12:AA$226)</f>
        <v>0</v>
      </c>
      <c r="AB58" s="42">
        <f>SUMIF(LoansC!$B$12:$B$226,Loans!$B58,LoansC!AB$12:AB$226)+SUMIF(LoansR!$B$12:$B$214,Loans!$B58,LoansR!AB$12:AB$226)</f>
        <v>0</v>
      </c>
      <c r="AC58" s="42">
        <f>SUMIF(LoansC!$B$12:$B$226,Loans!$B58,LoansC!AC$12:AC$226)+SUMIF(LoansR!$B$12:$B$214,Loans!$B58,LoansR!AC$12:AC$226)</f>
        <v>11</v>
      </c>
      <c r="AD58" s="42">
        <f>SUMIF(LoansC!$B$12:$B$226,Loans!$B58,LoansC!AD$12:AD$226)+SUMIF(LoansR!$B$12:$B$214,Loans!$B58,LoansR!AD$12:AD$226)</f>
        <v>0</v>
      </c>
      <c r="AE58" s="70">
        <f>SUMIF(LoansC!$B$12:$B$226,Loans!$B58,LoansC!AE$12:AE$226)</f>
        <v>0.1111</v>
      </c>
      <c r="AF58" s="42">
        <f>SUMIF(LoansC!$B$12:$B$226,Loans!$B58,LoansC!AF$12:AF$226)+SUMIF(LoansR!$B$12:$B$214,Loans!$B58,LoansR!AF$12:AF$226)</f>
        <v>1432.4399449999996</v>
      </c>
      <c r="AG58" s="42">
        <f>SUMIF(LoansC!$B$12:$B$226,Loans!$B58,LoansC!AG$12:AG$226)+SUMIF(LoansR!$B$12:$B$214,Loans!$B58,LoansR!AG$12:AG$226)</f>
        <v>0</v>
      </c>
      <c r="AH58" s="42">
        <f>SUMIF(LoansC!$B$12:$B$226,Loans!$B58,LoansC!AH$12:AH$226)+SUMIF(LoansR!$B$12:$B$214,Loans!$B58,LoansR!AH$12:AH$226)</f>
        <v>0</v>
      </c>
      <c r="AI58" s="42">
        <f>SUMIF(LoansC!$B$12:$B$226,Loans!$B58,LoansC!AI$12:AI$226)+SUMIF(LoansR!$B$12:$B$214,Loans!$B58,LoansR!AI$12:AI$226)</f>
        <v>978</v>
      </c>
      <c r="AJ58" s="42">
        <f>SUMIF(LoansC!$B$12:$B$226,Loans!$B58,LoansC!AJ$12:AJ$226)+SUMIF(LoansR!$B$12:$B$214,Loans!$B58,LoansR!AJ$12:AJ$226)</f>
        <v>312960</v>
      </c>
      <c r="AK58" s="42">
        <f>SUMIF(LoansC!$B$12:$B$226,Loans!$B58,LoansC!AK$12:AK$226)+SUMIF(LoansR!$B$12:$B$214,Loans!$B58,LoansR!AK$12:AK$226)</f>
        <v>0</v>
      </c>
      <c r="AL58" s="42">
        <f>SUMIF(LoansC!$B$12:$B$226,Loans!$B58,LoansC!AL$12:AL$226)+SUMIF(LoansR!$B$12:$B$214,Loans!$B58,LoansR!AL$12:AL$226)</f>
        <v>0</v>
      </c>
      <c r="AM58" s="42">
        <f>SUMIF(LoansC!$B$12:$B$226,Loans!$B58,LoansC!AM$12:AM$226)+SUMIF(LoansR!$B$12:$B$214,Loans!$B58,LoansR!AM$12:AM$226)</f>
        <v>0</v>
      </c>
      <c r="AN58" s="42">
        <f>SUMIF(LoansC!$B$12:$B$226,Loans!$B58,LoansC!AN$12:AN$226)+SUMIF(LoansR!$B$12:$B$214,Loans!$B58,LoansR!AN$12:AN$226)</f>
        <v>0</v>
      </c>
      <c r="AP58" s="84"/>
    </row>
    <row r="59" spans="1:42" x14ac:dyDescent="0.2">
      <c r="A59" s="1">
        <f t="shared" si="4"/>
        <v>3</v>
      </c>
      <c r="B59" s="10">
        <f t="shared" si="5"/>
        <v>43190</v>
      </c>
      <c r="C59" s="42">
        <f>SUMIF(LoansC!$B$12:$B$226,Loans!$B59,LoansC!C$12:C$226)+SUMIF(LoansR!$B$12:$B$214,Loans!$B59,LoansR!C$12:C$226)</f>
        <v>2153298.6899999995</v>
      </c>
      <c r="D59" s="42">
        <f>SUMIF(LoansC!$B$12:$B$226,Loans!$B59,LoansC!D$12:D$226)+SUMIF(LoansR!$B$12:$B$214,Loans!$B59,LoansR!D$12:D$226)</f>
        <v>99148680.139999971</v>
      </c>
      <c r="E59" s="42">
        <f>SUMIF(LoansC!$B$12:$B$226,Loans!$B59,LoansC!E$12:E$226)+SUMIF(LoansR!$B$12:$B$214,Loans!$B59,LoansR!E$12:E$226)</f>
        <v>0</v>
      </c>
      <c r="F59" s="42">
        <f>SUMIF(LoansC!$B$12:$B$226,Loans!$B59,LoansC!F$12:F$226)+SUMIF(LoansR!$B$12:$B$214,Loans!$B59,LoansR!F$12:F$226)</f>
        <v>0</v>
      </c>
      <c r="G59" s="42">
        <f>SUMIF(LoansC!$B$12:$B$226,Loans!$B59,LoansC!G$12:G$226)+SUMIF(LoansR!$B$12:$B$214,Loans!$B59,LoansR!G$12:G$226)</f>
        <v>1241</v>
      </c>
      <c r="H59" s="42">
        <f>SUMIF(LoansC!$B$12:$B$226,Loans!$B59,LoansC!H$12:H$226)+SUMIF(LoansR!$B$12:$B$214,Loans!$B59,LoansR!H$12:H$226)</f>
        <v>40576004.459999993</v>
      </c>
      <c r="I59" s="42">
        <f>SUMIF(LoansC!$B$12:$B$226,Loans!$B59,LoansC!I$12:I$226)+SUMIF(LoansR!$B$12:$B$214,Loans!$B59,LoansR!I$12:I$226)</f>
        <v>18984.419999998259</v>
      </c>
      <c r="J59" s="42">
        <f>SUMIF(LoansC!$B$12:$B$226,Loans!$B59,LoansC!J$12:J$226)+SUMIF(LoansR!$B$12:$B$214,Loans!$B59,LoansR!J$12:J$226)</f>
        <v>40594988.880000003</v>
      </c>
      <c r="K59" s="42">
        <f>SUMIF(LoansC!$B$12:$B$226,Loans!$B59,LoansC!K$12:K$226)+SUMIF(LoansR!$B$12:$B$214,Loans!$B59,LoansR!K$12:K$226)</f>
        <v>374444.25000000163</v>
      </c>
      <c r="L59" s="42">
        <f>SUMIF(LoansC!$B$12:$B$226,Loans!$B59,LoansC!L$12:L$226)+SUMIF(LoansR!$B$12:$B$214,Loans!$B59,LoansR!L$12:L$226)</f>
        <v>393428.66999999987</v>
      </c>
      <c r="M59" s="42">
        <f>SUMIF(LoansC!$B$12:$B$226,Loans!$B59,LoansC!M$12:M$226)+SUMIF(LoansR!$B$12:$B$214,Loans!$B59,LoansR!M$12:M$226)</f>
        <v>583395</v>
      </c>
      <c r="N59" s="42">
        <f>SUMIF(LoansC!$B$12:$B$226,Loans!$B59,LoansC!N$12:N$226)+SUMIF(LoansR!$B$12:$B$214,Loans!$B59,LoansR!N$12:N$226)</f>
        <v>0</v>
      </c>
      <c r="O59" s="42">
        <f>SUMIF(LoansC!$B$12:$B$226,Loans!$B59,LoansC!O$12:O$226)+SUMIF(LoansR!$B$12:$B$214,Loans!$B59,LoansR!O$12:O$226)</f>
        <v>580401.91</v>
      </c>
      <c r="P59" s="42">
        <f>SUMIF(LoansC!$B$12:$B$226,Loans!$B59,LoansC!P$12:P$226)+SUMIF(LoansR!$B$12:$B$214,Loans!$B59,LoansR!P$12:P$226)</f>
        <v>386327.83999999991</v>
      </c>
      <c r="Q59" s="42">
        <f>SUMIF(LoansC!$B$12:$B$226,Loans!$B59,LoansC!Q$12:Q$226)+SUMIF(LoansR!$B$12:$B$214,Loans!$B59,LoansR!Q$12:Q$226)</f>
        <v>194074.07</v>
      </c>
      <c r="R59" s="42">
        <f>SUMIF(LoansC!$B$12:$B$226,Loans!$B59,LoansC!R$12:R$226)+SUMIF(LoansR!$B$12:$B$214,Loans!$B59,LoansR!R$12:R$226)</f>
        <v>7100.83</v>
      </c>
      <c r="S59" s="42">
        <f>SUMIF(LoansC!$B$12:$B$226,Loans!$B59,LoansC!S$12:S$226)+SUMIF(LoansR!$B$12:$B$214,Loans!$B59,LoansR!S$12:S$226)</f>
        <v>40381930.390000001</v>
      </c>
      <c r="T59" s="42">
        <f>SUMIF(LoansC!$B$12:$B$226,Loans!$B59,LoansC!T$12:T$226)+SUMIF(LoansR!$B$12:$B$214,Loans!$B59,LoansR!T$12:T$226)</f>
        <v>40389031.219999999</v>
      </c>
      <c r="U59" s="42">
        <f>SUMIF(LoansC!$B$12:$B$226,Loans!$B59,LoansC!U$12:U$226)+SUMIF(LoansR!$B$12:$B$214,Loans!$B59,LoansR!U$12:U$226)</f>
        <v>2</v>
      </c>
      <c r="V59" s="42">
        <f>SUMIF(LoansC!$B$12:$B$226,Loans!$B59,LoansC!V$12:V$226)+SUMIF(LoansR!$B$12:$B$214,Loans!$B59,LoansR!V$12:V$226)</f>
        <v>375841.93871400005</v>
      </c>
      <c r="W59" s="42">
        <f>SUMIF(LoansC!$B$12:$B$226,Loans!$B59,LoansC!W$12:W$226)+SUMIF(LoansR!$B$12:$B$214,Loans!$B59,LoansR!W$12:W$226)</f>
        <v>0</v>
      </c>
      <c r="X59" s="42">
        <f>SUMIF(LoansC!$B$12:$B$226,Loans!$B59,LoansC!X$12:X$226)</f>
        <v>155</v>
      </c>
      <c r="Y59" s="42">
        <f>SUMIF(LoansC!$B$12:$B$226,Loans!$B59,LoansC!Y$12:Y$226)+SUMIF(LoansR!$B$12:$B$214,Loans!$B59,LoansR!Y$12:Y$226)</f>
        <v>0</v>
      </c>
      <c r="Z59" s="42">
        <f>SUMIF(LoansC!$B$12:$B$226,Loans!$B59,LoansC!Z$12:Z$226)+SUMIF(LoansR!$B$12:$B$214,Loans!$B59,LoansR!Z$12:Z$226)</f>
        <v>0</v>
      </c>
      <c r="AA59" s="42">
        <f>SUMIF(LoansC!$B$12:$B$226,Loans!$B59,LoansC!AA$12:AA$226)+SUMIF(LoansR!$B$12:$B$214,Loans!$B59,LoansR!AA$12:AA$226)</f>
        <v>0</v>
      </c>
      <c r="AB59" s="42">
        <f>SUMIF(LoansC!$B$12:$B$226,Loans!$B59,LoansC!AB$12:AB$226)+SUMIF(LoansR!$B$12:$B$214,Loans!$B59,LoansR!AB$12:AB$226)</f>
        <v>0</v>
      </c>
      <c r="AC59" s="42">
        <f>SUMIF(LoansC!$B$12:$B$226,Loans!$B59,LoansC!AC$12:AC$226)+SUMIF(LoansR!$B$12:$B$214,Loans!$B59,LoansR!AC$12:AC$226)</f>
        <v>19</v>
      </c>
      <c r="AD59" s="42">
        <f>SUMIF(LoansC!$B$12:$B$226,Loans!$B59,LoansC!AD$12:AD$226)+SUMIF(LoansR!$B$12:$B$214,Loans!$B59,LoansR!AD$12:AD$226)</f>
        <v>0</v>
      </c>
      <c r="AE59" s="70">
        <f>SUMIF(LoansC!$B$12:$B$226,Loans!$B59,LoansC!AE$12:AE$226)</f>
        <v>0.1111</v>
      </c>
      <c r="AF59" s="42">
        <f>SUMIF(LoansC!$B$12:$B$226,Loans!$B59,LoansC!AF$12:AF$226)+SUMIF(LoansR!$B$12:$B$214,Loans!$B59,LoansR!AF$12:AF$226)</f>
        <v>1396.4039591666676</v>
      </c>
      <c r="AG59" s="42">
        <f>SUMIF(LoansC!$B$12:$B$226,Loans!$B59,LoansC!AG$12:AG$226)+SUMIF(LoansR!$B$12:$B$214,Loans!$B59,LoansR!AG$12:AG$226)</f>
        <v>0</v>
      </c>
      <c r="AH59" s="42">
        <f>SUMIF(LoansC!$B$12:$B$226,Loans!$B59,LoansC!AH$12:AH$226)+SUMIF(LoansR!$B$12:$B$214,Loans!$B59,LoansR!AH$12:AH$226)</f>
        <v>0</v>
      </c>
      <c r="AI59" s="42">
        <f>SUMIF(LoansC!$B$12:$B$226,Loans!$B59,LoansC!AI$12:AI$226)+SUMIF(LoansR!$B$12:$B$214,Loans!$B59,LoansR!AI$12:AI$226)</f>
        <v>1222</v>
      </c>
      <c r="AJ59" s="42">
        <f>SUMIF(LoansC!$B$12:$B$226,Loans!$B59,LoansC!AJ$12:AJ$226)+SUMIF(LoansR!$B$12:$B$214,Loans!$B59,LoansR!AJ$12:AJ$226)</f>
        <v>390991.91</v>
      </c>
      <c r="AK59" s="42">
        <f>SUMIF(LoansC!$B$12:$B$226,Loans!$B59,LoansC!AK$12:AK$226)+SUMIF(LoansR!$B$12:$B$214,Loans!$B59,LoansR!AK$12:AK$226)</f>
        <v>0</v>
      </c>
      <c r="AL59" s="42">
        <f>SUMIF(LoansC!$B$12:$B$226,Loans!$B59,LoansC!AL$12:AL$226)+SUMIF(LoansR!$B$12:$B$214,Loans!$B59,LoansR!AL$12:AL$226)</f>
        <v>0</v>
      </c>
      <c r="AM59" s="42">
        <f>SUMIF(LoansC!$B$12:$B$226,Loans!$B59,LoansC!AM$12:AM$226)+SUMIF(LoansR!$B$12:$B$214,Loans!$B59,LoansR!AM$12:AM$226)</f>
        <v>0</v>
      </c>
      <c r="AN59" s="42">
        <f>SUMIF(LoansC!$B$12:$B$226,Loans!$B59,LoansC!AN$12:AN$226)+SUMIF(LoansR!$B$12:$B$214,Loans!$B59,LoansR!AN$12:AN$226)</f>
        <v>0</v>
      </c>
      <c r="AP59" s="84"/>
    </row>
    <row r="60" spans="1:42" x14ac:dyDescent="0.2">
      <c r="A60" s="1">
        <f t="shared" si="4"/>
        <v>4</v>
      </c>
      <c r="B60" s="10">
        <f t="shared" si="5"/>
        <v>43220</v>
      </c>
      <c r="C60" s="42">
        <f>SUMIF(LoansC!$B$12:$B$226,Loans!$B60,LoansC!C$12:C$226)+SUMIF(LoansR!$B$12:$B$214,Loans!$B60,LoansR!C$12:C$226)</f>
        <v>2414636.850000001</v>
      </c>
      <c r="D60" s="42">
        <f>SUMIF(LoansC!$B$12:$B$226,Loans!$B60,LoansC!D$12:D$226)+SUMIF(LoansR!$B$12:$B$214,Loans!$B60,LoansR!D$12:D$226)</f>
        <v>101563316.98999996</v>
      </c>
      <c r="E60" s="42">
        <f>SUMIF(LoansC!$B$12:$B$226,Loans!$B60,LoansC!E$12:E$226)+SUMIF(LoansR!$B$12:$B$214,Loans!$B60,LoansR!E$12:E$226)</f>
        <v>0</v>
      </c>
      <c r="F60" s="42">
        <f>SUMIF(LoansC!$B$12:$B$226,Loans!$B60,LoansC!F$12:F$226)+SUMIF(LoansR!$B$12:$B$214,Loans!$B60,LoansR!F$12:F$226)</f>
        <v>0</v>
      </c>
      <c r="G60" s="42">
        <f>SUMIF(LoansC!$B$12:$B$226,Loans!$B60,LoansC!G$12:G$226)+SUMIF(LoansR!$B$12:$B$214,Loans!$B60,LoansR!G$12:G$226)</f>
        <v>1520</v>
      </c>
      <c r="H60" s="42">
        <f>SUMIF(LoansC!$B$12:$B$226,Loans!$B60,LoansC!H$12:H$226)+SUMIF(LoansR!$B$12:$B$214,Loans!$B60,LoansR!H$12:H$226)</f>
        <v>40381930.390000001</v>
      </c>
      <c r="I60" s="42">
        <f>SUMIF(LoansC!$B$12:$B$226,Loans!$B60,LoansC!I$12:I$226)+SUMIF(LoansR!$B$12:$B$214,Loans!$B60,LoansR!I$12:I$226)</f>
        <v>7100.8300000000927</v>
      </c>
      <c r="J60" s="42">
        <f>SUMIF(LoansC!$B$12:$B$226,Loans!$B60,LoansC!J$12:J$226)+SUMIF(LoansR!$B$12:$B$214,Loans!$B60,LoansR!J$12:J$226)</f>
        <v>40389031.219999999</v>
      </c>
      <c r="K60" s="42">
        <f>SUMIF(LoansC!$B$12:$B$226,Loans!$B60,LoansC!K$12:K$226)+SUMIF(LoansR!$B$12:$B$214,Loans!$B60,LoansR!K$12:K$226)</f>
        <v>372613.54999999981</v>
      </c>
      <c r="L60" s="42">
        <f>SUMIF(LoansC!$B$12:$B$226,Loans!$B60,LoansC!L$12:L$226)+SUMIF(LoansR!$B$12:$B$214,Loans!$B60,LoansR!L$12:L$226)</f>
        <v>379714.37999999989</v>
      </c>
      <c r="M60" s="42">
        <f>SUMIF(LoansC!$B$12:$B$226,Loans!$B60,LoansC!M$12:M$226)+SUMIF(LoansR!$B$12:$B$214,Loans!$B60,LoansR!M$12:M$226)</f>
        <v>716240</v>
      </c>
      <c r="N60" s="42">
        <f>SUMIF(LoansC!$B$12:$B$226,Loans!$B60,LoansC!N$12:N$226)+SUMIF(LoansR!$B$12:$B$214,Loans!$B60,LoansR!N$12:N$226)</f>
        <v>0</v>
      </c>
      <c r="O60" s="42">
        <f>SUMIF(LoansC!$B$12:$B$226,Loans!$B60,LoansC!O$12:O$226)+SUMIF(LoansR!$B$12:$B$214,Loans!$B60,LoansR!O$12:O$226)</f>
        <v>713209.23</v>
      </c>
      <c r="P60" s="42">
        <f>SUMIF(LoansC!$B$12:$B$226,Loans!$B60,LoansC!P$12:P$226)+SUMIF(LoansR!$B$12:$B$214,Loans!$B60,LoansR!P$12:P$226)</f>
        <v>377623.21999999986</v>
      </c>
      <c r="Q60" s="42">
        <f>SUMIF(LoansC!$B$12:$B$226,Loans!$B60,LoansC!Q$12:Q$226)+SUMIF(LoansR!$B$12:$B$214,Loans!$B60,LoansR!Q$12:Q$226)</f>
        <v>335586.01000000007</v>
      </c>
      <c r="R60" s="42">
        <f>SUMIF(LoansC!$B$12:$B$226,Loans!$B60,LoansC!R$12:R$226)+SUMIF(LoansR!$B$12:$B$214,Loans!$B60,LoansR!R$12:R$226)</f>
        <v>2091.16</v>
      </c>
      <c r="S60" s="42">
        <f>SUMIF(LoansC!$B$12:$B$226,Loans!$B60,LoansC!S$12:S$226)+SUMIF(LoansR!$B$12:$B$214,Loans!$B60,LoansR!S$12:S$226)</f>
        <v>40046344.380000003</v>
      </c>
      <c r="T60" s="42">
        <f>SUMIF(LoansC!$B$12:$B$226,Loans!$B60,LoansC!T$12:T$226)+SUMIF(LoansR!$B$12:$B$214,Loans!$B60,LoansR!T$12:T$226)</f>
        <v>40048435.540000007</v>
      </c>
      <c r="U60" s="42">
        <f>SUMIF(LoansC!$B$12:$B$226,Loans!$B60,LoansC!U$12:U$226)+SUMIF(LoansR!$B$12:$B$214,Loans!$B60,LoansR!U$12:U$226)</f>
        <v>2</v>
      </c>
      <c r="V60" s="42">
        <f>SUMIF(LoansC!$B$12:$B$226,Loans!$B60,LoansC!V$12:V$226)+SUMIF(LoansR!$B$12:$B$214,Loans!$B60,LoansR!V$12:V$226)</f>
        <v>373935.1140451667</v>
      </c>
      <c r="W60" s="42">
        <f>SUMIF(LoansC!$B$12:$B$226,Loans!$B60,LoansC!W$12:W$226)+SUMIF(LoansR!$B$12:$B$214,Loans!$B60,LoansR!W$12:W$226)</f>
        <v>0</v>
      </c>
      <c r="X60" s="42">
        <f>SUMIF(LoansC!$B$12:$B$226,Loans!$B60,LoansC!X$12:X$226)</f>
        <v>155</v>
      </c>
      <c r="Y60" s="42">
        <f>SUMIF(LoansC!$B$12:$B$226,Loans!$B60,LoansC!Y$12:Y$226)+SUMIF(LoansR!$B$12:$B$214,Loans!$B60,LoansR!Y$12:Y$226)</f>
        <v>0</v>
      </c>
      <c r="Z60" s="42">
        <f>SUMIF(LoansC!$B$12:$B$226,Loans!$B60,LoansC!Z$12:Z$226)+SUMIF(LoansR!$B$12:$B$214,Loans!$B60,LoansR!Z$12:Z$226)</f>
        <v>0</v>
      </c>
      <c r="AA60" s="42">
        <f>SUMIF(LoansC!$B$12:$B$226,Loans!$B60,LoansC!AA$12:AA$226)+SUMIF(LoansR!$B$12:$B$214,Loans!$B60,LoansR!AA$12:AA$226)</f>
        <v>0</v>
      </c>
      <c r="AB60" s="42">
        <f>SUMIF(LoansC!$B$12:$B$226,Loans!$B60,LoansC!AB$12:AB$226)+SUMIF(LoansR!$B$12:$B$214,Loans!$B60,LoansR!AB$12:AB$226)</f>
        <v>0</v>
      </c>
      <c r="AC60" s="42">
        <f>SUMIF(LoansC!$B$12:$B$226,Loans!$B60,LoansC!AC$12:AC$226)+SUMIF(LoansR!$B$12:$B$214,Loans!$B60,LoansR!AC$12:AC$226)</f>
        <v>18</v>
      </c>
      <c r="AD60" s="42">
        <f>SUMIF(LoansC!$B$12:$B$226,Loans!$B60,LoansC!AD$12:AD$226)+SUMIF(LoansR!$B$12:$B$214,Loans!$B60,LoansR!AD$12:AD$226)</f>
        <v>0</v>
      </c>
      <c r="AE60" s="70">
        <f>SUMIF(LoansC!$B$12:$B$226,Loans!$B60,LoansC!AE$12:AE$226)</f>
        <v>0.1111</v>
      </c>
      <c r="AF60" s="42">
        <f>SUMIF(LoansC!$B$12:$B$226,Loans!$B60,LoansC!AF$12:AF$226)+SUMIF(LoansR!$B$12:$B$214,Loans!$B60,LoansR!AF$12:AF$226)</f>
        <v>1320.2122610000004</v>
      </c>
      <c r="AG60" s="42">
        <f>SUMIF(LoansC!$B$12:$B$226,Loans!$B60,LoansC!AG$12:AG$226)+SUMIF(LoansR!$B$12:$B$214,Loans!$B60,LoansR!AG$12:AG$226)</f>
        <v>0</v>
      </c>
      <c r="AH60" s="42">
        <f>SUMIF(LoansC!$B$12:$B$226,Loans!$B60,LoansC!AH$12:AH$226)+SUMIF(LoansR!$B$12:$B$214,Loans!$B60,LoansR!AH$12:AH$226)</f>
        <v>0</v>
      </c>
      <c r="AI60" s="42">
        <f>SUMIF(LoansC!$B$12:$B$226,Loans!$B60,LoansC!AI$12:AI$226)+SUMIF(LoansR!$B$12:$B$214,Loans!$B60,LoansR!AI$12:AI$226)</f>
        <v>1502</v>
      </c>
      <c r="AJ60" s="42">
        <f>SUMIF(LoansC!$B$12:$B$226,Loans!$B60,LoansC!AJ$12:AJ$226)+SUMIF(LoansR!$B$12:$B$214,Loans!$B60,LoansR!AJ$12:AJ$226)</f>
        <v>480399.23</v>
      </c>
      <c r="AK60" s="42">
        <f>SUMIF(LoansC!$B$12:$B$226,Loans!$B60,LoansC!AK$12:AK$226)+SUMIF(LoansR!$B$12:$B$214,Loans!$B60,LoansR!AK$12:AK$226)</f>
        <v>0</v>
      </c>
      <c r="AL60" s="42">
        <f>SUMIF(LoansC!$B$12:$B$226,Loans!$B60,LoansC!AL$12:AL$226)+SUMIF(LoansR!$B$12:$B$214,Loans!$B60,LoansR!AL$12:AL$226)</f>
        <v>0</v>
      </c>
      <c r="AM60" s="42">
        <f>SUMIF(LoansC!$B$12:$B$226,Loans!$B60,LoansC!AM$12:AM$226)+SUMIF(LoansR!$B$12:$B$214,Loans!$B60,LoansR!AM$12:AM$226)</f>
        <v>0</v>
      </c>
      <c r="AN60" s="42">
        <f>SUMIF(LoansC!$B$12:$B$226,Loans!$B60,LoansC!AN$12:AN$226)+SUMIF(LoansR!$B$12:$B$214,Loans!$B60,LoansR!AN$12:AN$226)</f>
        <v>0</v>
      </c>
      <c r="AP60" s="84"/>
    </row>
    <row r="61" spans="1:42" x14ac:dyDescent="0.2">
      <c r="A61" s="1">
        <f t="shared" si="4"/>
        <v>5</v>
      </c>
      <c r="B61" s="10">
        <f t="shared" si="5"/>
        <v>43251</v>
      </c>
      <c r="C61" s="42">
        <f>SUMIF(LoansC!$B$12:$B$226,Loans!$B61,LoansC!C$12:C$226)+SUMIF(LoansR!$B$12:$B$214,Loans!$B61,LoansR!C$12:C$226)</f>
        <v>2883040.1999999997</v>
      </c>
      <c r="D61" s="42">
        <f>SUMIF(LoansC!$B$12:$B$226,Loans!$B61,LoansC!D$12:D$226)+SUMIF(LoansR!$B$12:$B$214,Loans!$B61,LoansR!D$12:D$226)</f>
        <v>104446357.18999997</v>
      </c>
      <c r="E61" s="42">
        <f>SUMIF(LoansC!$B$12:$B$226,Loans!$B61,LoansC!E$12:E$226)+SUMIF(LoansR!$B$12:$B$214,Loans!$B61,LoansR!E$12:E$226)</f>
        <v>0</v>
      </c>
      <c r="F61" s="42">
        <f>SUMIF(LoansC!$B$12:$B$226,Loans!$B61,LoansC!F$12:F$226)+SUMIF(LoansR!$B$12:$B$214,Loans!$B61,LoansR!F$12:F$226)</f>
        <v>0</v>
      </c>
      <c r="G61" s="42">
        <f>SUMIF(LoansC!$B$12:$B$226,Loans!$B61,LoansC!G$12:G$226)+SUMIF(LoansR!$B$12:$B$214,Loans!$B61,LoansR!G$12:G$226)</f>
        <v>2154</v>
      </c>
      <c r="H61" s="42">
        <f>SUMIF(LoansC!$B$12:$B$226,Loans!$B61,LoansC!H$12:H$226)+SUMIF(LoansR!$B$12:$B$214,Loans!$B61,LoansR!H$12:H$226)</f>
        <v>40046344.380000003</v>
      </c>
      <c r="I61" s="42">
        <f>SUMIF(LoansC!$B$12:$B$226,Loans!$B61,LoansC!I$12:I$226)+SUMIF(LoansR!$B$12:$B$214,Loans!$B61,LoansR!I$12:I$226)</f>
        <v>2091.1600000000954</v>
      </c>
      <c r="J61" s="42">
        <f>SUMIF(LoansC!$B$12:$B$226,Loans!$B61,LoansC!J$12:J$226)+SUMIF(LoansR!$B$12:$B$214,Loans!$B61,LoansR!J$12:J$226)</f>
        <v>40048435.540000007</v>
      </c>
      <c r="K61" s="42">
        <f>SUMIF(LoansC!$B$12:$B$226,Loans!$B61,LoansC!K$12:K$226)+SUMIF(LoansR!$B$12:$B$214,Loans!$B61,LoansR!K$12:K$226)</f>
        <v>369537.91999999993</v>
      </c>
      <c r="L61" s="42">
        <f>SUMIF(LoansC!$B$12:$B$226,Loans!$B61,LoansC!L$12:L$226)+SUMIF(LoansR!$B$12:$B$214,Loans!$B61,LoansR!L$12:L$226)</f>
        <v>371629.08</v>
      </c>
      <c r="M61" s="42">
        <f>SUMIF(LoansC!$B$12:$B$226,Loans!$B61,LoansC!M$12:M$226)+SUMIF(LoansR!$B$12:$B$214,Loans!$B61,LoansR!M$12:M$226)</f>
        <v>1013870</v>
      </c>
      <c r="N61" s="42">
        <f>SUMIF(LoansC!$B$12:$B$226,Loans!$B61,LoansC!N$12:N$226)+SUMIF(LoansR!$B$12:$B$214,Loans!$B61,LoansR!N$12:N$226)</f>
        <v>0</v>
      </c>
      <c r="O61" s="42">
        <f>SUMIF(LoansC!$B$12:$B$226,Loans!$B61,LoansC!O$12:O$226)+SUMIF(LoansR!$B$12:$B$214,Loans!$B61,LoansR!O$12:O$226)</f>
        <v>1008748.44</v>
      </c>
      <c r="P61" s="42">
        <f>SUMIF(LoansC!$B$12:$B$226,Loans!$B61,LoansC!P$12:P$226)+SUMIF(LoansR!$B$12:$B$214,Loans!$B61,LoansR!P$12:P$226)</f>
        <v>371186.50000000006</v>
      </c>
      <c r="Q61" s="42">
        <f>SUMIF(LoansC!$B$12:$B$226,Loans!$B61,LoansC!Q$12:Q$226)+SUMIF(LoansR!$B$12:$B$214,Loans!$B61,LoansR!Q$12:Q$226)</f>
        <v>637561.93999999994</v>
      </c>
      <c r="R61" s="42">
        <f>SUMIF(LoansC!$B$12:$B$226,Loans!$B61,LoansC!R$12:R$226)+SUMIF(LoansR!$B$12:$B$214,Loans!$B61,LoansR!R$12:R$226)</f>
        <v>442.58000000000004</v>
      </c>
      <c r="S61" s="42">
        <f>SUMIF(LoansC!$B$12:$B$226,Loans!$B61,LoansC!S$12:S$226)+SUMIF(LoansR!$B$12:$B$214,Loans!$B61,LoansR!S$12:S$226)</f>
        <v>39408782.440000013</v>
      </c>
      <c r="T61" s="42">
        <f>SUMIF(LoansC!$B$12:$B$226,Loans!$B61,LoansC!T$12:T$226)+SUMIF(LoansR!$B$12:$B$214,Loans!$B61,LoansR!T$12:T$226)</f>
        <v>39409225.020000011</v>
      </c>
      <c r="U61" s="42">
        <f>SUMIF(LoansC!$B$12:$B$226,Loans!$B61,LoansC!U$12:U$226)+SUMIF(LoansR!$B$12:$B$214,Loans!$B61,LoansR!U$12:U$226)</f>
        <v>2</v>
      </c>
      <c r="V61" s="42">
        <f>SUMIF(LoansC!$B$12:$B$226,Loans!$B61,LoansC!V$12:V$226)+SUMIF(LoansR!$B$12:$B$214,Loans!$B61,LoansR!V$12:V$226)</f>
        <v>370781.7657078334</v>
      </c>
      <c r="W61" s="42">
        <f>SUMIF(LoansC!$B$12:$B$226,Loans!$B61,LoansC!W$12:W$226)+SUMIF(LoansR!$B$12:$B$214,Loans!$B61,LoansR!W$12:W$226)</f>
        <v>0</v>
      </c>
      <c r="X61" s="42">
        <f>SUMIF(LoansC!$B$12:$B$226,Loans!$B61,LoansC!X$12:X$226)</f>
        <v>155</v>
      </c>
      <c r="Y61" s="42">
        <f>SUMIF(LoansC!$B$12:$B$226,Loans!$B61,LoansC!Y$12:Y$226)+SUMIF(LoansR!$B$12:$B$214,Loans!$B61,LoansR!Y$12:Y$226)</f>
        <v>0</v>
      </c>
      <c r="Z61" s="42">
        <f>SUMIF(LoansC!$B$12:$B$226,Loans!$B61,LoansC!Z$12:Z$226)+SUMIF(LoansR!$B$12:$B$214,Loans!$B61,LoansR!Z$12:Z$226)</f>
        <v>0</v>
      </c>
      <c r="AA61" s="42">
        <f>SUMIF(LoansC!$B$12:$B$226,Loans!$B61,LoansC!AA$12:AA$226)+SUMIF(LoansR!$B$12:$B$214,Loans!$B61,LoansR!AA$12:AA$226)</f>
        <v>0</v>
      </c>
      <c r="AB61" s="42">
        <f>SUMIF(LoansC!$B$12:$B$226,Loans!$B61,LoansC!AB$12:AB$226)+SUMIF(LoansR!$B$12:$B$214,Loans!$B61,LoansR!AB$12:AB$226)</f>
        <v>0</v>
      </c>
      <c r="AC61" s="42">
        <f>SUMIF(LoansC!$B$12:$B$226,Loans!$B61,LoansC!AC$12:AC$226)+SUMIF(LoansR!$B$12:$B$214,Loans!$B61,LoansR!AC$12:AC$226)</f>
        <v>29</v>
      </c>
      <c r="AD61" s="42">
        <f>SUMIF(LoansC!$B$12:$B$226,Loans!$B61,LoansC!AD$12:AD$226)+SUMIF(LoansR!$B$12:$B$214,Loans!$B61,LoansR!AD$12:AD$226)</f>
        <v>0</v>
      </c>
      <c r="AE61" s="70">
        <f>SUMIF(LoansC!$B$12:$B$226,Loans!$B61,LoansC!AE$12:AE$226)</f>
        <v>0.1111</v>
      </c>
      <c r="AF61" s="42">
        <f>SUMIF(LoansC!$B$12:$B$226,Loans!$B61,LoansC!AF$12:AF$226)+SUMIF(LoansR!$B$12:$B$214,Loans!$B61,LoansR!AF$12:AF$226)</f>
        <v>1242.5230043333333</v>
      </c>
      <c r="AG61" s="42">
        <f>SUMIF(LoansC!$B$12:$B$226,Loans!$B61,LoansC!AG$12:AG$226)+SUMIF(LoansR!$B$12:$B$214,Loans!$B61,LoansR!AG$12:AG$226)</f>
        <v>0</v>
      </c>
      <c r="AH61" s="42">
        <f>SUMIF(LoansC!$B$12:$B$226,Loans!$B61,LoansC!AH$12:AH$226)+SUMIF(LoansR!$B$12:$B$214,Loans!$B61,LoansR!AH$12:AH$226)</f>
        <v>0</v>
      </c>
      <c r="AI61" s="42">
        <f>SUMIF(LoansC!$B$12:$B$226,Loans!$B61,LoansC!AI$12:AI$226)+SUMIF(LoansR!$B$12:$B$214,Loans!$B61,LoansR!AI$12:AI$226)</f>
        <v>2125</v>
      </c>
      <c r="AJ61" s="42">
        <f>SUMIF(LoansC!$B$12:$B$226,Loans!$B61,LoansC!AJ$12:AJ$226)+SUMIF(LoansR!$B$12:$B$214,Loans!$B61,LoansR!AJ$12:AJ$226)</f>
        <v>679412.33</v>
      </c>
      <c r="AK61" s="42">
        <f>SUMIF(LoansC!$B$12:$B$226,Loans!$B61,LoansC!AK$12:AK$226)+SUMIF(LoansR!$B$12:$B$214,Loans!$B61,LoansR!AK$12:AK$226)</f>
        <v>0</v>
      </c>
      <c r="AL61" s="42">
        <f>SUMIF(LoansC!$B$12:$B$226,Loans!$B61,LoansC!AL$12:AL$226)+SUMIF(LoansR!$B$12:$B$214,Loans!$B61,LoansR!AL$12:AL$226)</f>
        <v>0</v>
      </c>
      <c r="AM61" s="42">
        <f>SUMIF(LoansC!$B$12:$B$226,Loans!$B61,LoansC!AM$12:AM$226)+SUMIF(LoansR!$B$12:$B$214,Loans!$B61,LoansR!AM$12:AM$226)</f>
        <v>0</v>
      </c>
      <c r="AN61" s="42">
        <f>SUMIF(LoansC!$B$12:$B$226,Loans!$B61,LoansC!AN$12:AN$226)+SUMIF(LoansR!$B$12:$B$214,Loans!$B61,LoansR!AN$12:AN$226)</f>
        <v>0</v>
      </c>
      <c r="AP61" s="84"/>
    </row>
    <row r="62" spans="1:42" x14ac:dyDescent="0.2">
      <c r="A62" s="1">
        <f t="shared" si="4"/>
        <v>6</v>
      </c>
      <c r="B62" s="10">
        <f t="shared" si="5"/>
        <v>43281</v>
      </c>
      <c r="C62" s="42">
        <f>SUMIF(LoansC!$B$12:$B$226,Loans!$B62,LoansC!C$12:C$226)+SUMIF(LoansR!$B$12:$B$214,Loans!$B62,LoansR!C$12:C$226)</f>
        <v>2825362.3599999985</v>
      </c>
      <c r="D62" s="42">
        <f>SUMIF(LoansC!$B$12:$B$226,Loans!$B62,LoansC!D$12:D$226)+SUMIF(LoansR!$B$12:$B$214,Loans!$B62,LoansR!D$12:D$226)</f>
        <v>107271719.54999995</v>
      </c>
      <c r="E62" s="42">
        <f>SUMIF(LoansC!$B$12:$B$226,Loans!$B62,LoansC!E$12:E$226)+SUMIF(LoansR!$B$12:$B$214,Loans!$B62,LoansR!E$12:E$226)</f>
        <v>0</v>
      </c>
      <c r="F62" s="42">
        <f>SUMIF(LoansC!$B$12:$B$226,Loans!$B62,LoansC!F$12:F$226)+SUMIF(LoansR!$B$12:$B$214,Loans!$B62,LoansR!F$12:F$226)</f>
        <v>0</v>
      </c>
      <c r="G62" s="42">
        <f>SUMIF(LoansC!$B$12:$B$226,Loans!$B62,LoansC!G$12:G$226)+SUMIF(LoansR!$B$12:$B$214,Loans!$B62,LoansR!G$12:G$226)</f>
        <v>2408</v>
      </c>
      <c r="H62" s="42">
        <f>SUMIF(LoansC!$B$12:$B$226,Loans!$B62,LoansC!H$12:H$226)+SUMIF(LoansR!$B$12:$B$214,Loans!$B62,LoansR!H$12:H$226)</f>
        <v>39408782.440000013</v>
      </c>
      <c r="I62" s="42">
        <f>SUMIF(LoansC!$B$12:$B$226,Loans!$B62,LoansC!I$12:I$226)+SUMIF(LoansR!$B$12:$B$214,Loans!$B62,LoansR!I$12:I$226)</f>
        <v>442.57999999999788</v>
      </c>
      <c r="J62" s="42">
        <f>SUMIF(LoansC!$B$12:$B$226,Loans!$B62,LoansC!J$12:J$226)+SUMIF(LoansR!$B$12:$B$214,Loans!$B62,LoansR!J$12:J$226)</f>
        <v>39409225.020000011</v>
      </c>
      <c r="K62" s="42">
        <f>SUMIF(LoansC!$B$12:$B$226,Loans!$B62,LoansC!K$12:K$226)+SUMIF(LoansR!$B$12:$B$214,Loans!$B62,LoansR!K$12:K$226)</f>
        <v>363725.76000000013</v>
      </c>
      <c r="L62" s="42">
        <f>SUMIF(LoansC!$B$12:$B$226,Loans!$B62,LoansC!L$12:L$226)+SUMIF(LoansR!$B$12:$B$214,Loans!$B62,LoansR!L$12:L$226)</f>
        <v>364168.34000000008</v>
      </c>
      <c r="M62" s="42">
        <f>SUMIF(LoansC!$B$12:$B$226,Loans!$B62,LoansC!M$12:M$226)+SUMIF(LoansR!$B$12:$B$214,Loans!$B62,LoansR!M$12:M$226)</f>
        <v>1134520</v>
      </c>
      <c r="N62" s="42">
        <f>SUMIF(LoansC!$B$12:$B$226,Loans!$B62,LoansC!N$12:N$226)+SUMIF(LoansR!$B$12:$B$214,Loans!$B62,LoansR!N$12:N$226)</f>
        <v>0</v>
      </c>
      <c r="O62" s="42">
        <f>SUMIF(LoansC!$B$12:$B$226,Loans!$B62,LoansC!O$12:O$226)+SUMIF(LoansR!$B$12:$B$214,Loans!$B62,LoansR!O$12:O$226)</f>
        <v>1129570.58</v>
      </c>
      <c r="P62" s="42">
        <f>SUMIF(LoansC!$B$12:$B$226,Loans!$B62,LoansC!P$12:P$226)+SUMIF(LoansR!$B$12:$B$214,Loans!$B62,LoansR!P$12:P$226)</f>
        <v>363760.70000000013</v>
      </c>
      <c r="Q62" s="42">
        <f>SUMIF(LoansC!$B$12:$B$226,Loans!$B62,LoansC!Q$12:Q$226)+SUMIF(LoansR!$B$12:$B$214,Loans!$B62,LoansR!Q$12:Q$226)</f>
        <v>765809.87999999989</v>
      </c>
      <c r="R62" s="42">
        <f>SUMIF(LoansC!$B$12:$B$226,Loans!$B62,LoansC!R$12:R$226)+SUMIF(LoansR!$B$12:$B$214,Loans!$B62,LoansR!R$12:R$226)</f>
        <v>407.64000000000004</v>
      </c>
      <c r="S62" s="42">
        <f>SUMIF(LoansC!$B$12:$B$226,Loans!$B62,LoansC!S$12:S$226)+SUMIF(LoansR!$B$12:$B$214,Loans!$B62,LoansR!S$12:S$226)</f>
        <v>38642972.559999995</v>
      </c>
      <c r="T62" s="42">
        <f>SUMIF(LoansC!$B$12:$B$226,Loans!$B62,LoansC!T$12:T$226)+SUMIF(LoansR!$B$12:$B$214,Loans!$B62,LoansR!T$12:T$226)</f>
        <v>38643380.199999996</v>
      </c>
      <c r="U62" s="42">
        <f>SUMIF(LoansC!$B$12:$B$226,Loans!$B62,LoansC!U$12:U$226)+SUMIF(LoansR!$B$12:$B$214,Loans!$B62,LoansR!U$12:U$226)</f>
        <v>2</v>
      </c>
      <c r="V62" s="42">
        <f>SUMIF(LoansC!$B$12:$B$226,Loans!$B62,LoansC!V$12:V$226)+SUMIF(LoansR!$B$12:$B$214,Loans!$B62,LoansR!V$12:V$226)</f>
        <v>364863.74164350017</v>
      </c>
      <c r="W62" s="42">
        <f>SUMIF(LoansC!$B$12:$B$226,Loans!$B62,LoansC!W$12:W$226)+SUMIF(LoansR!$B$12:$B$214,Loans!$B62,LoansR!W$12:W$226)</f>
        <v>0</v>
      </c>
      <c r="X62" s="42">
        <f>SUMIF(LoansC!$B$12:$B$226,Loans!$B62,LoansC!X$12:X$226)</f>
        <v>155</v>
      </c>
      <c r="Y62" s="42">
        <f>SUMIF(LoansC!$B$12:$B$226,Loans!$B62,LoansC!Y$12:Y$226)+SUMIF(LoansR!$B$12:$B$214,Loans!$B62,LoansR!Y$12:Y$226)</f>
        <v>0</v>
      </c>
      <c r="Z62" s="42">
        <f>SUMIF(LoansC!$B$12:$B$226,Loans!$B62,LoansC!Z$12:Z$226)+SUMIF(LoansR!$B$12:$B$214,Loans!$B62,LoansR!Z$12:Z$226)</f>
        <v>0</v>
      </c>
      <c r="AA62" s="42">
        <f>SUMIF(LoansC!$B$12:$B$226,Loans!$B62,LoansC!AA$12:AA$226)+SUMIF(LoansR!$B$12:$B$214,Loans!$B62,LoansR!AA$12:AA$226)</f>
        <v>0</v>
      </c>
      <c r="AB62" s="42">
        <f>SUMIF(LoansC!$B$12:$B$226,Loans!$B62,LoansC!AB$12:AB$226)+SUMIF(LoansR!$B$12:$B$214,Loans!$B62,LoansR!AB$12:AB$226)</f>
        <v>0</v>
      </c>
      <c r="AC62" s="42">
        <f>SUMIF(LoansC!$B$12:$B$226,Loans!$B62,LoansC!AC$12:AC$226)+SUMIF(LoansR!$B$12:$B$214,Loans!$B62,LoansR!AC$12:AC$226)</f>
        <v>29</v>
      </c>
      <c r="AD62" s="42">
        <f>SUMIF(LoansC!$B$12:$B$226,Loans!$B62,LoansC!AD$12:AD$226)+SUMIF(LoansR!$B$12:$B$214,Loans!$B62,LoansR!AD$12:AD$226)</f>
        <v>0</v>
      </c>
      <c r="AE62" s="70">
        <f>SUMIF(LoansC!$B$12:$B$226,Loans!$B62,LoansC!AE$12:AE$226)</f>
        <v>0.1111</v>
      </c>
      <c r="AF62" s="42">
        <f>SUMIF(LoansC!$B$12:$B$226,Loans!$B62,LoansC!AF$12:AF$226)+SUMIF(LoansR!$B$12:$B$214,Loans!$B62,LoansR!AF$12:AF$226)</f>
        <v>1136.698456666667</v>
      </c>
      <c r="AG62" s="42">
        <f>SUMIF(LoansC!$B$12:$B$226,Loans!$B62,LoansC!AG$12:AG$226)+SUMIF(LoansR!$B$12:$B$214,Loans!$B62,LoansR!AG$12:AG$226)</f>
        <v>0</v>
      </c>
      <c r="AH62" s="42">
        <f>SUMIF(LoansC!$B$12:$B$226,Loans!$B62,LoansC!AH$12:AH$226)+SUMIF(LoansR!$B$12:$B$214,Loans!$B62,LoansR!AH$12:AH$226)</f>
        <v>0</v>
      </c>
      <c r="AI62" s="42">
        <f>SUMIF(LoansC!$B$12:$B$226,Loans!$B62,LoansC!AI$12:AI$226)+SUMIF(LoansR!$B$12:$B$214,Loans!$B62,LoansR!AI$12:AI$226)</f>
        <v>2379</v>
      </c>
      <c r="AJ62" s="42">
        <f>SUMIF(LoansC!$B$12:$B$226,Loans!$B62,LoansC!AJ$12:AJ$226)+SUMIF(LoansR!$B$12:$B$214,Loans!$B62,LoansR!AJ$12:AJ$226)</f>
        <v>760909.49</v>
      </c>
      <c r="AK62" s="42">
        <f>SUMIF(LoansC!$B$12:$B$226,Loans!$B62,LoansC!AK$12:AK$226)+SUMIF(LoansR!$B$12:$B$214,Loans!$B62,LoansR!AK$12:AK$226)</f>
        <v>0</v>
      </c>
      <c r="AL62" s="42">
        <f>SUMIF(LoansC!$B$12:$B$226,Loans!$B62,LoansC!AL$12:AL$226)+SUMIF(LoansR!$B$12:$B$214,Loans!$B62,LoansR!AL$12:AL$226)</f>
        <v>0</v>
      </c>
      <c r="AM62" s="42">
        <f>SUMIF(LoansC!$B$12:$B$226,Loans!$B62,LoansC!AM$12:AM$226)+SUMIF(LoansR!$B$12:$B$214,Loans!$B62,LoansR!AM$12:AM$226)</f>
        <v>0</v>
      </c>
      <c r="AN62" s="42">
        <f>SUMIF(LoansC!$B$12:$B$226,Loans!$B62,LoansC!AN$12:AN$226)+SUMIF(LoansR!$B$12:$B$214,Loans!$B62,LoansR!AN$12:AN$226)</f>
        <v>0</v>
      </c>
      <c r="AP62" s="84"/>
    </row>
    <row r="63" spans="1:42" x14ac:dyDescent="0.2">
      <c r="A63" s="1">
        <f t="shared" si="4"/>
        <v>7</v>
      </c>
      <c r="B63" s="10">
        <f t="shared" si="5"/>
        <v>43312</v>
      </c>
      <c r="C63" s="42">
        <f>SUMIF(LoansC!$B$12:$B$226,Loans!$B63,LoansC!C$12:C$226)+SUMIF(LoansR!$B$12:$B$214,Loans!$B63,LoansR!C$12:C$226)</f>
        <v>2799809.3599999989</v>
      </c>
      <c r="D63" s="42">
        <f>SUMIF(LoansC!$B$12:$B$226,Loans!$B63,LoansC!D$12:D$226)+SUMIF(LoansR!$B$12:$B$214,Loans!$B63,LoansR!D$12:D$226)</f>
        <v>110071528.90999997</v>
      </c>
      <c r="E63" s="42">
        <f>SUMIF(LoansC!$B$12:$B$226,Loans!$B63,LoansC!E$12:E$226)+SUMIF(LoansR!$B$12:$B$214,Loans!$B63,LoansR!E$12:E$226)</f>
        <v>0</v>
      </c>
      <c r="F63" s="42">
        <f>SUMIF(LoansC!$B$12:$B$226,Loans!$B63,LoansC!F$12:F$226)+SUMIF(LoansR!$B$12:$B$214,Loans!$B63,LoansR!F$12:F$226)</f>
        <v>0</v>
      </c>
      <c r="G63" s="42">
        <f>SUMIF(LoansC!$B$12:$B$226,Loans!$B63,LoansC!G$12:G$226)+SUMIF(LoansR!$B$12:$B$214,Loans!$B63,LoansR!G$12:G$226)</f>
        <v>2880</v>
      </c>
      <c r="H63" s="42">
        <f>SUMIF(LoansC!$B$12:$B$226,Loans!$B63,LoansC!H$12:H$226)+SUMIF(LoansR!$B$12:$B$214,Loans!$B63,LoansR!H$12:H$226)</f>
        <v>38642972.560000002</v>
      </c>
      <c r="I63" s="42">
        <f>SUMIF(LoansC!$B$12:$B$226,Loans!$B63,LoansC!I$12:I$226)+SUMIF(LoansR!$B$12:$B$214,Loans!$B63,LoansR!I$12:I$226)</f>
        <v>407.64</v>
      </c>
      <c r="J63" s="42">
        <f>SUMIF(LoansC!$B$12:$B$226,Loans!$B63,LoansC!J$12:J$226)+SUMIF(LoansR!$B$12:$B$214,Loans!$B63,LoansR!J$12:J$226)</f>
        <v>38643380.199999996</v>
      </c>
      <c r="K63" s="42">
        <f>SUMIF(LoansC!$B$12:$B$226,Loans!$B63,LoansC!K$12:K$226)+SUMIF(LoansR!$B$12:$B$214,Loans!$B63,LoansR!K$12:K$226)</f>
        <v>356733.28</v>
      </c>
      <c r="L63" s="42">
        <f>SUMIF(LoansC!$B$12:$B$226,Loans!$B63,LoansC!L$12:L$226)+SUMIF(LoansR!$B$12:$B$214,Loans!$B63,LoansR!L$12:L$226)</f>
        <v>357140.92000000004</v>
      </c>
      <c r="M63" s="42">
        <f>SUMIF(LoansC!$B$12:$B$226,Loans!$B63,LoansC!M$12:M$226)+SUMIF(LoansR!$B$12:$B$214,Loans!$B63,LoansR!M$12:M$226)</f>
        <v>1354560</v>
      </c>
      <c r="N63" s="42">
        <f>SUMIF(LoansC!$B$12:$B$226,Loans!$B63,LoansC!N$12:N$226)+SUMIF(LoansR!$B$12:$B$214,Loans!$B63,LoansR!N$12:N$226)</f>
        <v>0</v>
      </c>
      <c r="O63" s="42">
        <f>SUMIF(LoansC!$B$12:$B$226,Loans!$B63,LoansC!O$12:O$226)+SUMIF(LoansR!$B$12:$B$214,Loans!$B63,LoansR!O$12:O$226)</f>
        <v>1346391</v>
      </c>
      <c r="P63" s="42">
        <f>SUMIF(LoansC!$B$12:$B$226,Loans!$B63,LoansC!P$12:P$226)+SUMIF(LoansR!$B$12:$B$214,Loans!$B63,LoansR!P$12:P$226)</f>
        <v>356834.92000000004</v>
      </c>
      <c r="Q63" s="42">
        <f>SUMIF(LoansC!$B$12:$B$226,Loans!$B63,LoansC!Q$12:Q$226)+SUMIF(LoansR!$B$12:$B$214,Loans!$B63,LoansR!Q$12:Q$226)</f>
        <v>989556.07999999984</v>
      </c>
      <c r="R63" s="42">
        <f>SUMIF(LoansC!$B$12:$B$226,Loans!$B63,LoansC!R$12:R$226)+SUMIF(LoansR!$B$12:$B$214,Loans!$B63,LoansR!R$12:R$226)</f>
        <v>305.99999999999994</v>
      </c>
      <c r="S63" s="42">
        <f>SUMIF(LoansC!$B$12:$B$226,Loans!$B63,LoansC!S$12:S$226)+SUMIF(LoansR!$B$12:$B$214,Loans!$B63,LoansR!S$12:S$226)</f>
        <v>37653416.480000012</v>
      </c>
      <c r="T63" s="42">
        <f>SUMIF(LoansC!$B$12:$B$226,Loans!$B63,LoansC!T$12:T$226)+SUMIF(LoansR!$B$12:$B$214,Loans!$B63,LoansR!T$12:T$226)</f>
        <v>37653722.480000012</v>
      </c>
      <c r="U63" s="42">
        <f>SUMIF(LoansC!$B$12:$B$226,Loans!$B63,LoansC!U$12:U$226)+SUMIF(LoansR!$B$12:$B$214,Loans!$B63,LoansR!U$12:U$226)</f>
        <v>2</v>
      </c>
      <c r="V63" s="42">
        <f>SUMIF(LoansC!$B$12:$B$226,Loans!$B63,LoansC!V$12:V$226)+SUMIF(LoansR!$B$12:$B$214,Loans!$B63,LoansR!V$12:V$226)</f>
        <v>357773.2950183333</v>
      </c>
      <c r="W63" s="42">
        <f>SUMIF(LoansC!$B$12:$B$226,Loans!$B63,LoansC!W$12:W$226)+SUMIF(LoansR!$B$12:$B$214,Loans!$B63,LoansR!W$12:W$226)</f>
        <v>0</v>
      </c>
      <c r="X63" s="42">
        <f>SUMIF(LoansC!$B$12:$B$226,Loans!$B63,LoansC!X$12:X$226)</f>
        <v>155</v>
      </c>
      <c r="Y63" s="42">
        <f>SUMIF(LoansC!$B$12:$B$226,Loans!$B63,LoansC!Y$12:Y$226)+SUMIF(LoansR!$B$12:$B$214,Loans!$B63,LoansR!Y$12:Y$226)</f>
        <v>0</v>
      </c>
      <c r="Z63" s="42">
        <f>SUMIF(LoansC!$B$12:$B$226,Loans!$B63,LoansC!Z$12:Z$226)+SUMIF(LoansR!$B$12:$B$214,Loans!$B63,LoansR!Z$12:Z$226)</f>
        <v>0</v>
      </c>
      <c r="AA63" s="42">
        <f>SUMIF(LoansC!$B$12:$B$226,Loans!$B63,LoansC!AA$12:AA$226)+SUMIF(LoansR!$B$12:$B$214,Loans!$B63,LoansR!AA$12:AA$226)</f>
        <v>0</v>
      </c>
      <c r="AB63" s="42">
        <f>SUMIF(LoansC!$B$12:$B$226,Loans!$B63,LoansC!AB$12:AB$226)+SUMIF(LoansR!$B$12:$B$214,Loans!$B63,LoansR!AB$12:AB$226)</f>
        <v>0</v>
      </c>
      <c r="AC63" s="42">
        <f>SUMIF(LoansC!$B$12:$B$226,Loans!$B63,LoansC!AC$12:AC$226)+SUMIF(LoansR!$B$12:$B$214,Loans!$B63,LoansR!AC$12:AC$226)</f>
        <v>43</v>
      </c>
      <c r="AD63" s="42">
        <f>SUMIF(LoansC!$B$12:$B$226,Loans!$B63,LoansC!AD$12:AD$226)+SUMIF(LoansR!$B$12:$B$214,Loans!$B63,LoansR!AD$12:AD$226)</f>
        <v>0</v>
      </c>
      <c r="AE63" s="70">
        <f>SUMIF(LoansC!$B$12:$B$226,Loans!$B63,LoansC!AE$12:AE$226)</f>
        <v>0.1111</v>
      </c>
      <c r="AF63" s="42">
        <f>SUMIF(LoansC!$B$12:$B$226,Loans!$B63,LoansC!AF$12:AF$226)+SUMIF(LoansR!$B$12:$B$214,Loans!$B63,LoansR!AF$12:AF$226)</f>
        <v>1038.7633477499999</v>
      </c>
      <c r="AG63" s="42">
        <f>SUMIF(LoansC!$B$12:$B$226,Loans!$B63,LoansC!AG$12:AG$226)+SUMIF(LoansR!$B$12:$B$214,Loans!$B63,LoansR!AG$12:AG$226)</f>
        <v>0</v>
      </c>
      <c r="AH63" s="42">
        <f>SUMIF(LoansC!$B$12:$B$226,Loans!$B63,LoansC!AH$12:AH$226)+SUMIF(LoansR!$B$12:$B$214,Loans!$B63,LoansR!AH$12:AH$226)</f>
        <v>0</v>
      </c>
      <c r="AI63" s="42">
        <f>SUMIF(LoansC!$B$12:$B$226,Loans!$B63,LoansC!AI$12:AI$226)+SUMIF(LoansR!$B$12:$B$214,Loans!$B63,LoansR!AI$12:AI$226)</f>
        <v>2837</v>
      </c>
      <c r="AJ63" s="42">
        <f>SUMIF(LoansC!$B$12:$B$226,Loans!$B63,LoansC!AJ$12:AJ$226)+SUMIF(LoansR!$B$12:$B$214,Loans!$B63,LoansR!AJ$12:AJ$226)</f>
        <v>906731.68</v>
      </c>
      <c r="AK63" s="42">
        <f>SUMIF(LoansC!$B$12:$B$226,Loans!$B63,LoansC!AK$12:AK$226)+SUMIF(LoansR!$B$12:$B$214,Loans!$B63,LoansR!AK$12:AK$226)</f>
        <v>0</v>
      </c>
      <c r="AL63" s="42">
        <f>SUMIF(LoansC!$B$12:$B$226,Loans!$B63,LoansC!AL$12:AL$226)+SUMIF(LoansR!$B$12:$B$214,Loans!$B63,LoansR!AL$12:AL$226)</f>
        <v>0</v>
      </c>
      <c r="AM63" s="42">
        <f>SUMIF(LoansC!$B$12:$B$226,Loans!$B63,LoansC!AM$12:AM$226)+SUMIF(LoansR!$B$12:$B$214,Loans!$B63,LoansR!AM$12:AM$226)</f>
        <v>0</v>
      </c>
      <c r="AN63" s="42">
        <f>SUMIF(LoansC!$B$12:$B$226,Loans!$B63,LoansC!AN$12:AN$226)+SUMIF(LoansR!$B$12:$B$214,Loans!$B63,LoansR!AN$12:AN$226)</f>
        <v>0</v>
      </c>
      <c r="AP63" s="84"/>
    </row>
    <row r="64" spans="1:42" x14ac:dyDescent="0.2">
      <c r="A64" s="1">
        <f t="shared" si="4"/>
        <v>8</v>
      </c>
      <c r="B64" s="10">
        <f t="shared" si="5"/>
        <v>43343</v>
      </c>
      <c r="C64" s="42">
        <f>SUMIF(LoansC!$B$12:$B$226,Loans!$B64,LoansC!C$12:C$226)+SUMIF(LoansR!$B$12:$B$214,Loans!$B64,LoansR!C$12:C$226)</f>
        <v>2578822.1699999995</v>
      </c>
      <c r="D64" s="42">
        <f>SUMIF(LoansC!$B$12:$B$226,Loans!$B64,LoansC!D$12:D$226)+SUMIF(LoansR!$B$12:$B$214,Loans!$B64,LoansR!D$12:D$226)</f>
        <v>112650351.07999995</v>
      </c>
      <c r="E64" s="42">
        <f>SUMIF(LoansC!$B$12:$B$226,Loans!$B64,LoansC!E$12:E$226)+SUMIF(LoansR!$B$12:$B$214,Loans!$B64,LoansR!E$12:E$226)</f>
        <v>0</v>
      </c>
      <c r="F64" s="42">
        <f>SUMIF(LoansC!$B$12:$B$226,Loans!$B64,LoansC!F$12:F$226)+SUMIF(LoansR!$B$12:$B$214,Loans!$B64,LoansR!F$12:F$226)</f>
        <v>0</v>
      </c>
      <c r="G64" s="42">
        <f>SUMIF(LoansC!$B$12:$B$226,Loans!$B64,LoansC!G$12:G$226)+SUMIF(LoansR!$B$12:$B$214,Loans!$B64,LoansR!G$12:G$226)</f>
        <v>2827</v>
      </c>
      <c r="H64" s="42">
        <f>SUMIF(LoansC!$B$12:$B$226,Loans!$B64,LoansC!H$12:H$226)+SUMIF(LoansR!$B$12:$B$214,Loans!$B64,LoansR!H$12:H$226)</f>
        <v>37653416.480000012</v>
      </c>
      <c r="I64" s="42">
        <f>SUMIF(LoansC!$B$12:$B$226,Loans!$B64,LoansC!I$12:I$226)+SUMIF(LoansR!$B$12:$B$214,Loans!$B64,LoansR!I$12:I$226)</f>
        <v>306.00000000000142</v>
      </c>
      <c r="J64" s="42">
        <f>SUMIF(LoansC!$B$12:$B$226,Loans!$B64,LoansC!J$12:J$226)+SUMIF(LoansR!$B$12:$B$214,Loans!$B64,LoansR!J$12:J$226)</f>
        <v>37653722.480000012</v>
      </c>
      <c r="K64" s="42">
        <f>SUMIF(LoansC!$B$12:$B$226,Loans!$B64,LoansC!K$12:K$226)+SUMIF(LoansR!$B$12:$B$214,Loans!$B64,LoansR!K$12:K$226)</f>
        <v>347673.65999999992</v>
      </c>
      <c r="L64" s="42">
        <f>SUMIF(LoansC!$B$12:$B$226,Loans!$B64,LoansC!L$12:L$226)+SUMIF(LoansR!$B$12:$B$214,Loans!$B64,LoansR!L$12:L$226)</f>
        <v>347979.65999999992</v>
      </c>
      <c r="M64" s="42">
        <f>SUMIF(LoansC!$B$12:$B$226,Loans!$B64,LoansC!M$12:M$226)+SUMIF(LoansR!$B$12:$B$214,Loans!$B64,LoansR!M$12:M$226)</f>
        <v>1330665</v>
      </c>
      <c r="N64" s="42">
        <f>SUMIF(LoansC!$B$12:$B$226,Loans!$B64,LoansC!N$12:N$226)+SUMIF(LoansR!$B$12:$B$214,Loans!$B64,LoansR!N$12:N$226)</f>
        <v>0</v>
      </c>
      <c r="O64" s="42">
        <f>SUMIF(LoansC!$B$12:$B$226,Loans!$B64,LoansC!O$12:O$226)+SUMIF(LoansR!$B$12:$B$214,Loans!$B64,LoansR!O$12:O$226)</f>
        <v>1315274.81</v>
      </c>
      <c r="P64" s="42">
        <f>SUMIF(LoansC!$B$12:$B$226,Loans!$B64,LoansC!P$12:P$226)+SUMIF(LoansR!$B$12:$B$214,Loans!$B64,LoansR!P$12:P$226)</f>
        <v>347875.14999999991</v>
      </c>
      <c r="Q64" s="42">
        <f>SUMIF(LoansC!$B$12:$B$226,Loans!$B64,LoansC!Q$12:Q$226)+SUMIF(LoansR!$B$12:$B$214,Loans!$B64,LoansR!Q$12:Q$226)</f>
        <v>967399.66</v>
      </c>
      <c r="R64" s="42">
        <f>SUMIF(LoansC!$B$12:$B$226,Loans!$B64,LoansC!R$12:R$226)+SUMIF(LoansR!$B$12:$B$214,Loans!$B64,LoansR!R$12:R$226)</f>
        <v>104.51000000000002</v>
      </c>
      <c r="S64" s="42">
        <f>SUMIF(LoansC!$B$12:$B$226,Loans!$B64,LoansC!S$12:S$226)+SUMIF(LoansR!$B$12:$B$214,Loans!$B64,LoansR!S$12:S$226)</f>
        <v>36686016.82</v>
      </c>
      <c r="T64" s="42">
        <f>SUMIF(LoansC!$B$12:$B$226,Loans!$B64,LoansC!T$12:T$226)+SUMIF(LoansR!$B$12:$B$214,Loans!$B64,LoansR!T$12:T$226)</f>
        <v>36686121.329999998</v>
      </c>
      <c r="U64" s="42">
        <f>SUMIF(LoansC!$B$12:$B$226,Loans!$B64,LoansC!U$12:U$226)+SUMIF(LoansR!$B$12:$B$214,Loans!$B64,LoansR!U$12:U$226)</f>
        <v>2</v>
      </c>
      <c r="V64" s="42">
        <f>SUMIF(LoansC!$B$12:$B$226,Loans!$B64,LoansC!V$12:V$226)+SUMIF(LoansR!$B$12:$B$214,Loans!$B64,LoansR!V$12:V$226)</f>
        <v>348610.71396066679</v>
      </c>
      <c r="W64" s="42">
        <f>SUMIF(LoansC!$B$12:$B$226,Loans!$B64,LoansC!W$12:W$226)+SUMIF(LoansR!$B$12:$B$214,Loans!$B64,LoansR!W$12:W$226)</f>
        <v>0</v>
      </c>
      <c r="X64" s="42">
        <f>SUMIF(LoansC!$B$12:$B$226,Loans!$B64,LoansC!X$12:X$226)</f>
        <v>155</v>
      </c>
      <c r="Y64" s="42">
        <f>SUMIF(LoansC!$B$12:$B$226,Loans!$B64,LoansC!Y$12:Y$226)+SUMIF(LoansR!$B$12:$B$214,Loans!$B64,LoansR!Y$12:Y$226)</f>
        <v>0</v>
      </c>
      <c r="Z64" s="42">
        <f>SUMIF(LoansC!$B$12:$B$226,Loans!$B64,LoansC!Z$12:Z$226)+SUMIF(LoansR!$B$12:$B$214,Loans!$B64,LoansR!Z$12:Z$226)</f>
        <v>0</v>
      </c>
      <c r="AA64" s="42">
        <f>SUMIF(LoansC!$B$12:$B$226,Loans!$B64,LoansC!AA$12:AA$226)+SUMIF(LoansR!$B$12:$B$214,Loans!$B64,LoansR!AA$12:AA$226)</f>
        <v>0</v>
      </c>
      <c r="AB64" s="42">
        <f>SUMIF(LoansC!$B$12:$B$226,Loans!$B64,LoansC!AB$12:AB$226)+SUMIF(LoansR!$B$12:$B$214,Loans!$B64,LoansR!AB$12:AB$226)</f>
        <v>0</v>
      </c>
      <c r="AC64" s="42">
        <f>SUMIF(LoansC!$B$12:$B$226,Loans!$B64,LoansC!AC$12:AC$226)+SUMIF(LoansR!$B$12:$B$214,Loans!$B64,LoansR!AC$12:AC$226)</f>
        <v>55</v>
      </c>
      <c r="AD64" s="42">
        <f>SUMIF(LoansC!$B$12:$B$226,Loans!$B64,LoansC!AD$12:AD$226)+SUMIF(LoansR!$B$12:$B$214,Loans!$B64,LoansR!AD$12:AD$226)</f>
        <v>0</v>
      </c>
      <c r="AE64" s="70">
        <f>SUMIF(LoansC!$B$12:$B$226,Loans!$B64,LoansC!AE$12:AE$226)</f>
        <v>0.1111</v>
      </c>
      <c r="AF64" s="42">
        <f>SUMIF(LoansC!$B$12:$B$226,Loans!$B64,LoansC!AF$12:AF$226)+SUMIF(LoansR!$B$12:$B$214,Loans!$B64,LoansR!AF$12:AF$226)</f>
        <v>935.80157166666697</v>
      </c>
      <c r="AG64" s="42">
        <f>SUMIF(LoansC!$B$12:$B$226,Loans!$B64,LoansC!AG$12:AG$226)+SUMIF(LoansR!$B$12:$B$214,Loans!$B64,LoansR!AG$12:AG$226)</f>
        <v>0</v>
      </c>
      <c r="AH64" s="42">
        <f>SUMIF(LoansC!$B$12:$B$226,Loans!$B64,LoansC!AH$12:AH$226)+SUMIF(LoansR!$B$12:$B$214,Loans!$B64,LoansR!AH$12:AH$226)</f>
        <v>0</v>
      </c>
      <c r="AI64" s="42">
        <f>SUMIF(LoansC!$B$12:$B$226,Loans!$B64,LoansC!AI$12:AI$226)+SUMIF(LoansR!$B$12:$B$214,Loans!$B64,LoansR!AI$12:AI$226)</f>
        <v>2772</v>
      </c>
      <c r="AJ64" s="42">
        <f>SUMIF(LoansC!$B$12:$B$226,Loans!$B64,LoansC!AJ$12:AJ$226)+SUMIF(LoansR!$B$12:$B$214,Loans!$B64,LoansR!AJ$12:AJ$226)</f>
        <v>885647.25</v>
      </c>
      <c r="AK64" s="42">
        <f>SUMIF(LoansC!$B$12:$B$226,Loans!$B64,LoansC!AK$12:AK$226)+SUMIF(LoansR!$B$12:$B$214,Loans!$B64,LoansR!AK$12:AK$226)</f>
        <v>0</v>
      </c>
      <c r="AL64" s="42">
        <f>SUMIF(LoansC!$B$12:$B$226,Loans!$B64,LoansC!AL$12:AL$226)+SUMIF(LoansR!$B$12:$B$214,Loans!$B64,LoansR!AL$12:AL$226)</f>
        <v>0</v>
      </c>
      <c r="AM64" s="42">
        <f>SUMIF(LoansC!$B$12:$B$226,Loans!$B64,LoansC!AM$12:AM$226)+SUMIF(LoansR!$B$12:$B$214,Loans!$B64,LoansR!AM$12:AM$226)</f>
        <v>0</v>
      </c>
      <c r="AN64" s="42">
        <f>SUMIF(LoansC!$B$12:$B$226,Loans!$B64,LoansC!AN$12:AN$226)+SUMIF(LoansR!$B$12:$B$214,Loans!$B64,LoansR!AN$12:AN$226)</f>
        <v>0</v>
      </c>
      <c r="AP64" s="84"/>
    </row>
    <row r="65" spans="1:42" x14ac:dyDescent="0.2">
      <c r="A65" s="1">
        <f t="shared" si="4"/>
        <v>9</v>
      </c>
      <c r="B65" s="10">
        <f t="shared" si="5"/>
        <v>43373</v>
      </c>
      <c r="C65" s="42">
        <f>SUMIF(LoansC!$B$12:$B$226,Loans!$B65,LoansC!C$12:C$226)+SUMIF(LoansR!$B$12:$B$214,Loans!$B65,LoansR!C$12:C$226)</f>
        <v>2199157.459999999</v>
      </c>
      <c r="D65" s="42">
        <f>SUMIF(LoansC!$B$12:$B$226,Loans!$B65,LoansC!D$12:D$226)+SUMIF(LoansR!$B$12:$B$214,Loans!$B65,LoansR!D$12:D$226)</f>
        <v>114849508.53999996</v>
      </c>
      <c r="E65" s="42">
        <f>SUMIF(LoansC!$B$12:$B$226,Loans!$B65,LoansC!E$12:E$226)+SUMIF(LoansR!$B$12:$B$214,Loans!$B65,LoansR!E$12:E$226)</f>
        <v>0</v>
      </c>
      <c r="F65" s="42">
        <f>SUMIF(LoansC!$B$12:$B$226,Loans!$B65,LoansC!F$12:F$226)+SUMIF(LoansR!$B$12:$B$214,Loans!$B65,LoansR!F$12:F$226)</f>
        <v>0</v>
      </c>
      <c r="G65" s="42">
        <f>SUMIF(LoansC!$B$12:$B$226,Loans!$B65,LoansC!G$12:G$226)+SUMIF(LoansR!$B$12:$B$214,Loans!$B65,LoansR!G$12:G$226)</f>
        <v>2798</v>
      </c>
      <c r="H65" s="42">
        <f>SUMIF(LoansC!$B$12:$B$226,Loans!$B65,LoansC!H$12:H$226)+SUMIF(LoansR!$B$12:$B$214,Loans!$B65,LoansR!H$12:H$226)</f>
        <v>36686016.82</v>
      </c>
      <c r="I65" s="42">
        <f>SUMIF(LoansC!$B$12:$B$226,Loans!$B65,LoansC!I$12:I$226)+SUMIF(LoansR!$B$12:$B$214,Loans!$B65,LoansR!I$12:I$226)</f>
        <v>104.50999999999999</v>
      </c>
      <c r="J65" s="42">
        <f>SUMIF(LoansC!$B$12:$B$226,Loans!$B65,LoansC!J$12:J$226)+SUMIF(LoansR!$B$12:$B$214,Loans!$B65,LoansR!J$12:J$226)</f>
        <v>36686121.329999998</v>
      </c>
      <c r="K65" s="42">
        <f>SUMIF(LoansC!$B$12:$B$226,Loans!$B65,LoansC!K$12:K$226)+SUMIF(LoansR!$B$12:$B$214,Loans!$B65,LoansR!K$12:K$226)</f>
        <v>338828.51000000007</v>
      </c>
      <c r="L65" s="42">
        <f>SUMIF(LoansC!$B$12:$B$226,Loans!$B65,LoansC!L$12:L$226)+SUMIF(LoansR!$B$12:$B$214,Loans!$B65,LoansR!L$12:L$226)</f>
        <v>338933.02000000008</v>
      </c>
      <c r="M65" s="42">
        <f>SUMIF(LoansC!$B$12:$B$226,Loans!$B65,LoansC!M$12:M$226)+SUMIF(LoansR!$B$12:$B$214,Loans!$B65,LoansR!M$12:M$226)</f>
        <v>1306970</v>
      </c>
      <c r="N65" s="42">
        <f>SUMIF(LoansC!$B$12:$B$226,Loans!$B65,LoansC!N$12:N$226)+SUMIF(LoansR!$B$12:$B$214,Loans!$B65,LoansR!N$12:N$226)</f>
        <v>0</v>
      </c>
      <c r="O65" s="42">
        <f>SUMIF(LoansC!$B$12:$B$226,Loans!$B65,LoansC!O$12:O$226)+SUMIF(LoansR!$B$12:$B$214,Loans!$B65,LoansR!O$12:O$226)</f>
        <v>1294216.8700000001</v>
      </c>
      <c r="P65" s="42">
        <f>SUMIF(LoansC!$B$12:$B$226,Loans!$B65,LoansC!P$12:P$226)+SUMIF(LoansR!$B$12:$B$214,Loans!$B65,LoansR!P$12:P$226)</f>
        <v>338789.12000000005</v>
      </c>
      <c r="Q65" s="42">
        <f>SUMIF(LoansC!$B$12:$B$226,Loans!$B65,LoansC!Q$12:Q$226)+SUMIF(LoansR!$B$12:$B$214,Loans!$B65,LoansR!Q$12:Q$226)</f>
        <v>955427.74999999988</v>
      </c>
      <c r="R65" s="42">
        <f>SUMIF(LoansC!$B$12:$B$226,Loans!$B65,LoansC!R$12:R$226)+SUMIF(LoansR!$B$12:$B$214,Loans!$B65,LoansR!R$12:R$226)</f>
        <v>143.9</v>
      </c>
      <c r="S65" s="42">
        <f>SUMIF(LoansC!$B$12:$B$226,Loans!$B65,LoansC!S$12:S$226)+SUMIF(LoansR!$B$12:$B$214,Loans!$B65,LoansR!S$12:S$226)</f>
        <v>35730589.069999993</v>
      </c>
      <c r="T65" s="42">
        <f>SUMIF(LoansC!$B$12:$B$226,Loans!$B65,LoansC!T$12:T$226)+SUMIF(LoansR!$B$12:$B$214,Loans!$B65,LoansR!T$12:T$226)</f>
        <v>35730732.969999991</v>
      </c>
      <c r="U65" s="42">
        <f>SUMIF(LoansC!$B$12:$B$226,Loans!$B65,LoansC!U$12:U$226)+SUMIF(LoansR!$B$12:$B$214,Loans!$B65,LoansR!U$12:U$226)</f>
        <v>2</v>
      </c>
      <c r="V65" s="42">
        <f>SUMIF(LoansC!$B$12:$B$226,Loans!$B65,LoansC!V$12:V$226)+SUMIF(LoansR!$B$12:$B$214,Loans!$B65,LoansR!V$12:V$226)</f>
        <v>339652.33998024999</v>
      </c>
      <c r="W65" s="42">
        <f>SUMIF(LoansC!$B$12:$B$226,Loans!$B65,LoansC!W$12:W$226)+SUMIF(LoansR!$B$12:$B$214,Loans!$B65,LoansR!W$12:W$226)</f>
        <v>0</v>
      </c>
      <c r="X65" s="42">
        <f>SUMIF(LoansC!$B$12:$B$226,Loans!$B65,LoansC!X$12:X$226)</f>
        <v>155</v>
      </c>
      <c r="Y65" s="42">
        <f>SUMIF(LoansC!$B$12:$B$226,Loans!$B65,LoansC!Y$12:Y$226)+SUMIF(LoansR!$B$12:$B$214,Loans!$B65,LoansR!Y$12:Y$226)</f>
        <v>0</v>
      </c>
      <c r="Z65" s="42">
        <f>SUMIF(LoansC!$B$12:$B$226,Loans!$B65,LoansC!Z$12:Z$226)+SUMIF(LoansR!$B$12:$B$214,Loans!$B65,LoansR!Z$12:Z$226)</f>
        <v>0</v>
      </c>
      <c r="AA65" s="42">
        <f>SUMIF(LoansC!$B$12:$B$226,Loans!$B65,LoansC!AA$12:AA$226)+SUMIF(LoansR!$B$12:$B$214,Loans!$B65,LoansR!AA$12:AA$226)</f>
        <v>0</v>
      </c>
      <c r="AB65" s="42">
        <f>SUMIF(LoansC!$B$12:$B$226,Loans!$B65,LoansC!AB$12:AB$226)+SUMIF(LoansR!$B$12:$B$214,Loans!$B65,LoansR!AB$12:AB$226)</f>
        <v>0</v>
      </c>
      <c r="AC65" s="42">
        <f>SUMIF(LoansC!$B$12:$B$226,Loans!$B65,LoansC!AC$12:AC$226)+SUMIF(LoansR!$B$12:$B$214,Loans!$B65,LoansR!AC$12:AC$226)</f>
        <v>71</v>
      </c>
      <c r="AD65" s="42">
        <f>SUMIF(LoansC!$B$12:$B$226,Loans!$B65,LoansC!AD$12:AD$226)+SUMIF(LoansR!$B$12:$B$214,Loans!$B65,LoansR!AD$12:AD$226)</f>
        <v>0</v>
      </c>
      <c r="AE65" s="70">
        <f>SUMIF(LoansC!$B$12:$B$226,Loans!$B65,LoansC!AE$12:AE$226)</f>
        <v>0.1111</v>
      </c>
      <c r="AF65" s="42">
        <f>SUMIF(LoansC!$B$12:$B$226,Loans!$B65,LoansC!AF$12:AF$226)+SUMIF(LoansR!$B$12:$B$214,Loans!$B65,LoansR!AF$12:AF$226)</f>
        <v>822.65861058333314</v>
      </c>
      <c r="AG65" s="42">
        <f>SUMIF(LoansC!$B$12:$B$226,Loans!$B65,LoansC!AG$12:AG$226)+SUMIF(LoansR!$B$12:$B$214,Loans!$B65,LoansR!AG$12:AG$226)</f>
        <v>0</v>
      </c>
      <c r="AH65" s="42">
        <f>SUMIF(LoansC!$B$12:$B$226,Loans!$B65,LoansC!AH$12:AH$226)+SUMIF(LoansR!$B$12:$B$214,Loans!$B65,LoansR!AH$12:AH$226)</f>
        <v>0</v>
      </c>
      <c r="AI65" s="42">
        <f>SUMIF(LoansC!$B$12:$B$226,Loans!$B65,LoansC!AI$12:AI$226)+SUMIF(LoansR!$B$12:$B$214,Loans!$B65,LoansR!AI$12:AI$226)</f>
        <v>2727</v>
      </c>
      <c r="AJ65" s="42">
        <f>SUMIF(LoansC!$B$12:$B$226,Loans!$B65,LoansC!AJ$12:AJ$226)+SUMIF(LoansR!$B$12:$B$214,Loans!$B65,LoansR!AJ$12:AJ$226)</f>
        <v>871643.53</v>
      </c>
      <c r="AK65" s="42">
        <f>SUMIF(LoansC!$B$12:$B$226,Loans!$B65,LoansC!AK$12:AK$226)+SUMIF(LoansR!$B$12:$B$214,Loans!$B65,LoansR!AK$12:AK$226)</f>
        <v>0</v>
      </c>
      <c r="AL65" s="42">
        <f>SUMIF(LoansC!$B$12:$B$226,Loans!$B65,LoansC!AL$12:AL$226)+SUMIF(LoansR!$B$12:$B$214,Loans!$B65,LoansR!AL$12:AL$226)</f>
        <v>0</v>
      </c>
      <c r="AM65" s="42">
        <f>SUMIF(LoansC!$B$12:$B$226,Loans!$B65,LoansC!AM$12:AM$226)+SUMIF(LoansR!$B$12:$B$214,Loans!$B65,LoansR!AM$12:AM$226)</f>
        <v>0</v>
      </c>
      <c r="AN65" s="42">
        <f>SUMIF(LoansC!$B$12:$B$226,Loans!$B65,LoansC!AN$12:AN$226)+SUMIF(LoansR!$B$12:$B$214,Loans!$B65,LoansR!AN$12:AN$226)</f>
        <v>0</v>
      </c>
      <c r="AP65" s="84"/>
    </row>
    <row r="66" spans="1:42" x14ac:dyDescent="0.2">
      <c r="A66" s="1">
        <f t="shared" si="4"/>
        <v>10</v>
      </c>
      <c r="B66" s="10">
        <f t="shared" si="5"/>
        <v>43404</v>
      </c>
      <c r="C66" s="42">
        <f>SUMIF(LoansC!$B$12:$B$226,Loans!$B66,LoansC!C$12:C$226)+SUMIF(LoansR!$B$12:$B$214,Loans!$B66,LoansR!C$12:C$226)</f>
        <v>1779842.09</v>
      </c>
      <c r="D66" s="42">
        <f>SUMIF(LoansC!$B$12:$B$226,Loans!$B66,LoansC!D$12:D$226)+SUMIF(LoansR!$B$12:$B$214,Loans!$B66,LoansR!D$12:D$226)</f>
        <v>116629350.62999997</v>
      </c>
      <c r="E66" s="42">
        <f>SUMIF(LoansC!$B$12:$B$226,Loans!$B66,LoansC!E$12:E$226)+SUMIF(LoansR!$B$12:$B$214,Loans!$B66,LoansR!E$12:E$226)</f>
        <v>0</v>
      </c>
      <c r="F66" s="42">
        <f>SUMIF(LoansC!$B$12:$B$226,Loans!$B66,LoansC!F$12:F$226)+SUMIF(LoansR!$B$12:$B$214,Loans!$B66,LoansR!F$12:F$226)</f>
        <v>0</v>
      </c>
      <c r="G66" s="42">
        <f>SUMIF(LoansC!$B$12:$B$226,Loans!$B66,LoansC!G$12:G$226)+SUMIF(LoansR!$B$12:$B$214,Loans!$B66,LoansR!G$12:G$226)</f>
        <v>2586</v>
      </c>
      <c r="H66" s="42">
        <f>SUMIF(LoansC!$B$12:$B$226,Loans!$B66,LoansC!H$12:H$226)+SUMIF(LoansR!$B$12:$B$214,Loans!$B66,LoansR!H$12:H$226)</f>
        <v>35730589.069999993</v>
      </c>
      <c r="I66" s="42">
        <f>SUMIF(LoansC!$B$12:$B$226,Loans!$B66,LoansC!I$12:I$226)+SUMIF(LoansR!$B$12:$B$214,Loans!$B66,LoansR!I$12:I$226)</f>
        <v>143.90000000000015</v>
      </c>
      <c r="J66" s="42">
        <f>SUMIF(LoansC!$B$12:$B$226,Loans!$B66,LoansC!J$12:J$226)+SUMIF(LoansR!$B$12:$B$214,Loans!$B66,LoansR!J$12:J$226)</f>
        <v>35730732.969999991</v>
      </c>
      <c r="K66" s="42">
        <f>SUMIF(LoansC!$B$12:$B$226,Loans!$B66,LoansC!K$12:K$226)+SUMIF(LoansR!$B$12:$B$214,Loans!$B66,LoansR!K$12:K$226)</f>
        <v>330078.50999999995</v>
      </c>
      <c r="L66" s="42">
        <f>SUMIF(LoansC!$B$12:$B$226,Loans!$B66,LoansC!L$12:L$226)+SUMIF(LoansR!$B$12:$B$214,Loans!$B66,LoansR!L$12:L$226)</f>
        <v>330222.40999999997</v>
      </c>
      <c r="M66" s="42">
        <f>SUMIF(LoansC!$B$12:$B$226,Loans!$B66,LoansC!M$12:M$226)+SUMIF(LoansR!$B$12:$B$214,Loans!$B66,LoansR!M$12:M$226)</f>
        <v>1204670</v>
      </c>
      <c r="N66" s="42">
        <f>SUMIF(LoansC!$B$12:$B$226,Loans!$B66,LoansC!N$12:N$226)+SUMIF(LoansR!$B$12:$B$214,Loans!$B66,LoansR!N$12:N$226)</f>
        <v>0</v>
      </c>
      <c r="O66" s="42">
        <f>SUMIF(LoansC!$B$12:$B$226,Loans!$B66,LoansC!O$12:O$226)+SUMIF(LoansR!$B$12:$B$214,Loans!$B66,LoansR!O$12:O$226)</f>
        <v>1191750.32</v>
      </c>
      <c r="P66" s="42">
        <f>SUMIF(LoansC!$B$12:$B$226,Loans!$B66,LoansC!P$12:P$226)+SUMIF(LoansR!$B$12:$B$214,Loans!$B66,LoansR!P$12:P$226)</f>
        <v>330099.23</v>
      </c>
      <c r="Q66" s="42">
        <f>SUMIF(LoansC!$B$12:$B$226,Loans!$B66,LoansC!Q$12:Q$226)+SUMIF(LoansR!$B$12:$B$214,Loans!$B66,LoansR!Q$12:Q$226)</f>
        <v>861651.09</v>
      </c>
      <c r="R66" s="42">
        <f>SUMIF(LoansC!$B$12:$B$226,Loans!$B66,LoansC!R$12:R$226)+SUMIF(LoansR!$B$12:$B$214,Loans!$B66,LoansR!R$12:R$226)</f>
        <v>123.18</v>
      </c>
      <c r="S66" s="42">
        <f>SUMIF(LoansC!$B$12:$B$226,Loans!$B66,LoansC!S$12:S$226)+SUMIF(LoansR!$B$12:$B$214,Loans!$B66,LoansR!S$12:S$226)</f>
        <v>34868937.979999997</v>
      </c>
      <c r="T66" s="42">
        <f>SUMIF(LoansC!$B$12:$B$226,Loans!$B66,LoansC!T$12:T$226)+SUMIF(LoansR!$B$12:$B$214,Loans!$B66,LoansR!T$12:T$226)</f>
        <v>34869061.159999996</v>
      </c>
      <c r="U66" s="42">
        <f>SUMIF(LoansC!$B$12:$B$226,Loans!$B66,LoansC!U$12:U$226)+SUMIF(LoansR!$B$12:$B$214,Loans!$B66,LoansR!U$12:U$226)</f>
        <v>2</v>
      </c>
      <c r="V66" s="42">
        <f>SUMIF(LoansC!$B$12:$B$226,Loans!$B66,LoansC!V$12:V$226)+SUMIF(LoansR!$B$12:$B$214,Loans!$B66,LoansR!V$12:V$226)</f>
        <v>330807.03608058329</v>
      </c>
      <c r="W66" s="42">
        <f>SUMIF(LoansC!$B$12:$B$226,Loans!$B66,LoansC!W$12:W$226)+SUMIF(LoansR!$B$12:$B$214,Loans!$B66,LoansR!W$12:W$226)</f>
        <v>0</v>
      </c>
      <c r="X66" s="42">
        <f>SUMIF(LoansC!$B$12:$B$226,Loans!$B66,LoansC!X$12:X$226)</f>
        <v>155</v>
      </c>
      <c r="Y66" s="42">
        <f>SUMIF(LoansC!$B$12:$B$226,Loans!$B66,LoansC!Y$12:Y$226)+SUMIF(LoansR!$B$12:$B$214,Loans!$B66,LoansR!Y$12:Y$226)</f>
        <v>0</v>
      </c>
      <c r="Z66" s="42">
        <f>SUMIF(LoansC!$B$12:$B$226,Loans!$B66,LoansC!Z$12:Z$226)+SUMIF(LoansR!$B$12:$B$214,Loans!$B66,LoansR!Z$12:Z$226)</f>
        <v>0</v>
      </c>
      <c r="AA66" s="42">
        <f>SUMIF(LoansC!$B$12:$B$226,Loans!$B66,LoansC!AA$12:AA$226)+SUMIF(LoansR!$B$12:$B$214,Loans!$B66,LoansR!AA$12:AA$226)</f>
        <v>0</v>
      </c>
      <c r="AB66" s="42">
        <f>SUMIF(LoansC!$B$12:$B$226,Loans!$B66,LoansC!AB$12:AB$226)+SUMIF(LoansR!$B$12:$B$214,Loans!$B66,LoansR!AB$12:AB$226)</f>
        <v>0</v>
      </c>
      <c r="AC66" s="42">
        <f>SUMIF(LoansC!$B$12:$B$226,Loans!$B66,LoansC!AC$12:AC$226)+SUMIF(LoansR!$B$12:$B$214,Loans!$B66,LoansR!AC$12:AC$226)</f>
        <v>75</v>
      </c>
      <c r="AD66" s="42">
        <f>SUMIF(LoansC!$B$12:$B$226,Loans!$B66,LoansC!AD$12:AD$226)+SUMIF(LoansR!$B$12:$B$214,Loans!$B66,LoansR!AD$12:AD$226)</f>
        <v>0</v>
      </c>
      <c r="AE66" s="70">
        <f>SUMIF(LoansC!$B$12:$B$226,Loans!$B66,LoansC!AE$12:AE$226)</f>
        <v>0.1111</v>
      </c>
      <c r="AF66" s="42">
        <f>SUMIF(LoansC!$B$12:$B$226,Loans!$B66,LoansC!AF$12:AF$226)+SUMIF(LoansR!$B$12:$B$214,Loans!$B66,LoansR!AF$12:AF$226)</f>
        <v>727.35316091666675</v>
      </c>
      <c r="AG66" s="42">
        <f>SUMIF(LoansC!$B$12:$B$226,Loans!$B66,LoansC!AG$12:AG$226)+SUMIF(LoansR!$B$12:$B$214,Loans!$B66,LoansR!AG$12:AG$226)</f>
        <v>0</v>
      </c>
      <c r="AH66" s="42">
        <f>SUMIF(LoansC!$B$12:$B$226,Loans!$B66,LoansC!AH$12:AH$226)+SUMIF(LoansR!$B$12:$B$214,Loans!$B66,LoansR!AH$12:AH$226)</f>
        <v>0</v>
      </c>
      <c r="AI66" s="42">
        <f>SUMIF(LoansC!$B$12:$B$226,Loans!$B66,LoansC!AI$12:AI$226)+SUMIF(LoansR!$B$12:$B$214,Loans!$B66,LoansR!AI$12:AI$226)</f>
        <v>2511</v>
      </c>
      <c r="AJ66" s="42">
        <f>SUMIF(LoansC!$B$12:$B$226,Loans!$B66,LoansC!AJ$12:AJ$226)+SUMIF(LoansR!$B$12:$B$214,Loans!$B66,LoansR!AJ$12:AJ$226)</f>
        <v>802545.32</v>
      </c>
      <c r="AK66" s="42">
        <f>SUMIF(LoansC!$B$12:$B$226,Loans!$B66,LoansC!AK$12:AK$226)+SUMIF(LoansR!$B$12:$B$214,Loans!$B66,LoansR!AK$12:AK$226)</f>
        <v>0</v>
      </c>
      <c r="AL66" s="42">
        <f>SUMIF(LoansC!$B$12:$B$226,Loans!$B66,LoansC!AL$12:AL$226)+SUMIF(LoansR!$B$12:$B$214,Loans!$B66,LoansR!AL$12:AL$226)</f>
        <v>0</v>
      </c>
      <c r="AM66" s="42">
        <f>SUMIF(LoansC!$B$12:$B$226,Loans!$B66,LoansC!AM$12:AM$226)+SUMIF(LoansR!$B$12:$B$214,Loans!$B66,LoansR!AM$12:AM$226)</f>
        <v>0</v>
      </c>
      <c r="AN66" s="42">
        <f>SUMIF(LoansC!$B$12:$B$226,Loans!$B66,LoansC!AN$12:AN$226)+SUMIF(LoansR!$B$12:$B$214,Loans!$B66,LoansR!AN$12:AN$226)</f>
        <v>0</v>
      </c>
      <c r="AP66" s="84"/>
    </row>
    <row r="67" spans="1:42" x14ac:dyDescent="0.2">
      <c r="A67" s="1">
        <f t="shared" si="4"/>
        <v>11</v>
      </c>
      <c r="B67" s="10">
        <f t="shared" si="5"/>
        <v>43434</v>
      </c>
      <c r="C67" s="42">
        <f>SUMIF(LoansC!$B$12:$B$226,Loans!$B67,LoansC!C$12:C$226)+SUMIF(LoansR!$B$12:$B$214,Loans!$B67,LoansR!C$12:C$226)</f>
        <v>1121781.8600000001</v>
      </c>
      <c r="D67" s="42">
        <f>SUMIF(LoansC!$B$12:$B$226,Loans!$B67,LoansC!D$12:D$226)+SUMIF(LoansR!$B$12:$B$214,Loans!$B67,LoansR!D$12:D$226)</f>
        <v>117751132.48999995</v>
      </c>
      <c r="E67" s="42">
        <f>SUMIF(LoansC!$B$12:$B$226,Loans!$B67,LoansC!E$12:E$226)+SUMIF(LoansR!$B$12:$B$214,Loans!$B67,LoansR!E$12:E$226)</f>
        <v>0</v>
      </c>
      <c r="F67" s="42">
        <f>SUMIF(LoansC!$B$12:$B$226,Loans!$B67,LoansC!F$12:F$226)+SUMIF(LoansR!$B$12:$B$214,Loans!$B67,LoansR!F$12:F$226)</f>
        <v>0</v>
      </c>
      <c r="G67" s="42">
        <f>SUMIF(LoansC!$B$12:$B$226,Loans!$B67,LoansC!G$12:G$226)+SUMIF(LoansR!$B$12:$B$214,Loans!$B67,LoansR!G$12:G$226)</f>
        <v>2205</v>
      </c>
      <c r="H67" s="42">
        <f>SUMIF(LoansC!$B$12:$B$226,Loans!$B67,LoansC!H$12:H$226)+SUMIF(LoansR!$B$12:$B$214,Loans!$B67,LoansR!H$12:H$226)</f>
        <v>34868937.979999997</v>
      </c>
      <c r="I67" s="42">
        <f>SUMIF(LoansC!$B$12:$B$226,Loans!$B67,LoansC!I$12:I$226)+SUMIF(LoansR!$B$12:$B$214,Loans!$B67,LoansR!I$12:I$226)</f>
        <v>123.18000000000063</v>
      </c>
      <c r="J67" s="42">
        <f>SUMIF(LoansC!$B$12:$B$226,Loans!$B67,LoansC!J$12:J$226)+SUMIF(LoansR!$B$12:$B$214,Loans!$B67,LoansR!J$12:J$226)</f>
        <v>34869061.159999996</v>
      </c>
      <c r="K67" s="42">
        <f>SUMIF(LoansC!$B$12:$B$226,Loans!$B67,LoansC!K$12:K$226)+SUMIF(LoansR!$B$12:$B$214,Loans!$B67,LoansR!K$12:K$226)</f>
        <v>322197.19999999995</v>
      </c>
      <c r="L67" s="42">
        <f>SUMIF(LoansC!$B$12:$B$226,Loans!$B67,LoansC!L$12:L$226)+SUMIF(LoansR!$B$12:$B$214,Loans!$B67,LoansR!L$12:L$226)</f>
        <v>322320.37999999995</v>
      </c>
      <c r="M67" s="42">
        <f>SUMIF(LoansC!$B$12:$B$226,Loans!$B67,LoansC!M$12:M$226)+SUMIF(LoansR!$B$12:$B$214,Loans!$B67,LoansR!M$12:M$226)</f>
        <v>1022415</v>
      </c>
      <c r="N67" s="42">
        <f>SUMIF(LoansC!$B$12:$B$226,Loans!$B67,LoansC!N$12:N$226)+SUMIF(LoansR!$B$12:$B$214,Loans!$B67,LoansR!N$12:N$226)</f>
        <v>0</v>
      </c>
      <c r="O67" s="42">
        <f>SUMIF(LoansC!$B$12:$B$226,Loans!$B67,LoansC!O$12:O$226)+SUMIF(LoansR!$B$12:$B$214,Loans!$B67,LoansR!O$12:O$226)</f>
        <v>1010009.25</v>
      </c>
      <c r="P67" s="42">
        <f>SUMIF(LoansC!$B$12:$B$226,Loans!$B67,LoansC!P$12:P$226)+SUMIF(LoansR!$B$12:$B$214,Loans!$B67,LoansR!P$12:P$226)</f>
        <v>322040.94999999995</v>
      </c>
      <c r="Q67" s="42">
        <f>SUMIF(LoansC!$B$12:$B$226,Loans!$B67,LoansC!Q$12:Q$226)+SUMIF(LoansR!$B$12:$B$214,Loans!$B67,LoansR!Q$12:Q$226)</f>
        <v>687968.3</v>
      </c>
      <c r="R67" s="42">
        <f>SUMIF(LoansC!$B$12:$B$226,Loans!$B67,LoansC!R$12:R$226)+SUMIF(LoansR!$B$12:$B$214,Loans!$B67,LoansR!R$12:R$226)</f>
        <v>279.43</v>
      </c>
      <c r="S67" s="42">
        <f>SUMIF(LoansC!$B$12:$B$226,Loans!$B67,LoansC!S$12:S$226)+SUMIF(LoansR!$B$12:$B$214,Loans!$B67,LoansR!S$12:S$226)</f>
        <v>34180969.679999992</v>
      </c>
      <c r="T67" s="42">
        <f>SUMIF(LoansC!$B$12:$B$226,Loans!$B67,LoansC!T$12:T$226)+SUMIF(LoansR!$B$12:$B$214,Loans!$B67,LoansR!T$12:T$226)</f>
        <v>34181249.109999992</v>
      </c>
      <c r="U67" s="42">
        <f>SUMIF(LoansC!$B$12:$B$226,Loans!$B67,LoansC!U$12:U$226)+SUMIF(LoansR!$B$12:$B$214,Loans!$B67,LoansR!U$12:U$226)</f>
        <v>2</v>
      </c>
      <c r="V67" s="42">
        <f>SUMIF(LoansC!$B$12:$B$226,Loans!$B67,LoansC!V$12:V$226)+SUMIF(LoansR!$B$12:$B$214,Loans!$B67,LoansR!V$12:V$226)</f>
        <v>322829.39123966661</v>
      </c>
      <c r="W67" s="42">
        <f>SUMIF(LoansC!$B$12:$B$226,Loans!$B67,LoansC!W$12:W$226)+SUMIF(LoansR!$B$12:$B$214,Loans!$B67,LoansR!W$12:W$226)</f>
        <v>0</v>
      </c>
      <c r="X67" s="42">
        <f>SUMIF(LoansC!$B$12:$B$226,Loans!$B67,LoansC!X$12:X$226)</f>
        <v>155</v>
      </c>
      <c r="Y67" s="42">
        <f>SUMIF(LoansC!$B$12:$B$226,Loans!$B67,LoansC!Y$12:Y$226)+SUMIF(LoansR!$B$12:$B$214,Loans!$B67,LoansR!Y$12:Y$226)</f>
        <v>0</v>
      </c>
      <c r="Z67" s="42">
        <f>SUMIF(LoansC!$B$12:$B$226,Loans!$B67,LoansC!Z$12:Z$226)+SUMIF(LoansR!$B$12:$B$214,Loans!$B67,LoansR!Z$12:Z$226)</f>
        <v>0</v>
      </c>
      <c r="AA67" s="42">
        <f>SUMIF(LoansC!$B$12:$B$226,Loans!$B67,LoansC!AA$12:AA$226)+SUMIF(LoansR!$B$12:$B$214,Loans!$B67,LoansR!AA$12:AA$226)</f>
        <v>0</v>
      </c>
      <c r="AB67" s="42">
        <f>SUMIF(LoansC!$B$12:$B$226,Loans!$B67,LoansC!AB$12:AB$226)+SUMIF(LoansR!$B$12:$B$214,Loans!$B67,LoansR!AB$12:AB$226)</f>
        <v>0</v>
      </c>
      <c r="AC67" s="42">
        <f>SUMIF(LoansC!$B$12:$B$226,Loans!$B67,LoansC!AC$12:AC$226)+SUMIF(LoansR!$B$12:$B$214,Loans!$B67,LoansR!AC$12:AC$226)</f>
        <v>78</v>
      </c>
      <c r="AD67" s="42">
        <f>SUMIF(LoansC!$B$12:$B$226,Loans!$B67,LoansC!AD$12:AD$226)+SUMIF(LoansR!$B$12:$B$214,Loans!$B67,LoansR!AD$12:AD$226)</f>
        <v>0</v>
      </c>
      <c r="AE67" s="70">
        <f>SUMIF(LoansC!$B$12:$B$226,Loans!$B67,LoansC!AE$12:AE$226)</f>
        <v>0.1111</v>
      </c>
      <c r="AF67" s="42">
        <f>SUMIF(LoansC!$B$12:$B$226,Loans!$B67,LoansC!AF$12:AF$226)+SUMIF(LoansR!$B$12:$B$214,Loans!$B67,LoansR!AF$12:AF$226)</f>
        <v>631.02429124999992</v>
      </c>
      <c r="AG67" s="42">
        <f>SUMIF(LoansC!$B$12:$B$226,Loans!$B67,LoansC!AG$12:AG$226)+SUMIF(LoansR!$B$12:$B$214,Loans!$B67,LoansR!AG$12:AG$226)</f>
        <v>0</v>
      </c>
      <c r="AH67" s="42">
        <f>SUMIF(LoansC!$B$12:$B$226,Loans!$B67,LoansC!AH$12:AH$226)+SUMIF(LoansR!$B$12:$B$214,Loans!$B67,LoansR!AH$12:AH$226)</f>
        <v>0</v>
      </c>
      <c r="AI67" s="42">
        <f>SUMIF(LoansC!$B$12:$B$226,Loans!$B67,LoansC!AI$12:AI$226)+SUMIF(LoansR!$B$12:$B$214,Loans!$B67,LoansR!AI$12:AI$226)</f>
        <v>2127</v>
      </c>
      <c r="AJ67" s="42">
        <f>SUMIF(LoansC!$B$12:$B$226,Loans!$B67,LoansC!AJ$12:AJ$226)+SUMIF(LoansR!$B$12:$B$214,Loans!$B67,LoansR!AJ$12:AJ$226)</f>
        <v>680324.25</v>
      </c>
      <c r="AK67" s="42">
        <f>SUMIF(LoansC!$B$12:$B$226,Loans!$B67,LoansC!AK$12:AK$226)+SUMIF(LoansR!$B$12:$B$214,Loans!$B67,LoansR!AK$12:AK$226)</f>
        <v>0</v>
      </c>
      <c r="AL67" s="42">
        <f>SUMIF(LoansC!$B$12:$B$226,Loans!$B67,LoansC!AL$12:AL$226)+SUMIF(LoansR!$B$12:$B$214,Loans!$B67,LoansR!AL$12:AL$226)</f>
        <v>0</v>
      </c>
      <c r="AM67" s="42">
        <f>SUMIF(LoansC!$B$12:$B$226,Loans!$B67,LoansC!AM$12:AM$226)+SUMIF(LoansR!$B$12:$B$214,Loans!$B67,LoansR!AM$12:AM$226)</f>
        <v>0</v>
      </c>
      <c r="AN67" s="42">
        <f>SUMIF(LoansC!$B$12:$B$226,Loans!$B67,LoansC!AN$12:AN$226)+SUMIF(LoansR!$B$12:$B$214,Loans!$B67,LoansR!AN$12:AN$226)</f>
        <v>0</v>
      </c>
      <c r="AP67" s="84"/>
    </row>
    <row r="68" spans="1:42" x14ac:dyDescent="0.2">
      <c r="A68" s="1">
        <f t="shared" si="4"/>
        <v>12</v>
      </c>
      <c r="B68" s="10">
        <f t="shared" si="5"/>
        <v>43465</v>
      </c>
      <c r="C68" s="42">
        <f>SUMIF(LoansC!$B$12:$B$226,Loans!$B68,LoansC!C$12:C$226)+SUMIF(LoansR!$B$12:$B$214,Loans!$B68,LoansR!C$12:C$226)</f>
        <v>994470.27</v>
      </c>
      <c r="D68" s="42">
        <f>SUMIF(LoansC!$B$12:$B$226,Loans!$B68,LoansC!D$12:D$226)+SUMIF(LoansR!$B$12:$B$214,Loans!$B68,LoansR!D$12:D$226)</f>
        <v>118745602.75999996</v>
      </c>
      <c r="E68" s="42">
        <f>SUMIF(LoansC!$B$12:$B$226,Loans!$B68,LoansC!E$12:E$226)+SUMIF(LoansR!$B$12:$B$214,Loans!$B68,LoansR!E$12:E$226)</f>
        <v>0</v>
      </c>
      <c r="F68" s="42">
        <f>SUMIF(LoansC!$B$12:$B$226,Loans!$B68,LoansC!F$12:F$226)+SUMIF(LoansR!$B$12:$B$214,Loans!$B68,LoansR!F$12:F$226)</f>
        <v>0</v>
      </c>
      <c r="G68" s="42">
        <f>SUMIF(LoansC!$B$12:$B$226,Loans!$B68,LoansC!G$12:G$226)+SUMIF(LoansR!$B$12:$B$214,Loans!$B68,LoansR!G$12:G$226)</f>
        <v>1771</v>
      </c>
      <c r="H68" s="42">
        <f>SUMIF(LoansC!$B$12:$B$226,Loans!$B68,LoansC!H$12:H$226)+SUMIF(LoansR!$B$12:$B$214,Loans!$B68,LoansR!H$12:H$226)</f>
        <v>34180969.679999992</v>
      </c>
      <c r="I68" s="42">
        <f>SUMIF(LoansC!$B$12:$B$226,Loans!$B68,LoansC!I$12:I$226)+SUMIF(LoansR!$B$12:$B$214,Loans!$B68,LoansR!I$12:I$226)</f>
        <v>279.43000000000058</v>
      </c>
      <c r="J68" s="42">
        <f>SUMIF(LoansC!$B$12:$B$226,Loans!$B68,LoansC!J$12:J$226)+SUMIF(LoansR!$B$12:$B$214,Loans!$B68,LoansR!J$12:J$226)</f>
        <v>34181249.109999992</v>
      </c>
      <c r="K68" s="42">
        <f>SUMIF(LoansC!$B$12:$B$226,Loans!$B68,LoansC!K$12:K$226)+SUMIF(LoansR!$B$12:$B$214,Loans!$B68,LoansR!K$12:K$226)</f>
        <v>315893.95999999996</v>
      </c>
      <c r="L68" s="42">
        <f>SUMIF(LoansC!$B$12:$B$226,Loans!$B68,LoansC!L$12:L$226)+SUMIF(LoansR!$B$12:$B$214,Loans!$B68,LoansR!L$12:L$226)</f>
        <v>316173.38999999996</v>
      </c>
      <c r="M68" s="42">
        <f>SUMIF(LoansC!$B$12:$B$226,Loans!$B68,LoansC!M$12:M$226)+SUMIF(LoansR!$B$12:$B$214,Loans!$B68,LoansR!M$12:M$226)</f>
        <v>822665</v>
      </c>
      <c r="N68" s="42">
        <f>SUMIF(LoansC!$B$12:$B$226,Loans!$B68,LoansC!N$12:N$226)+SUMIF(LoansR!$B$12:$B$214,Loans!$B68,LoansR!N$12:N$226)</f>
        <v>0</v>
      </c>
      <c r="O68" s="42">
        <f>SUMIF(LoansC!$B$12:$B$226,Loans!$B68,LoansC!O$12:O$226)+SUMIF(LoansR!$B$12:$B$214,Loans!$B68,LoansR!O$12:O$226)</f>
        <v>812825.91</v>
      </c>
      <c r="P68" s="42">
        <f>SUMIF(LoansC!$B$12:$B$226,Loans!$B68,LoansC!P$12:P$226)+SUMIF(LoansR!$B$12:$B$214,Loans!$B68,LoansR!P$12:P$226)</f>
        <v>315925.73999999993</v>
      </c>
      <c r="Q68" s="42">
        <f>SUMIF(LoansC!$B$12:$B$226,Loans!$B68,LoansC!Q$12:Q$226)+SUMIF(LoansR!$B$12:$B$214,Loans!$B68,LoansR!Q$12:Q$226)</f>
        <v>496900.17</v>
      </c>
      <c r="R68" s="42">
        <f>SUMIF(LoansC!$B$12:$B$226,Loans!$B68,LoansC!R$12:R$226)+SUMIF(LoansR!$B$12:$B$214,Loans!$B68,LoansR!R$12:R$226)</f>
        <v>247.65</v>
      </c>
      <c r="S68" s="42">
        <f>SUMIF(LoansC!$B$12:$B$226,Loans!$B68,LoansC!S$12:S$226)+SUMIF(LoansR!$B$12:$B$214,Loans!$B68,LoansR!S$12:S$226)</f>
        <v>33684069.50999999</v>
      </c>
      <c r="T68" s="42">
        <f>SUMIF(LoansC!$B$12:$B$226,Loans!$B68,LoansC!T$12:T$226)+SUMIF(LoansR!$B$12:$B$214,Loans!$B68,LoansR!T$12:T$226)</f>
        <v>33684317.159999996</v>
      </c>
      <c r="U68" s="42">
        <f>SUMIF(LoansC!$B$12:$B$226,Loans!$B68,LoansC!U$12:U$226)+SUMIF(LoansR!$B$12:$B$214,Loans!$B68,LoansR!U$12:U$226)</f>
        <v>2</v>
      </c>
      <c r="V68" s="42">
        <f>SUMIF(LoansC!$B$12:$B$226,Loans!$B68,LoansC!V$12:V$226)+SUMIF(LoansR!$B$12:$B$214,Loans!$B68,LoansR!V$12:V$226)</f>
        <v>316461.3980100833</v>
      </c>
      <c r="W68" s="42">
        <f>SUMIF(LoansC!$B$12:$B$226,Loans!$B68,LoansC!W$12:W$226)+SUMIF(LoansR!$B$12:$B$214,Loans!$B68,LoansR!W$12:W$226)</f>
        <v>0</v>
      </c>
      <c r="X68" s="42">
        <f>SUMIF(LoansC!$B$12:$B$226,Loans!$B68,LoansC!X$12:X$226)</f>
        <v>155</v>
      </c>
      <c r="Y68" s="42">
        <f>SUMIF(LoansC!$B$12:$B$226,Loans!$B68,LoansC!Y$12:Y$226)+SUMIF(LoansR!$B$12:$B$214,Loans!$B68,LoansR!Y$12:Y$226)</f>
        <v>0</v>
      </c>
      <c r="Z68" s="42">
        <f>SUMIF(LoansC!$B$12:$B$226,Loans!$B68,LoansC!Z$12:Z$226)+SUMIF(LoansR!$B$12:$B$214,Loans!$B68,LoansR!Z$12:Z$226)</f>
        <v>0</v>
      </c>
      <c r="AA68" s="42">
        <f>SUMIF(LoansC!$B$12:$B$226,Loans!$B68,LoansC!AA$12:AA$226)+SUMIF(LoansR!$B$12:$B$214,Loans!$B68,LoansR!AA$12:AA$226)</f>
        <v>0</v>
      </c>
      <c r="AB68" s="42">
        <f>SUMIF(LoansC!$B$12:$B$226,Loans!$B68,LoansC!AB$12:AB$226)+SUMIF(LoansR!$B$12:$B$214,Loans!$B68,LoansR!AB$12:AB$226)</f>
        <v>0</v>
      </c>
      <c r="AC68" s="42">
        <f>SUMIF(LoansC!$B$12:$B$226,Loans!$B68,LoansC!AC$12:AC$226)+SUMIF(LoansR!$B$12:$B$214,Loans!$B68,LoansR!AC$12:AC$226)</f>
        <v>58</v>
      </c>
      <c r="AD68" s="42">
        <f>SUMIF(LoansC!$B$12:$B$226,Loans!$B68,LoansC!AD$12:AD$226)+SUMIF(LoansR!$B$12:$B$214,Loans!$B68,LoansR!AD$12:AD$226)</f>
        <v>0</v>
      </c>
      <c r="AE68" s="70">
        <f>SUMIF(LoansC!$B$12:$B$226,Loans!$B68,LoansC!AE$12:AE$226)</f>
        <v>0.1111</v>
      </c>
      <c r="AF68" s="42">
        <f>SUMIF(LoansC!$B$12:$B$226,Loans!$B68,LoansC!AF$12:AF$226)+SUMIF(LoansR!$B$12:$B$214,Loans!$B68,LoansR!AF$12:AF$226)</f>
        <v>566.3132986666667</v>
      </c>
      <c r="AG68" s="42">
        <f>SUMIF(LoansC!$B$12:$B$226,Loans!$B68,LoansC!AG$12:AG$226)+SUMIF(LoansR!$B$12:$B$214,Loans!$B68,LoansR!AG$12:AG$226)</f>
        <v>0</v>
      </c>
      <c r="AH68" s="42">
        <f>SUMIF(LoansC!$B$12:$B$226,Loans!$B68,LoansC!AH$12:AH$226)+SUMIF(LoansR!$B$12:$B$214,Loans!$B68,LoansR!AH$12:AH$226)</f>
        <v>0</v>
      </c>
      <c r="AI68" s="42">
        <f>SUMIF(LoansC!$B$12:$B$226,Loans!$B68,LoansC!AI$12:AI$226)+SUMIF(LoansR!$B$12:$B$214,Loans!$B68,LoansR!AI$12:AI$226)</f>
        <v>1713</v>
      </c>
      <c r="AJ68" s="42">
        <f>SUMIF(LoansC!$B$12:$B$226,Loans!$B68,LoansC!AJ$12:AJ$226)+SUMIF(LoansR!$B$12:$B$214,Loans!$B68,LoansR!AJ$12:AJ$226)</f>
        <v>547396.77</v>
      </c>
      <c r="AK68" s="42">
        <f>SUMIF(LoansC!$B$12:$B$226,Loans!$B68,LoansC!AK$12:AK$226)+SUMIF(LoansR!$B$12:$B$214,Loans!$B68,LoansR!AK$12:AK$226)</f>
        <v>0</v>
      </c>
      <c r="AL68" s="42">
        <f>SUMIF(LoansC!$B$12:$B$226,Loans!$B68,LoansC!AL$12:AL$226)+SUMIF(LoansR!$B$12:$B$214,Loans!$B68,LoansR!AL$12:AL$226)</f>
        <v>0</v>
      </c>
      <c r="AM68" s="42">
        <f>SUMIF(LoansC!$B$12:$B$226,Loans!$B68,LoansC!AM$12:AM$226)+SUMIF(LoansR!$B$12:$B$214,Loans!$B68,LoansR!AM$12:AM$226)</f>
        <v>0</v>
      </c>
      <c r="AN68" s="42">
        <f>SUMIF(LoansC!$B$12:$B$226,Loans!$B68,LoansC!AN$12:AN$226)+SUMIF(LoansR!$B$12:$B$214,Loans!$B68,LoansR!AN$12:AN$226)</f>
        <v>0</v>
      </c>
      <c r="AP68" s="84"/>
    </row>
    <row r="69" spans="1:42" x14ac:dyDescent="0.2">
      <c r="A69" s="1">
        <f t="shared" si="4"/>
        <v>1</v>
      </c>
      <c r="B69" s="10">
        <f t="shared" si="5"/>
        <v>43496</v>
      </c>
      <c r="C69" s="42">
        <f>SUMIF(LoansC!$B$12:$B$226,Loans!$B69,LoansC!C$12:C$226)+SUMIF(LoansR!$B$12:$B$214,Loans!$B69,LoansR!C$12:C$226)</f>
        <v>1226683.2100000004</v>
      </c>
      <c r="D69" s="42">
        <f>SUMIF(LoansC!$B$12:$B$226,Loans!$B69,LoansC!D$12:D$226)+SUMIF(LoansR!$B$12:$B$214,Loans!$B69,LoansR!D$12:D$226)</f>
        <v>119972285.96999995</v>
      </c>
      <c r="E69" s="42">
        <f>SUMIF(LoansC!$B$12:$B$226,Loans!$B69,LoansC!E$12:E$226)+SUMIF(LoansR!$B$12:$B$214,Loans!$B69,LoansR!E$12:E$226)</f>
        <v>0</v>
      </c>
      <c r="F69" s="42">
        <f>SUMIF(LoansC!$B$12:$B$226,Loans!$B69,LoansC!F$12:F$226)+SUMIF(LoansR!$B$12:$B$214,Loans!$B69,LoansR!F$12:F$226)</f>
        <v>0</v>
      </c>
      <c r="G69" s="42">
        <f>SUMIF(LoansC!$B$12:$B$226,Loans!$B69,LoansC!G$12:G$226)+SUMIF(LoansR!$B$12:$B$214,Loans!$B69,LoansR!G$12:G$226)</f>
        <v>1125</v>
      </c>
      <c r="H69" s="42">
        <f>SUMIF(LoansC!$B$12:$B$226,Loans!$B69,LoansC!H$12:H$226)+SUMIF(LoansR!$B$12:$B$214,Loans!$B69,LoansR!H$12:H$226)</f>
        <v>33684069.50999999</v>
      </c>
      <c r="I69" s="42">
        <f>SUMIF(LoansC!$B$12:$B$226,Loans!$B69,LoansC!I$12:I$226)+SUMIF(LoansR!$B$12:$B$214,Loans!$B69,LoansR!I$12:I$226)</f>
        <v>247.65000000000242</v>
      </c>
      <c r="J69" s="42">
        <f>SUMIF(LoansC!$B$12:$B$226,Loans!$B69,LoansC!J$12:J$226)+SUMIF(LoansR!$B$12:$B$214,Loans!$B69,LoansR!J$12:J$226)</f>
        <v>33684317.159999996</v>
      </c>
      <c r="K69" s="42">
        <f>SUMIF(LoansC!$B$12:$B$226,Loans!$B69,LoansC!K$12:K$226)+SUMIF(LoansR!$B$12:$B$214,Loans!$B69,LoansR!K$12:K$226)</f>
        <v>311350.78000000009</v>
      </c>
      <c r="L69" s="42">
        <f>SUMIF(LoansC!$B$12:$B$226,Loans!$B69,LoansC!L$12:L$226)+SUMIF(LoansR!$B$12:$B$214,Loans!$B69,LoansR!L$12:L$226)</f>
        <v>311598.43000000011</v>
      </c>
      <c r="M69" s="42">
        <f>SUMIF(LoansC!$B$12:$B$226,Loans!$B69,LoansC!M$12:M$226)+SUMIF(LoansR!$B$12:$B$214,Loans!$B69,LoansR!M$12:M$226)</f>
        <v>521575</v>
      </c>
      <c r="N69" s="42">
        <f>SUMIF(LoansC!$B$12:$B$226,Loans!$B69,LoansC!N$12:N$226)+SUMIF(LoansR!$B$12:$B$214,Loans!$B69,LoansR!N$12:N$226)</f>
        <v>0</v>
      </c>
      <c r="O69" s="42">
        <f>SUMIF(LoansC!$B$12:$B$226,Loans!$B69,LoansC!O$12:O$226)+SUMIF(LoansR!$B$12:$B$214,Loans!$B69,LoansR!O$12:O$226)</f>
        <v>514808.08</v>
      </c>
      <c r="P69" s="42">
        <f>SUMIF(LoansC!$B$12:$B$226,Loans!$B69,LoansC!P$12:P$226)+SUMIF(LoansR!$B$12:$B$214,Loans!$B69,LoansR!P$12:P$226)</f>
        <v>311042.08000000013</v>
      </c>
      <c r="Q69" s="42">
        <f>SUMIF(LoansC!$B$12:$B$226,Loans!$B69,LoansC!Q$12:Q$226)+SUMIF(LoansR!$B$12:$B$214,Loans!$B69,LoansR!Q$12:Q$226)</f>
        <v>203766</v>
      </c>
      <c r="R69" s="42">
        <f>SUMIF(LoansC!$B$12:$B$226,Loans!$B69,LoansC!R$12:R$226)+SUMIF(LoansR!$B$12:$B$214,Loans!$B69,LoansR!R$12:R$226)</f>
        <v>556.34999999999991</v>
      </c>
      <c r="S69" s="42">
        <f>SUMIF(LoansC!$B$12:$B$226,Loans!$B69,LoansC!S$12:S$226)+SUMIF(LoansR!$B$12:$B$214,Loans!$B69,LoansR!S$12:S$226)</f>
        <v>33480303.509999994</v>
      </c>
      <c r="T69" s="42">
        <f>SUMIF(LoansC!$B$12:$B$226,Loans!$B69,LoansC!T$12:T$226)+SUMIF(LoansR!$B$12:$B$214,Loans!$B69,LoansR!T$12:T$226)</f>
        <v>33480859.859999996</v>
      </c>
      <c r="U69" s="42">
        <f>SUMIF(LoansC!$B$12:$B$226,Loans!$B69,LoansC!U$12:U$226)+SUMIF(LoansR!$B$12:$B$214,Loans!$B69,LoansR!U$12:U$226)</f>
        <v>2</v>
      </c>
      <c r="V69" s="42">
        <f>SUMIF(LoansC!$B$12:$B$226,Loans!$B69,LoansC!V$12:V$226)+SUMIF(LoansR!$B$12:$B$214,Loans!$B69,LoansR!V$12:V$226)</f>
        <v>311860.63637299993</v>
      </c>
      <c r="W69" s="42">
        <f>SUMIF(LoansC!$B$12:$B$226,Loans!$B69,LoansC!W$12:W$226)+SUMIF(LoansR!$B$12:$B$214,Loans!$B69,LoansR!W$12:W$226)</f>
        <v>0</v>
      </c>
      <c r="X69" s="42">
        <f>SUMIF(LoansC!$B$12:$B$226,Loans!$B69,LoansC!X$12:X$226)</f>
        <v>155</v>
      </c>
      <c r="Y69" s="42">
        <f>SUMIF(LoansC!$B$12:$B$226,Loans!$B69,LoansC!Y$12:Y$226)+SUMIF(LoansR!$B$12:$B$214,Loans!$B69,LoansR!Y$12:Y$226)</f>
        <v>0</v>
      </c>
      <c r="Z69" s="42">
        <f>SUMIF(LoansC!$B$12:$B$226,Loans!$B69,LoansC!Z$12:Z$226)+SUMIF(LoansR!$B$12:$B$214,Loans!$B69,LoansR!Z$12:Z$226)</f>
        <v>0</v>
      </c>
      <c r="AA69" s="42">
        <f>SUMIF(LoansC!$B$12:$B$226,Loans!$B69,LoansC!AA$12:AA$226)+SUMIF(LoansR!$B$12:$B$214,Loans!$B69,LoansR!AA$12:AA$226)</f>
        <v>0</v>
      </c>
      <c r="AB69" s="42">
        <f>SUMIF(LoansC!$B$12:$B$226,Loans!$B69,LoansC!AB$12:AB$226)+SUMIF(LoansR!$B$12:$B$214,Loans!$B69,LoansR!AB$12:AB$226)</f>
        <v>0</v>
      </c>
      <c r="AC69" s="42">
        <f>SUMIF(LoansC!$B$12:$B$226,Loans!$B69,LoansC!AC$12:AC$226)+SUMIF(LoansR!$B$12:$B$214,Loans!$B69,LoansR!AC$12:AC$226)</f>
        <v>40</v>
      </c>
      <c r="AD69" s="42">
        <f>SUMIF(LoansC!$B$12:$B$226,Loans!$B69,LoansC!AD$12:AD$226)+SUMIF(LoansR!$B$12:$B$214,Loans!$B69,LoansR!AD$12:AD$226)</f>
        <v>0</v>
      </c>
      <c r="AE69" s="70">
        <f>SUMIF(LoansC!$B$12:$B$226,Loans!$B69,LoansC!AE$12:AE$226)</f>
        <v>0.1111</v>
      </c>
      <c r="AF69" s="42">
        <f>SUMIF(LoansC!$B$12:$B$226,Loans!$B69,LoansC!AF$12:AF$226)+SUMIF(LoansR!$B$12:$B$214,Loans!$B69,LoansR!AF$12:AF$226)</f>
        <v>508.77519716666666</v>
      </c>
      <c r="AG69" s="42">
        <f>SUMIF(LoansC!$B$12:$B$226,Loans!$B69,LoansC!AG$12:AG$226)+SUMIF(LoansR!$B$12:$B$214,Loans!$B69,LoansR!AG$12:AG$226)</f>
        <v>0</v>
      </c>
      <c r="AH69" s="42">
        <f>SUMIF(LoansC!$B$12:$B$226,Loans!$B69,LoansC!AH$12:AH$226)+SUMIF(LoansR!$B$12:$B$214,Loans!$B69,LoansR!AH$12:AH$226)</f>
        <v>0</v>
      </c>
      <c r="AI69" s="42">
        <f>SUMIF(LoansC!$B$12:$B$226,Loans!$B69,LoansC!AI$12:AI$226)+SUMIF(LoansR!$B$12:$B$214,Loans!$B69,LoansR!AI$12:AI$226)</f>
        <v>1085</v>
      </c>
      <c r="AJ69" s="42">
        <f>SUMIF(LoansC!$B$12:$B$226,Loans!$B69,LoansC!AJ$12:AJ$226)+SUMIF(LoansR!$B$12:$B$214,Loans!$B69,LoansR!AJ$12:AJ$226)</f>
        <v>346709.96</v>
      </c>
      <c r="AK69" s="42">
        <f>SUMIF(LoansC!$B$12:$B$226,Loans!$B69,LoansC!AK$12:AK$226)+SUMIF(LoansR!$B$12:$B$214,Loans!$B69,LoansR!AK$12:AK$226)</f>
        <v>0</v>
      </c>
      <c r="AL69" s="42">
        <f>SUMIF(LoansC!$B$12:$B$226,Loans!$B69,LoansC!AL$12:AL$226)+SUMIF(LoansR!$B$12:$B$214,Loans!$B69,LoansR!AL$12:AL$226)</f>
        <v>0</v>
      </c>
      <c r="AM69" s="42">
        <f>SUMIF(LoansC!$B$12:$B$226,Loans!$B69,LoansC!AM$12:AM$226)+SUMIF(LoansR!$B$12:$B$214,Loans!$B69,LoansR!AM$12:AM$226)</f>
        <v>0</v>
      </c>
      <c r="AN69" s="42">
        <f>SUMIF(LoansC!$B$12:$B$226,Loans!$B69,LoansC!AN$12:AN$226)+SUMIF(LoansR!$B$12:$B$214,Loans!$B69,LoansR!AN$12:AN$226)</f>
        <v>0</v>
      </c>
      <c r="AP69" s="84"/>
    </row>
    <row r="70" spans="1:42" x14ac:dyDescent="0.2">
      <c r="A70" s="1">
        <f t="shared" si="4"/>
        <v>2</v>
      </c>
      <c r="B70" s="10">
        <f t="shared" si="5"/>
        <v>43524</v>
      </c>
      <c r="C70" s="42">
        <f>SUMIF(LoansC!$B$12:$B$226,Loans!$B70,LoansC!C$12:C$226)+SUMIF(LoansR!$B$12:$B$214,Loans!$B70,LoansR!C$12:C$226)</f>
        <v>1511968.9900000002</v>
      </c>
      <c r="D70" s="42">
        <f>SUMIF(LoansC!$B$12:$B$226,Loans!$B70,LoansC!D$12:D$226)+SUMIF(LoansR!$B$12:$B$214,Loans!$B70,LoansR!D$12:D$226)</f>
        <v>121484254.95999995</v>
      </c>
      <c r="E70" s="42">
        <f>SUMIF(LoansC!$B$12:$B$226,Loans!$B70,LoansC!E$12:E$226)+SUMIF(LoansR!$B$12:$B$214,Loans!$B70,LoansR!E$12:E$226)</f>
        <v>0</v>
      </c>
      <c r="F70" s="42">
        <f>SUMIF(LoansC!$B$12:$B$226,Loans!$B70,LoansC!F$12:F$226)+SUMIF(LoansR!$B$12:$B$214,Loans!$B70,LoansR!F$12:F$226)</f>
        <v>0</v>
      </c>
      <c r="G70" s="42">
        <f>SUMIF(LoansC!$B$12:$B$226,Loans!$B70,LoansC!G$12:G$226)+SUMIF(LoansR!$B$12:$B$214,Loans!$B70,LoansR!G$12:G$226)</f>
        <v>997</v>
      </c>
      <c r="H70" s="42">
        <f>SUMIF(LoansC!$B$12:$B$226,Loans!$B70,LoansC!H$12:H$226)+SUMIF(LoansR!$B$12:$B$214,Loans!$B70,LoansR!H$12:H$226)</f>
        <v>33480303.50999999</v>
      </c>
      <c r="I70" s="42">
        <f>SUMIF(LoansC!$B$12:$B$226,Loans!$B70,LoansC!I$12:I$226)+SUMIF(LoansR!$B$12:$B$214,Loans!$B70,LoansR!I$12:I$226)</f>
        <v>556.350000000112</v>
      </c>
      <c r="J70" s="42">
        <f>SUMIF(LoansC!$B$12:$B$226,Loans!$B70,LoansC!J$12:J$226)+SUMIF(LoansR!$B$12:$B$214,Loans!$B70,LoansR!J$12:J$226)</f>
        <v>33480859.859999996</v>
      </c>
      <c r="K70" s="42">
        <f>SUMIF(LoansC!$B$12:$B$226,Loans!$B70,LoansC!K$12:K$226)+SUMIF(LoansR!$B$12:$B$214,Loans!$B70,LoansR!K$12:K$226)</f>
        <v>309506.00999999995</v>
      </c>
      <c r="L70" s="42">
        <f>SUMIF(LoansC!$B$12:$B$226,Loans!$B70,LoansC!L$12:L$226)+SUMIF(LoansR!$B$12:$B$214,Loans!$B70,LoansR!L$12:L$226)</f>
        <v>310062.36000000004</v>
      </c>
      <c r="M70" s="42">
        <f>SUMIF(LoansC!$B$12:$B$226,Loans!$B70,LoansC!M$12:M$226)+SUMIF(LoansR!$B$12:$B$214,Loans!$B70,LoansR!M$12:M$226)</f>
        <v>458855</v>
      </c>
      <c r="N70" s="42">
        <f>SUMIF(LoansC!$B$12:$B$226,Loans!$B70,LoansC!N$12:N$226)+SUMIF(LoansR!$B$12:$B$214,Loans!$B70,LoansR!N$12:N$226)</f>
        <v>0</v>
      </c>
      <c r="O70" s="42">
        <f>SUMIF(LoansC!$B$12:$B$226,Loans!$B70,LoansC!O$12:O$226)+SUMIF(LoansR!$B$12:$B$214,Loans!$B70,LoansR!O$12:O$226)</f>
        <v>451526.37</v>
      </c>
      <c r="P70" s="42">
        <f>SUMIF(LoansC!$B$12:$B$226,Loans!$B70,LoansC!P$12:P$226)+SUMIF(LoansR!$B$12:$B$214,Loans!$B70,LoansR!P$12:P$226)</f>
        <v>307050.14</v>
      </c>
      <c r="Q70" s="42">
        <f>SUMIF(LoansC!$B$12:$B$226,Loans!$B70,LoansC!Q$12:Q$226)+SUMIF(LoansR!$B$12:$B$214,Loans!$B70,LoansR!Q$12:Q$226)</f>
        <v>144476.22999999998</v>
      </c>
      <c r="R70" s="42">
        <f>SUMIF(LoansC!$B$12:$B$226,Loans!$B70,LoansC!R$12:R$226)+SUMIF(LoansR!$B$12:$B$214,Loans!$B70,LoansR!R$12:R$226)</f>
        <v>3012.2200000000003</v>
      </c>
      <c r="S70" s="42">
        <f>SUMIF(LoansC!$B$12:$B$226,Loans!$B70,LoansC!S$12:S$226)+SUMIF(LoansR!$B$12:$B$214,Loans!$B70,LoansR!S$12:S$226)</f>
        <v>33335827.280000001</v>
      </c>
      <c r="T70" s="42">
        <f>SUMIF(LoansC!$B$12:$B$226,Loans!$B70,LoansC!T$12:T$226)+SUMIF(LoansR!$B$12:$B$214,Loans!$B70,LoansR!T$12:T$226)</f>
        <v>33338839.499999993</v>
      </c>
      <c r="U70" s="42">
        <f>SUMIF(LoansC!$B$12:$B$226,Loans!$B70,LoansC!U$12:U$226)+SUMIF(LoansR!$B$12:$B$214,Loans!$B70,LoansR!U$12:U$226)</f>
        <v>2</v>
      </c>
      <c r="V70" s="42">
        <f>SUMIF(LoansC!$B$12:$B$226,Loans!$B70,LoansC!V$12:V$226)+SUMIF(LoansR!$B$12:$B$214,Loans!$B70,LoansR!V$12:V$226)</f>
        <v>309976.96087049996</v>
      </c>
      <c r="W70" s="42">
        <f>SUMIF(LoansC!$B$12:$B$226,Loans!$B70,LoansC!W$12:W$226)+SUMIF(LoansR!$B$12:$B$214,Loans!$B70,LoansR!W$12:W$226)</f>
        <v>0</v>
      </c>
      <c r="X70" s="42">
        <f>SUMIF(LoansC!$B$12:$B$226,Loans!$B70,LoansC!X$12:X$226)</f>
        <v>155</v>
      </c>
      <c r="Y70" s="42">
        <f>SUMIF(LoansC!$B$12:$B$226,Loans!$B70,LoansC!Y$12:Y$226)+SUMIF(LoansR!$B$12:$B$214,Loans!$B70,LoansR!Y$12:Y$226)</f>
        <v>0</v>
      </c>
      <c r="Z70" s="42">
        <f>SUMIF(LoansC!$B$12:$B$226,Loans!$B70,LoansC!Z$12:Z$226)+SUMIF(LoansR!$B$12:$B$214,Loans!$B70,LoansR!Z$12:Z$226)</f>
        <v>0</v>
      </c>
      <c r="AA70" s="42">
        <f>SUMIF(LoansC!$B$12:$B$226,Loans!$B70,LoansC!AA$12:AA$226)+SUMIF(LoansR!$B$12:$B$214,Loans!$B70,LoansR!AA$12:AA$226)</f>
        <v>0</v>
      </c>
      <c r="AB70" s="42">
        <f>SUMIF(LoansC!$B$12:$B$226,Loans!$B70,LoansC!AB$12:AB$226)+SUMIF(LoansR!$B$12:$B$214,Loans!$B70,LoansR!AB$12:AB$226)</f>
        <v>0</v>
      </c>
      <c r="AC70" s="42">
        <f>SUMIF(LoansC!$B$12:$B$226,Loans!$B70,LoansC!AC$12:AC$226)+SUMIF(LoansR!$B$12:$B$214,Loans!$B70,LoansR!AC$12:AC$226)</f>
        <v>46</v>
      </c>
      <c r="AD70" s="42">
        <f>SUMIF(LoansC!$B$12:$B$226,Loans!$B70,LoansC!AD$12:AD$226)+SUMIF(LoansR!$B$12:$B$214,Loans!$B70,LoansR!AD$12:AD$226)</f>
        <v>0</v>
      </c>
      <c r="AE70" s="70">
        <f>SUMIF(LoansC!$B$12:$B$226,Loans!$B70,LoansC!AE$12:AE$226)</f>
        <v>0.1111</v>
      </c>
      <c r="AF70" s="42">
        <f>SUMIF(LoansC!$B$12:$B$226,Loans!$B70,LoansC!AF$12:AF$226)+SUMIF(LoansR!$B$12:$B$214,Loans!$B70,LoansR!AF$12:AF$226)</f>
        <v>469.91397283333333</v>
      </c>
      <c r="AG70" s="42">
        <f>SUMIF(LoansC!$B$12:$B$226,Loans!$B70,LoansC!AG$12:AG$226)+SUMIF(LoansR!$B$12:$B$214,Loans!$B70,LoansR!AG$12:AG$226)</f>
        <v>0</v>
      </c>
      <c r="AH70" s="42">
        <f>SUMIF(LoansC!$B$12:$B$226,Loans!$B70,LoansC!AH$12:AH$226)+SUMIF(LoansR!$B$12:$B$214,Loans!$B70,LoansR!AH$12:AH$226)</f>
        <v>0</v>
      </c>
      <c r="AI70" s="42">
        <f>SUMIF(LoansC!$B$12:$B$226,Loans!$B70,LoansC!AI$12:AI$226)+SUMIF(LoansR!$B$12:$B$214,Loans!$B70,LoansR!AI$12:AI$226)</f>
        <v>951</v>
      </c>
      <c r="AJ70" s="42">
        <f>SUMIF(LoansC!$B$12:$B$226,Loans!$B70,LoansC!AJ$12:AJ$226)+SUMIF(LoansR!$B$12:$B$214,Loans!$B70,LoansR!AJ$12:AJ$226)</f>
        <v>304121.37</v>
      </c>
      <c r="AK70" s="42">
        <f>SUMIF(LoansC!$B$12:$B$226,Loans!$B70,LoansC!AK$12:AK$226)+SUMIF(LoansR!$B$12:$B$214,Loans!$B70,LoansR!AK$12:AK$226)</f>
        <v>0</v>
      </c>
      <c r="AL70" s="42">
        <f>SUMIF(LoansC!$B$12:$B$226,Loans!$B70,LoansC!AL$12:AL$226)+SUMIF(LoansR!$B$12:$B$214,Loans!$B70,LoansR!AL$12:AL$226)</f>
        <v>0</v>
      </c>
      <c r="AM70" s="42">
        <f>SUMIF(LoansC!$B$12:$B$226,Loans!$B70,LoansC!AM$12:AM$226)+SUMIF(LoansR!$B$12:$B$214,Loans!$B70,LoansR!AM$12:AM$226)</f>
        <v>0</v>
      </c>
      <c r="AN70" s="42">
        <f>SUMIF(LoansC!$B$12:$B$226,Loans!$B70,LoansC!AN$12:AN$226)+SUMIF(LoansR!$B$12:$B$214,Loans!$B70,LoansR!AN$12:AN$226)</f>
        <v>0</v>
      </c>
      <c r="AP70" s="84"/>
    </row>
    <row r="71" spans="1:42" x14ac:dyDescent="0.2">
      <c r="A71" s="1">
        <f t="shared" si="4"/>
        <v>3</v>
      </c>
      <c r="B71" s="10">
        <f t="shared" si="5"/>
        <v>43555</v>
      </c>
      <c r="C71" s="42">
        <f>SUMIF(LoansC!$B$12:$B$226,Loans!$B71,LoansC!C$12:C$226)+SUMIF(LoansR!$B$12:$B$214,Loans!$B71,LoansR!C$12:C$226)</f>
        <v>2142532.1999999993</v>
      </c>
      <c r="D71" s="42">
        <f>SUMIF(LoansC!$B$12:$B$226,Loans!$B71,LoansC!D$12:D$226)+SUMIF(LoansR!$B$12:$B$214,Loans!$B71,LoansR!D$12:D$226)</f>
        <v>123626787.15999995</v>
      </c>
      <c r="E71" s="42">
        <f>SUMIF(LoansC!$B$12:$B$226,Loans!$B71,LoansC!E$12:E$226)+SUMIF(LoansR!$B$12:$B$214,Loans!$B71,LoansR!E$12:E$226)</f>
        <v>0</v>
      </c>
      <c r="F71" s="42">
        <f>SUMIF(LoansC!$B$12:$B$226,Loans!$B71,LoansC!F$12:F$226)+SUMIF(LoansR!$B$12:$B$214,Loans!$B71,LoansR!F$12:F$226)</f>
        <v>0</v>
      </c>
      <c r="G71" s="42">
        <f>SUMIF(LoansC!$B$12:$B$226,Loans!$B71,LoansC!G$12:G$226)+SUMIF(LoansR!$B$12:$B$214,Loans!$B71,LoansR!G$12:G$226)</f>
        <v>1226</v>
      </c>
      <c r="H71" s="42">
        <f>SUMIF(LoansC!$B$12:$B$226,Loans!$B71,LoansC!H$12:H$226)+SUMIF(LoansR!$B$12:$B$214,Loans!$B71,LoansR!H$12:H$226)</f>
        <v>33335827.280000001</v>
      </c>
      <c r="I71" s="42">
        <f>SUMIF(LoansC!$B$12:$B$226,Loans!$B71,LoansC!I$12:I$226)+SUMIF(LoansR!$B$12:$B$214,Loans!$B71,LoansR!I$12:I$226)</f>
        <v>3012.2199999999457</v>
      </c>
      <c r="J71" s="42">
        <f>SUMIF(LoansC!$B$12:$B$226,Loans!$B71,LoansC!J$12:J$226)+SUMIF(LoansR!$B$12:$B$214,Loans!$B71,LoansR!J$12:J$226)</f>
        <v>33338839.499999993</v>
      </c>
      <c r="K71" s="42">
        <f>SUMIF(LoansC!$B$12:$B$226,Loans!$B71,LoansC!K$12:K$226)+SUMIF(LoansR!$B$12:$B$214,Loans!$B71,LoansR!K$12:K$226)</f>
        <v>308215.12</v>
      </c>
      <c r="L71" s="42">
        <f>SUMIF(LoansC!$B$12:$B$226,Loans!$B71,LoansC!L$12:L$226)+SUMIF(LoansR!$B$12:$B$214,Loans!$B71,LoansR!L$12:L$226)</f>
        <v>311227.33999999991</v>
      </c>
      <c r="M71" s="42">
        <f>SUMIF(LoansC!$B$12:$B$226,Loans!$B71,LoansC!M$12:M$226)+SUMIF(LoansR!$B$12:$B$214,Loans!$B71,LoansR!M$12:M$226)</f>
        <v>567630</v>
      </c>
      <c r="N71" s="42">
        <f>SUMIF(LoansC!$B$12:$B$226,Loans!$B71,LoansC!N$12:N$226)+SUMIF(LoansR!$B$12:$B$214,Loans!$B71,LoansR!N$12:N$226)</f>
        <v>0</v>
      </c>
      <c r="O71" s="42">
        <f>SUMIF(LoansC!$B$12:$B$226,Loans!$B71,LoansC!O$12:O$226)+SUMIF(LoansR!$B$12:$B$214,Loans!$B71,LoansR!O$12:O$226)</f>
        <v>559122.87</v>
      </c>
      <c r="P71" s="42">
        <f>SUMIF(LoansC!$B$12:$B$226,Loans!$B71,LoansC!P$12:P$226)+SUMIF(LoansR!$B$12:$B$214,Loans!$B71,LoansR!P$12:P$226)</f>
        <v>309910.5799999999</v>
      </c>
      <c r="Q71" s="42">
        <f>SUMIF(LoansC!$B$12:$B$226,Loans!$B71,LoansC!Q$12:Q$226)+SUMIF(LoansR!$B$12:$B$214,Loans!$B71,LoansR!Q$12:Q$226)</f>
        <v>249212.29</v>
      </c>
      <c r="R71" s="42">
        <f>SUMIF(LoansC!$B$12:$B$226,Loans!$B71,LoansC!R$12:R$226)+SUMIF(LoansR!$B$12:$B$214,Loans!$B71,LoansR!R$12:R$226)</f>
        <v>1316.76</v>
      </c>
      <c r="S71" s="42">
        <f>SUMIF(LoansC!$B$12:$B$226,Loans!$B71,LoansC!S$12:S$226)+SUMIF(LoansR!$B$12:$B$214,Loans!$B71,LoansR!S$12:S$226)</f>
        <v>33086614.989999998</v>
      </c>
      <c r="T71" s="42">
        <f>SUMIF(LoansC!$B$12:$B$226,Loans!$B71,LoansC!T$12:T$226)+SUMIF(LoansR!$B$12:$B$214,Loans!$B71,LoansR!T$12:T$226)</f>
        <v>33087931.749999996</v>
      </c>
      <c r="U71" s="42">
        <f>SUMIF(LoansC!$B$12:$B$226,Loans!$B71,LoansC!U$12:U$226)+SUMIF(LoansR!$B$12:$B$214,Loans!$B71,LoansR!U$12:U$226)</f>
        <v>2</v>
      </c>
      <c r="V71" s="42">
        <f>SUMIF(LoansC!$B$12:$B$226,Loans!$B71,LoansC!V$12:V$226)+SUMIF(LoansR!$B$12:$B$214,Loans!$B71,LoansR!V$12:V$226)</f>
        <v>308662.08903749997</v>
      </c>
      <c r="W71" s="42">
        <f>SUMIF(LoansC!$B$12:$B$226,Loans!$B71,LoansC!W$12:W$226)+SUMIF(LoansR!$B$12:$B$214,Loans!$B71,LoansR!W$12:W$226)</f>
        <v>0</v>
      </c>
      <c r="X71" s="42">
        <f>SUMIF(LoansC!$B$12:$B$226,Loans!$B71,LoansC!X$12:X$226)</f>
        <v>155</v>
      </c>
      <c r="Y71" s="42">
        <f>SUMIF(LoansC!$B$12:$B$226,Loans!$B71,LoansC!Y$12:Y$226)+SUMIF(LoansR!$B$12:$B$214,Loans!$B71,LoansR!Y$12:Y$226)</f>
        <v>0</v>
      </c>
      <c r="Z71" s="42">
        <f>SUMIF(LoansC!$B$12:$B$226,Loans!$B71,LoansC!Z$12:Z$226)+SUMIF(LoansR!$B$12:$B$214,Loans!$B71,LoansR!Z$12:Z$226)</f>
        <v>0</v>
      </c>
      <c r="AA71" s="42">
        <f>SUMIF(LoansC!$B$12:$B$226,Loans!$B71,LoansC!AA$12:AA$226)+SUMIF(LoansR!$B$12:$B$214,Loans!$B71,LoansR!AA$12:AA$226)</f>
        <v>0</v>
      </c>
      <c r="AB71" s="42">
        <f>SUMIF(LoansC!$B$12:$B$226,Loans!$B71,LoansC!AB$12:AB$226)+SUMIF(LoansR!$B$12:$B$214,Loans!$B71,LoansR!AB$12:AB$226)</f>
        <v>0</v>
      </c>
      <c r="AC71" s="42">
        <f>SUMIF(LoansC!$B$12:$B$226,Loans!$B71,LoansC!AC$12:AC$226)+SUMIF(LoansR!$B$12:$B$214,Loans!$B71,LoansR!AC$12:AC$226)</f>
        <v>46</v>
      </c>
      <c r="AD71" s="42">
        <f>SUMIF(LoansC!$B$12:$B$226,Loans!$B71,LoansC!AD$12:AD$226)+SUMIF(LoansR!$B$12:$B$214,Loans!$B71,LoansR!AD$12:AD$226)</f>
        <v>0</v>
      </c>
      <c r="AE71" s="70">
        <f>SUMIF(LoansC!$B$12:$B$226,Loans!$B71,LoansC!AE$12:AE$226)</f>
        <v>0.1111</v>
      </c>
      <c r="AF71" s="42">
        <f>SUMIF(LoansC!$B$12:$B$226,Loans!$B71,LoansC!AF$12:AF$226)+SUMIF(LoansR!$B$12:$B$214,Loans!$B71,LoansR!AF$12:AF$226)</f>
        <v>445.85061800000011</v>
      </c>
      <c r="AG71" s="42">
        <f>SUMIF(LoansC!$B$12:$B$226,Loans!$B71,LoansC!AG$12:AG$226)+SUMIF(LoansR!$B$12:$B$214,Loans!$B71,LoansR!AG$12:AG$226)</f>
        <v>0</v>
      </c>
      <c r="AH71" s="42">
        <f>SUMIF(LoansC!$B$12:$B$226,Loans!$B71,LoansC!AH$12:AH$226)+SUMIF(LoansR!$B$12:$B$214,Loans!$B71,LoansR!AH$12:AH$226)</f>
        <v>0</v>
      </c>
      <c r="AI71" s="42">
        <f>SUMIF(LoansC!$B$12:$B$226,Loans!$B71,LoansC!AI$12:AI$226)+SUMIF(LoansR!$B$12:$B$214,Loans!$B71,LoansR!AI$12:AI$226)</f>
        <v>1180</v>
      </c>
      <c r="AJ71" s="42">
        <f>SUMIF(LoansC!$B$12:$B$226,Loans!$B71,LoansC!AJ$12:AJ$226)+SUMIF(LoansR!$B$12:$B$214,Loans!$B71,LoansR!AJ$12:AJ$226)</f>
        <v>376335.31</v>
      </c>
      <c r="AK71" s="42">
        <f>SUMIF(LoansC!$B$12:$B$226,Loans!$B71,LoansC!AK$12:AK$226)+SUMIF(LoansR!$B$12:$B$214,Loans!$B71,LoansR!AK$12:AK$226)</f>
        <v>0</v>
      </c>
      <c r="AL71" s="42">
        <f>SUMIF(LoansC!$B$12:$B$226,Loans!$B71,LoansC!AL$12:AL$226)+SUMIF(LoansR!$B$12:$B$214,Loans!$B71,LoansR!AL$12:AL$226)</f>
        <v>0</v>
      </c>
      <c r="AM71" s="42">
        <f>SUMIF(LoansC!$B$12:$B$226,Loans!$B71,LoansC!AM$12:AM$226)+SUMIF(LoansR!$B$12:$B$214,Loans!$B71,LoansR!AM$12:AM$226)</f>
        <v>0</v>
      </c>
      <c r="AN71" s="42">
        <f>SUMIF(LoansC!$B$12:$B$226,Loans!$B71,LoansC!AN$12:AN$226)+SUMIF(LoansR!$B$12:$B$214,Loans!$B71,LoansR!AN$12:AN$226)</f>
        <v>0</v>
      </c>
      <c r="AP71" s="84"/>
    </row>
    <row r="72" spans="1:42" x14ac:dyDescent="0.2">
      <c r="A72" s="1">
        <f t="shared" si="4"/>
        <v>4</v>
      </c>
      <c r="B72" s="10">
        <f t="shared" si="5"/>
        <v>43585</v>
      </c>
      <c r="C72" s="42">
        <f>SUMIF(LoansC!$B$12:$B$226,Loans!$B72,LoansC!C$12:C$226)+SUMIF(LoansR!$B$12:$B$214,Loans!$B72,LoansR!C$12:C$226)</f>
        <v>2402563.6900000009</v>
      </c>
      <c r="D72" s="42">
        <f>SUMIF(LoansC!$B$12:$B$226,Loans!$B72,LoansC!D$12:D$226)+SUMIF(LoansR!$B$12:$B$214,Loans!$B72,LoansR!D$12:D$226)</f>
        <v>126029350.84999993</v>
      </c>
      <c r="E72" s="42">
        <f>SUMIF(LoansC!$B$12:$B$226,Loans!$B72,LoansC!E$12:E$226)+SUMIF(LoansR!$B$12:$B$214,Loans!$B72,LoansR!E$12:E$226)</f>
        <v>0</v>
      </c>
      <c r="F72" s="42">
        <f>SUMIF(LoansC!$B$12:$B$226,Loans!$B72,LoansC!F$12:F$226)+SUMIF(LoansR!$B$12:$B$214,Loans!$B72,LoansR!F$12:F$226)</f>
        <v>0</v>
      </c>
      <c r="G72" s="42">
        <f>SUMIF(LoansC!$B$12:$B$226,Loans!$B72,LoansC!G$12:G$226)+SUMIF(LoansR!$B$12:$B$214,Loans!$B72,LoansR!G$12:G$226)</f>
        <v>1512</v>
      </c>
      <c r="H72" s="42">
        <f>SUMIF(LoansC!$B$12:$B$226,Loans!$B72,LoansC!H$12:H$226)+SUMIF(LoansR!$B$12:$B$214,Loans!$B72,LoansR!H$12:H$226)</f>
        <v>33086614.989999998</v>
      </c>
      <c r="I72" s="42">
        <f>SUMIF(LoansC!$B$12:$B$226,Loans!$B72,LoansC!I$12:I$226)+SUMIF(LoansR!$B$12:$B$214,Loans!$B72,LoansR!I$12:I$226)</f>
        <v>1316.7600000000361</v>
      </c>
      <c r="J72" s="42">
        <f>SUMIF(LoansC!$B$12:$B$226,Loans!$B72,LoansC!J$12:J$226)+SUMIF(LoansR!$B$12:$B$214,Loans!$B72,LoansR!J$12:J$226)</f>
        <v>33087931.749999996</v>
      </c>
      <c r="K72" s="42">
        <f>SUMIF(LoansC!$B$12:$B$226,Loans!$B72,LoansC!K$12:K$226)+SUMIF(LoansR!$B$12:$B$214,Loans!$B72,LoansR!K$12:K$226)</f>
        <v>305930.08999999985</v>
      </c>
      <c r="L72" s="42">
        <f>SUMIF(LoansC!$B$12:$B$226,Loans!$B72,LoansC!L$12:L$226)+SUMIF(LoansR!$B$12:$B$214,Loans!$B72,LoansR!L$12:L$226)</f>
        <v>307246.84999999986</v>
      </c>
      <c r="M72" s="42">
        <f>SUMIF(LoansC!$B$12:$B$226,Loans!$B72,LoansC!M$12:M$226)+SUMIF(LoansR!$B$12:$B$214,Loans!$B72,LoansR!M$12:M$226)</f>
        <v>698680</v>
      </c>
      <c r="N72" s="42">
        <f>SUMIF(LoansC!$B$12:$B$226,Loans!$B72,LoansC!N$12:N$226)+SUMIF(LoansR!$B$12:$B$214,Loans!$B72,LoansR!N$12:N$226)</f>
        <v>0</v>
      </c>
      <c r="O72" s="42">
        <f>SUMIF(LoansC!$B$12:$B$226,Loans!$B72,LoansC!O$12:O$226)+SUMIF(LoansR!$B$12:$B$214,Loans!$B72,LoansR!O$12:O$226)</f>
        <v>687659.7</v>
      </c>
      <c r="P72" s="42">
        <f>SUMIF(LoansC!$B$12:$B$226,Loans!$B72,LoansC!P$12:P$226)+SUMIF(LoansR!$B$12:$B$214,Loans!$B72,LoansR!P$12:P$226)</f>
        <v>306966.61999999988</v>
      </c>
      <c r="Q72" s="42">
        <f>SUMIF(LoansC!$B$12:$B$226,Loans!$B72,LoansC!Q$12:Q$226)+SUMIF(LoansR!$B$12:$B$214,Loans!$B72,LoansR!Q$12:Q$226)</f>
        <v>380693.08000000007</v>
      </c>
      <c r="R72" s="42">
        <f>SUMIF(LoansC!$B$12:$B$226,Loans!$B72,LoansC!R$12:R$226)+SUMIF(LoansR!$B$12:$B$214,Loans!$B72,LoansR!R$12:R$226)</f>
        <v>280.22999999999996</v>
      </c>
      <c r="S72" s="42">
        <f>SUMIF(LoansC!$B$12:$B$226,Loans!$B72,LoansC!S$12:S$226)+SUMIF(LoansR!$B$12:$B$214,Loans!$B72,LoansR!S$12:S$226)</f>
        <v>32705921.910000019</v>
      </c>
      <c r="T72" s="42">
        <f>SUMIF(LoansC!$B$12:$B$226,Loans!$B72,LoansC!T$12:T$226)+SUMIF(LoansR!$B$12:$B$214,Loans!$B72,LoansR!T$12:T$226)</f>
        <v>32706202.140000015</v>
      </c>
      <c r="U72" s="42">
        <f>SUMIF(LoansC!$B$12:$B$226,Loans!$B72,LoansC!U$12:U$226)+SUMIF(LoansR!$B$12:$B$214,Loans!$B72,LoansR!U$12:U$226)</f>
        <v>2</v>
      </c>
      <c r="V72" s="42">
        <f>SUMIF(LoansC!$B$12:$B$226,Loans!$B72,LoansC!V$12:V$226)+SUMIF(LoansR!$B$12:$B$214,Loans!$B72,LoansR!V$12:V$226)</f>
        <v>306339.10145208333</v>
      </c>
      <c r="W72" s="42">
        <f>SUMIF(LoansC!$B$12:$B$226,Loans!$B72,LoansC!W$12:W$226)+SUMIF(LoansR!$B$12:$B$214,Loans!$B72,LoansR!W$12:W$226)</f>
        <v>0</v>
      </c>
      <c r="X72" s="42">
        <f>SUMIF(LoansC!$B$12:$B$226,Loans!$B72,LoansC!X$12:X$226)</f>
        <v>155</v>
      </c>
      <c r="Y72" s="42">
        <f>SUMIF(LoansC!$B$12:$B$226,Loans!$B72,LoansC!Y$12:Y$226)+SUMIF(LoansR!$B$12:$B$214,Loans!$B72,LoansR!Y$12:Y$226)</f>
        <v>0</v>
      </c>
      <c r="Z72" s="42">
        <f>SUMIF(LoansC!$B$12:$B$226,Loans!$B72,LoansC!Z$12:Z$226)+SUMIF(LoansR!$B$12:$B$214,Loans!$B72,LoansR!Z$12:Z$226)</f>
        <v>0</v>
      </c>
      <c r="AA72" s="42">
        <f>SUMIF(LoansC!$B$12:$B$226,Loans!$B72,LoansC!AA$12:AA$226)+SUMIF(LoansR!$B$12:$B$214,Loans!$B72,LoansR!AA$12:AA$226)</f>
        <v>0</v>
      </c>
      <c r="AB72" s="42">
        <f>SUMIF(LoansC!$B$12:$B$226,Loans!$B72,LoansC!AB$12:AB$226)+SUMIF(LoansR!$B$12:$B$214,Loans!$B72,LoansR!AB$12:AB$226)</f>
        <v>0</v>
      </c>
      <c r="AC72" s="42">
        <f>SUMIF(LoansC!$B$12:$B$226,Loans!$B72,LoansC!AC$12:AC$226)+SUMIF(LoansR!$B$12:$B$214,Loans!$B72,LoansR!AC$12:AC$226)</f>
        <v>61</v>
      </c>
      <c r="AD72" s="42">
        <f>SUMIF(LoansC!$B$12:$B$226,Loans!$B72,LoansC!AD$12:AD$226)+SUMIF(LoansR!$B$12:$B$214,Loans!$B72,LoansR!AD$12:AD$226)</f>
        <v>0</v>
      </c>
      <c r="AE72" s="70">
        <f>SUMIF(LoansC!$B$12:$B$226,Loans!$B72,LoansC!AE$12:AE$226)</f>
        <v>0.1111</v>
      </c>
      <c r="AF72" s="42">
        <f>SUMIF(LoansC!$B$12:$B$226,Loans!$B72,LoansC!AF$12:AF$226)+SUMIF(LoansR!$B$12:$B$214,Loans!$B72,LoansR!AF$12:AF$226)</f>
        <v>407.93628766666677</v>
      </c>
      <c r="AG72" s="42">
        <f>SUMIF(LoansC!$B$12:$B$226,Loans!$B72,LoansC!AG$12:AG$226)+SUMIF(LoansR!$B$12:$B$214,Loans!$B72,LoansR!AG$12:AG$226)</f>
        <v>0</v>
      </c>
      <c r="AH72" s="42">
        <f>SUMIF(LoansC!$B$12:$B$226,Loans!$B72,LoansC!AH$12:AH$226)+SUMIF(LoansR!$B$12:$B$214,Loans!$B72,LoansR!AH$12:AH$226)</f>
        <v>0</v>
      </c>
      <c r="AI72" s="42">
        <f>SUMIF(LoansC!$B$12:$B$226,Loans!$B72,LoansC!AI$12:AI$226)+SUMIF(LoansR!$B$12:$B$214,Loans!$B72,LoansR!AI$12:AI$226)</f>
        <v>1451</v>
      </c>
      <c r="AJ72" s="42">
        <f>SUMIF(LoansC!$B$12:$B$226,Loans!$B72,LoansC!AJ$12:AJ$226)+SUMIF(LoansR!$B$12:$B$214,Loans!$B72,LoansR!AJ$12:AJ$226)</f>
        <v>463040</v>
      </c>
      <c r="AK72" s="42">
        <f>SUMIF(LoansC!$B$12:$B$226,Loans!$B72,LoansC!AK$12:AK$226)+SUMIF(LoansR!$B$12:$B$214,Loans!$B72,LoansR!AK$12:AK$226)</f>
        <v>0</v>
      </c>
      <c r="AL72" s="42">
        <f>SUMIF(LoansC!$B$12:$B$226,Loans!$B72,LoansC!AL$12:AL$226)+SUMIF(LoansR!$B$12:$B$214,Loans!$B72,LoansR!AL$12:AL$226)</f>
        <v>0</v>
      </c>
      <c r="AM72" s="42">
        <f>SUMIF(LoansC!$B$12:$B$226,Loans!$B72,LoansC!AM$12:AM$226)+SUMIF(LoansR!$B$12:$B$214,Loans!$B72,LoansR!AM$12:AM$226)</f>
        <v>0</v>
      </c>
      <c r="AN72" s="42">
        <f>SUMIF(LoansC!$B$12:$B$226,Loans!$B72,LoansC!AN$12:AN$226)+SUMIF(LoansR!$B$12:$B$214,Loans!$B72,LoansR!AN$12:AN$226)</f>
        <v>0</v>
      </c>
      <c r="AP72" s="84"/>
    </row>
    <row r="73" spans="1:42" x14ac:dyDescent="0.2">
      <c r="A73" s="1">
        <f t="shared" si="4"/>
        <v>5</v>
      </c>
      <c r="B73" s="10">
        <f t="shared" si="5"/>
        <v>43616</v>
      </c>
      <c r="C73" s="42">
        <f>SUMIF(LoansC!$B$12:$B$226,Loans!$B73,LoansC!C$12:C$226)+SUMIF(LoansR!$B$12:$B$214,Loans!$B73,LoansR!C$12:C$226)</f>
        <v>2868034.38</v>
      </c>
      <c r="D73" s="42">
        <f>SUMIF(LoansC!$B$12:$B$226,Loans!$B73,LoansC!D$12:D$226)+SUMIF(LoansR!$B$12:$B$214,Loans!$B73,LoansR!D$12:D$226)</f>
        <v>128897385.22999994</v>
      </c>
      <c r="E73" s="42">
        <f>SUMIF(LoansC!$B$12:$B$226,Loans!$B73,LoansC!E$12:E$226)+SUMIF(LoansR!$B$12:$B$214,Loans!$B73,LoansR!E$12:E$226)</f>
        <v>0</v>
      </c>
      <c r="F73" s="42">
        <f>SUMIF(LoansC!$B$12:$B$226,Loans!$B73,LoansC!F$12:F$226)+SUMIF(LoansR!$B$12:$B$214,Loans!$B73,LoansR!F$12:F$226)</f>
        <v>0</v>
      </c>
      <c r="G73" s="42">
        <f>SUMIF(LoansC!$B$12:$B$226,Loans!$B73,LoansC!G$12:G$226)+SUMIF(LoansR!$B$12:$B$214,Loans!$B73,LoansR!G$12:G$226)</f>
        <v>2137</v>
      </c>
      <c r="H73" s="42">
        <f>SUMIF(LoansC!$B$12:$B$226,Loans!$B73,LoansC!H$12:H$226)+SUMIF(LoansR!$B$12:$B$214,Loans!$B73,LoansR!H$12:H$226)</f>
        <v>32705921.910000015</v>
      </c>
      <c r="I73" s="42">
        <f>SUMIF(LoansC!$B$12:$B$226,Loans!$B73,LoansC!I$12:I$226)+SUMIF(LoansR!$B$12:$B$214,Loans!$B73,LoansR!I$12:I$226)</f>
        <v>280.22999999999962</v>
      </c>
      <c r="J73" s="42">
        <f>SUMIF(LoansC!$B$12:$B$226,Loans!$B73,LoansC!J$12:J$226)+SUMIF(LoansR!$B$12:$B$214,Loans!$B73,LoansR!J$12:J$226)</f>
        <v>32706202.140000015</v>
      </c>
      <c r="K73" s="42">
        <f>SUMIF(LoansC!$B$12:$B$226,Loans!$B73,LoansC!K$12:K$226)+SUMIF(LoansR!$B$12:$B$214,Loans!$B73,LoansR!K$12:K$226)</f>
        <v>302429.66000000021</v>
      </c>
      <c r="L73" s="42">
        <f>SUMIF(LoansC!$B$12:$B$226,Loans!$B73,LoansC!L$12:L$226)+SUMIF(LoansR!$B$12:$B$214,Loans!$B73,LoansR!L$12:L$226)</f>
        <v>302709.89000000025</v>
      </c>
      <c r="M73" s="42">
        <f>SUMIF(LoansC!$B$12:$B$226,Loans!$B73,LoansC!M$12:M$226)+SUMIF(LoansR!$B$12:$B$214,Loans!$B73,LoansR!M$12:M$226)</f>
        <v>988835</v>
      </c>
      <c r="N73" s="42">
        <f>SUMIF(LoansC!$B$12:$B$226,Loans!$B73,LoansC!N$12:N$226)+SUMIF(LoansR!$B$12:$B$214,Loans!$B73,LoansR!N$12:N$226)</f>
        <v>0</v>
      </c>
      <c r="O73" s="42">
        <f>SUMIF(LoansC!$B$12:$B$226,Loans!$B73,LoansC!O$12:O$226)+SUMIF(LoansR!$B$12:$B$214,Loans!$B73,LoansR!O$12:O$226)</f>
        <v>975622.67</v>
      </c>
      <c r="P73" s="42">
        <f>SUMIF(LoansC!$B$12:$B$226,Loans!$B73,LoansC!P$12:P$226)+SUMIF(LoansR!$B$12:$B$214,Loans!$B73,LoansR!P$12:P$226)</f>
        <v>302561.75000000023</v>
      </c>
      <c r="Q73" s="42">
        <f>SUMIF(LoansC!$B$12:$B$226,Loans!$B73,LoansC!Q$12:Q$226)+SUMIF(LoansR!$B$12:$B$214,Loans!$B73,LoansR!Q$12:Q$226)</f>
        <v>673060.91999999993</v>
      </c>
      <c r="R73" s="42">
        <f>SUMIF(LoansC!$B$12:$B$226,Loans!$B73,LoansC!R$12:R$226)+SUMIF(LoansR!$B$12:$B$214,Loans!$B73,LoansR!R$12:R$226)</f>
        <v>148.13999999999999</v>
      </c>
      <c r="S73" s="42">
        <f>SUMIF(LoansC!$B$12:$B$226,Loans!$B73,LoansC!S$12:S$226)+SUMIF(LoansR!$B$12:$B$214,Loans!$B73,LoansR!S$12:S$226)</f>
        <v>32032860.989999983</v>
      </c>
      <c r="T73" s="42">
        <f>SUMIF(LoansC!$B$12:$B$226,Loans!$B73,LoansC!T$12:T$226)+SUMIF(LoansR!$B$12:$B$214,Loans!$B73,LoansR!T$12:T$226)</f>
        <v>32033009.129999984</v>
      </c>
      <c r="U73" s="42">
        <f>SUMIF(LoansC!$B$12:$B$226,Loans!$B73,LoansC!U$12:U$226)+SUMIF(LoansR!$B$12:$B$214,Loans!$B73,LoansR!U$12:U$226)</f>
        <v>2</v>
      </c>
      <c r="V73" s="42">
        <f>SUMIF(LoansC!$B$12:$B$226,Loans!$B73,LoansC!V$12:V$226)+SUMIF(LoansR!$B$12:$B$214,Loans!$B73,LoansR!V$12:V$226)</f>
        <v>302804.92147950013</v>
      </c>
      <c r="W73" s="42">
        <f>SUMIF(LoansC!$B$12:$B$226,Loans!$B73,LoansC!W$12:W$226)+SUMIF(LoansR!$B$12:$B$214,Loans!$B73,LoansR!W$12:W$226)</f>
        <v>0</v>
      </c>
      <c r="X73" s="42">
        <f>SUMIF(LoansC!$B$12:$B$226,Loans!$B73,LoansC!X$12:X$226)</f>
        <v>155</v>
      </c>
      <c r="Y73" s="42">
        <f>SUMIF(LoansC!$B$12:$B$226,Loans!$B73,LoansC!Y$12:Y$226)+SUMIF(LoansR!$B$12:$B$214,Loans!$B73,LoansR!Y$12:Y$226)</f>
        <v>0</v>
      </c>
      <c r="Z73" s="42">
        <f>SUMIF(LoansC!$B$12:$B$226,Loans!$B73,LoansC!Z$12:Z$226)+SUMIF(LoansR!$B$12:$B$214,Loans!$B73,LoansR!Z$12:Z$226)</f>
        <v>0</v>
      </c>
      <c r="AA73" s="42">
        <f>SUMIF(LoansC!$B$12:$B$226,Loans!$B73,LoansC!AA$12:AA$226)+SUMIF(LoansR!$B$12:$B$214,Loans!$B73,LoansR!AA$12:AA$226)</f>
        <v>0</v>
      </c>
      <c r="AB73" s="42">
        <f>SUMIF(LoansC!$B$12:$B$226,Loans!$B73,LoansC!AB$12:AB$226)+SUMIF(LoansR!$B$12:$B$214,Loans!$B73,LoansR!AB$12:AB$226)</f>
        <v>0</v>
      </c>
      <c r="AC73" s="42">
        <f>SUMIF(LoansC!$B$12:$B$226,Loans!$B73,LoansC!AC$12:AC$226)+SUMIF(LoansR!$B$12:$B$214,Loans!$B73,LoansR!AC$12:AC$226)</f>
        <v>82</v>
      </c>
      <c r="AD73" s="42">
        <f>SUMIF(LoansC!$B$12:$B$226,Loans!$B73,LoansC!AD$12:AD$226)+SUMIF(LoansR!$B$12:$B$214,Loans!$B73,LoansR!AD$12:AD$226)</f>
        <v>0</v>
      </c>
      <c r="AE73" s="70">
        <f>SUMIF(LoansC!$B$12:$B$226,Loans!$B73,LoansC!AE$12:AE$226)</f>
        <v>0.1111</v>
      </c>
      <c r="AF73" s="42">
        <f>SUMIF(LoansC!$B$12:$B$226,Loans!$B73,LoansC!AF$12:AF$226)+SUMIF(LoansR!$B$12:$B$214,Loans!$B73,LoansR!AF$12:AF$226)</f>
        <v>374.18920524999999</v>
      </c>
      <c r="AG73" s="42">
        <f>SUMIF(LoansC!$B$12:$B$226,Loans!$B73,LoansC!AG$12:AG$226)+SUMIF(LoansR!$B$12:$B$214,Loans!$B73,LoansR!AG$12:AG$226)</f>
        <v>0</v>
      </c>
      <c r="AH73" s="42">
        <f>SUMIF(LoansC!$B$12:$B$226,Loans!$B73,LoansC!AH$12:AH$226)+SUMIF(LoansR!$B$12:$B$214,Loans!$B73,LoansR!AH$12:AH$226)</f>
        <v>0</v>
      </c>
      <c r="AI73" s="42">
        <f>SUMIF(LoansC!$B$12:$B$226,Loans!$B73,LoansC!AI$12:AI$226)+SUMIF(LoansR!$B$12:$B$214,Loans!$B73,LoansR!AI$12:AI$226)</f>
        <v>2055</v>
      </c>
      <c r="AJ73" s="42">
        <f>SUMIF(LoansC!$B$12:$B$226,Loans!$B73,LoansC!AJ$12:AJ$226)+SUMIF(LoansR!$B$12:$B$214,Loans!$B73,LoansR!AJ$12:AJ$226)</f>
        <v>657150.64</v>
      </c>
      <c r="AK73" s="42">
        <f>SUMIF(LoansC!$B$12:$B$226,Loans!$B73,LoansC!AK$12:AK$226)+SUMIF(LoansR!$B$12:$B$214,Loans!$B73,LoansR!AK$12:AK$226)</f>
        <v>0</v>
      </c>
      <c r="AL73" s="42">
        <f>SUMIF(LoansC!$B$12:$B$226,Loans!$B73,LoansC!AL$12:AL$226)+SUMIF(LoansR!$B$12:$B$214,Loans!$B73,LoansR!AL$12:AL$226)</f>
        <v>0</v>
      </c>
      <c r="AM73" s="42">
        <f>SUMIF(LoansC!$B$12:$B$226,Loans!$B73,LoansC!AM$12:AM$226)+SUMIF(LoansR!$B$12:$B$214,Loans!$B73,LoansR!AM$12:AM$226)</f>
        <v>0</v>
      </c>
      <c r="AN73" s="42">
        <f>SUMIF(LoansC!$B$12:$B$226,Loans!$B73,LoansC!AN$12:AN$226)+SUMIF(LoansR!$B$12:$B$214,Loans!$B73,LoansR!AN$12:AN$226)</f>
        <v>0</v>
      </c>
      <c r="AP73" s="84"/>
    </row>
    <row r="74" spans="1:42" x14ac:dyDescent="0.2">
      <c r="A74" s="1">
        <f t="shared" si="4"/>
        <v>6</v>
      </c>
      <c r="B74" s="10">
        <f t="shared" si="5"/>
        <v>43646</v>
      </c>
      <c r="C74" s="42">
        <f>SUMIF(LoansC!$B$12:$B$226,Loans!$B74,LoansC!C$12:C$226)+SUMIF(LoansR!$B$12:$B$214,Loans!$B74,LoansR!C$12:C$226)</f>
        <v>2810661.0100000002</v>
      </c>
      <c r="D74" s="42">
        <f>SUMIF(LoansC!$B$12:$B$226,Loans!$B74,LoansC!D$12:D$226)+SUMIF(LoansR!$B$12:$B$214,Loans!$B74,LoansR!D$12:D$226)</f>
        <v>131708046.23999994</v>
      </c>
      <c r="E74" s="42">
        <f>SUMIF(LoansC!$B$12:$B$226,Loans!$B74,LoansC!E$12:E$226)+SUMIF(LoansR!$B$12:$B$214,Loans!$B74,LoansR!E$12:E$226)</f>
        <v>0</v>
      </c>
      <c r="F74" s="42">
        <f>SUMIF(LoansC!$B$12:$B$226,Loans!$B74,LoansC!F$12:F$226)+SUMIF(LoansR!$B$12:$B$214,Loans!$B74,LoansR!F$12:F$226)</f>
        <v>0</v>
      </c>
      <c r="G74" s="42">
        <f>SUMIF(LoansC!$B$12:$B$226,Loans!$B74,LoansC!G$12:G$226)+SUMIF(LoansR!$B$12:$B$214,Loans!$B74,LoansR!G$12:G$226)</f>
        <v>2406</v>
      </c>
      <c r="H74" s="42">
        <f>SUMIF(LoansC!$B$12:$B$226,Loans!$B74,LoansC!H$12:H$226)+SUMIF(LoansR!$B$12:$B$214,Loans!$B74,LoansR!H$12:H$226)</f>
        <v>32032860.989999987</v>
      </c>
      <c r="I74" s="42">
        <f>SUMIF(LoansC!$B$12:$B$226,Loans!$B74,LoansC!I$12:I$226)+SUMIF(LoansR!$B$12:$B$214,Loans!$B74,LoansR!I$12:I$226)</f>
        <v>148.14000000000027</v>
      </c>
      <c r="J74" s="42">
        <f>SUMIF(LoansC!$B$12:$B$226,Loans!$B74,LoansC!J$12:J$226)+SUMIF(LoansR!$B$12:$B$214,Loans!$B74,LoansR!J$12:J$226)</f>
        <v>32033009.129999984</v>
      </c>
      <c r="K74" s="42">
        <f>SUMIF(LoansC!$B$12:$B$226,Loans!$B74,LoansC!K$12:K$226)+SUMIF(LoansR!$B$12:$B$214,Loans!$B74,LoansR!K$12:K$226)</f>
        <v>296238.72000000009</v>
      </c>
      <c r="L74" s="42">
        <f>SUMIF(LoansC!$B$12:$B$226,Loans!$B74,LoansC!L$12:L$226)+SUMIF(LoansR!$B$12:$B$214,Loans!$B74,LoansR!L$12:L$226)</f>
        <v>296386.8600000001</v>
      </c>
      <c r="M74" s="42">
        <f>SUMIF(LoansC!$B$12:$B$226,Loans!$B74,LoansC!M$12:M$226)+SUMIF(LoansR!$B$12:$B$214,Loans!$B74,LoansR!M$12:M$226)</f>
        <v>1111170</v>
      </c>
      <c r="N74" s="42">
        <f>SUMIF(LoansC!$B$12:$B$226,Loans!$B74,LoansC!N$12:N$226)+SUMIF(LoansR!$B$12:$B$214,Loans!$B74,LoansR!N$12:N$226)</f>
        <v>0</v>
      </c>
      <c r="O74" s="42">
        <f>SUMIF(LoansC!$B$12:$B$226,Loans!$B74,LoansC!O$12:O$226)+SUMIF(LoansR!$B$12:$B$214,Loans!$B74,LoansR!O$12:O$226)</f>
        <v>1094627.24</v>
      </c>
      <c r="P74" s="42">
        <f>SUMIF(LoansC!$B$12:$B$226,Loans!$B74,LoansC!P$12:P$226)+SUMIF(LoansR!$B$12:$B$214,Loans!$B74,LoansR!P$12:P$226)</f>
        <v>296290.9800000001</v>
      </c>
      <c r="Q74" s="42">
        <f>SUMIF(LoansC!$B$12:$B$226,Loans!$B74,LoansC!Q$12:Q$226)+SUMIF(LoansR!$B$12:$B$214,Loans!$B74,LoansR!Q$12:Q$226)</f>
        <v>798336.26000000024</v>
      </c>
      <c r="R74" s="42">
        <f>SUMIF(LoansC!$B$12:$B$226,Loans!$B74,LoansC!R$12:R$226)+SUMIF(LoansR!$B$12:$B$214,Loans!$B74,LoansR!R$12:R$226)</f>
        <v>95.88000000000001</v>
      </c>
      <c r="S74" s="42">
        <f>SUMIF(LoansC!$B$12:$B$226,Loans!$B74,LoansC!S$12:S$226)+SUMIF(LoansR!$B$12:$B$214,Loans!$B74,LoansR!S$12:S$226)</f>
        <v>31234524.730000012</v>
      </c>
      <c r="T74" s="42">
        <f>SUMIF(LoansC!$B$12:$B$226,Loans!$B74,LoansC!T$12:T$226)+SUMIF(LoansR!$B$12:$B$214,Loans!$B74,LoansR!T$12:T$226)</f>
        <v>31234620.610000011</v>
      </c>
      <c r="U74" s="42">
        <f>SUMIF(LoansC!$B$12:$B$226,Loans!$B74,LoansC!U$12:U$226)+SUMIF(LoansR!$B$12:$B$214,Loans!$B74,LoansR!U$12:U$226)</f>
        <v>2</v>
      </c>
      <c r="V74" s="42">
        <f>SUMIF(LoansC!$B$12:$B$226,Loans!$B74,LoansC!V$12:V$226)+SUMIF(LoansR!$B$12:$B$214,Loans!$B74,LoansR!V$12:V$226)</f>
        <v>296572.27619524987</v>
      </c>
      <c r="W74" s="42">
        <f>SUMIF(LoansC!$B$12:$B$226,Loans!$B74,LoansC!W$12:W$226)+SUMIF(LoansR!$B$12:$B$214,Loans!$B74,LoansR!W$12:W$226)</f>
        <v>0</v>
      </c>
      <c r="X74" s="42">
        <f>SUMIF(LoansC!$B$12:$B$226,Loans!$B74,LoansC!X$12:X$226)</f>
        <v>155</v>
      </c>
      <c r="Y74" s="42">
        <f>SUMIF(LoansC!$B$12:$B$226,Loans!$B74,LoansC!Y$12:Y$226)+SUMIF(LoansR!$B$12:$B$214,Loans!$B74,LoansR!Y$12:Y$226)</f>
        <v>0</v>
      </c>
      <c r="Z74" s="42">
        <f>SUMIF(LoansC!$B$12:$B$226,Loans!$B74,LoansC!Z$12:Z$226)+SUMIF(LoansR!$B$12:$B$214,Loans!$B74,LoansR!Z$12:Z$226)</f>
        <v>0</v>
      </c>
      <c r="AA74" s="42">
        <f>SUMIF(LoansC!$B$12:$B$226,Loans!$B74,LoansC!AA$12:AA$226)+SUMIF(LoansR!$B$12:$B$214,Loans!$B74,LoansR!AA$12:AA$226)</f>
        <v>0</v>
      </c>
      <c r="AB74" s="42">
        <f>SUMIF(LoansC!$B$12:$B$226,Loans!$B74,LoansC!AB$12:AB$226)+SUMIF(LoansR!$B$12:$B$214,Loans!$B74,LoansR!AB$12:AB$226)</f>
        <v>0</v>
      </c>
      <c r="AC74" s="42">
        <f>SUMIF(LoansC!$B$12:$B$226,Loans!$B74,LoansC!AC$12:AC$226)+SUMIF(LoansR!$B$12:$B$214,Loans!$B74,LoansR!AC$12:AC$226)</f>
        <v>99</v>
      </c>
      <c r="AD74" s="42">
        <f>SUMIF(LoansC!$B$12:$B$226,Loans!$B74,LoansC!AD$12:AD$226)+SUMIF(LoansR!$B$12:$B$214,Loans!$B74,LoansR!AD$12:AD$226)</f>
        <v>0</v>
      </c>
      <c r="AE74" s="70">
        <f>SUMIF(LoansC!$B$12:$B$226,Loans!$B74,LoansC!AE$12:AE$226)</f>
        <v>0.1111</v>
      </c>
      <c r="AF74" s="42">
        <f>SUMIF(LoansC!$B$12:$B$226,Loans!$B74,LoansC!AF$12:AF$226)+SUMIF(LoansR!$B$12:$B$214,Loans!$B74,LoansR!AF$12:AF$226)</f>
        <v>332.52609975000001</v>
      </c>
      <c r="AG74" s="42">
        <f>SUMIF(LoansC!$B$12:$B$226,Loans!$B74,LoansC!AG$12:AG$226)+SUMIF(LoansR!$B$12:$B$214,Loans!$B74,LoansR!AG$12:AG$226)</f>
        <v>0</v>
      </c>
      <c r="AH74" s="42">
        <f>SUMIF(LoansC!$B$12:$B$226,Loans!$B74,LoansC!AH$12:AH$226)+SUMIF(LoansR!$B$12:$B$214,Loans!$B74,LoansR!AH$12:AH$226)</f>
        <v>0</v>
      </c>
      <c r="AI74" s="42">
        <f>SUMIF(LoansC!$B$12:$B$226,Loans!$B74,LoansC!AI$12:AI$226)+SUMIF(LoansR!$B$12:$B$214,Loans!$B74,LoansR!AI$12:AI$226)</f>
        <v>2307</v>
      </c>
      <c r="AJ74" s="42">
        <f>SUMIF(LoansC!$B$12:$B$226,Loans!$B74,LoansC!AJ$12:AJ$226)+SUMIF(LoansR!$B$12:$B$214,Loans!$B74,LoansR!AJ$12:AJ$226)</f>
        <v>737299.76</v>
      </c>
      <c r="AK74" s="42">
        <f>SUMIF(LoansC!$B$12:$B$226,Loans!$B74,LoansC!AK$12:AK$226)+SUMIF(LoansR!$B$12:$B$214,Loans!$B74,LoansR!AK$12:AK$226)</f>
        <v>0</v>
      </c>
      <c r="AL74" s="42">
        <f>SUMIF(LoansC!$B$12:$B$226,Loans!$B74,LoansC!AL$12:AL$226)+SUMIF(LoansR!$B$12:$B$214,Loans!$B74,LoansR!AL$12:AL$226)</f>
        <v>0</v>
      </c>
      <c r="AM74" s="42">
        <f>SUMIF(LoansC!$B$12:$B$226,Loans!$B74,LoansC!AM$12:AM$226)+SUMIF(LoansR!$B$12:$B$214,Loans!$B74,LoansR!AM$12:AM$226)</f>
        <v>0</v>
      </c>
      <c r="AN74" s="42">
        <f>SUMIF(LoansC!$B$12:$B$226,Loans!$B74,LoansC!AN$12:AN$226)+SUMIF(LoansR!$B$12:$B$214,Loans!$B74,LoansR!AN$12:AN$226)</f>
        <v>0</v>
      </c>
      <c r="AP74" s="84"/>
    </row>
    <row r="75" spans="1:42" x14ac:dyDescent="0.2">
      <c r="A75" s="1">
        <f t="shared" si="4"/>
        <v>7</v>
      </c>
      <c r="B75" s="10">
        <f t="shared" si="5"/>
        <v>43677</v>
      </c>
      <c r="C75" s="42">
        <f>SUMIF(LoansC!$B$12:$B$226,Loans!$B75,LoansC!C$12:C$226)+SUMIF(LoansR!$B$12:$B$214,Loans!$B75,LoansR!C$12:C$226)</f>
        <v>2784516.81</v>
      </c>
      <c r="D75" s="42">
        <f>SUMIF(LoansC!$B$12:$B$226,Loans!$B75,LoansC!D$12:D$226)+SUMIF(LoansR!$B$12:$B$214,Loans!$B75,LoansR!D$12:D$226)</f>
        <v>134492563.04999995</v>
      </c>
      <c r="E75" s="42">
        <f>SUMIF(LoansC!$B$12:$B$226,Loans!$B75,LoansC!E$12:E$226)+SUMIF(LoansR!$B$12:$B$214,Loans!$B75,LoansR!E$12:E$226)</f>
        <v>0</v>
      </c>
      <c r="F75" s="42">
        <f>SUMIF(LoansC!$B$12:$B$226,Loans!$B75,LoansC!F$12:F$226)+SUMIF(LoansR!$B$12:$B$214,Loans!$B75,LoansR!F$12:F$226)</f>
        <v>0</v>
      </c>
      <c r="G75" s="42">
        <f>SUMIF(LoansC!$B$12:$B$226,Loans!$B75,LoansC!G$12:G$226)+SUMIF(LoansR!$B$12:$B$214,Loans!$B75,LoansR!G$12:G$226)</f>
        <v>2870</v>
      </c>
      <c r="H75" s="42">
        <f>SUMIF(LoansC!$B$12:$B$226,Loans!$B75,LoansC!H$12:H$226)+SUMIF(LoansR!$B$12:$B$214,Loans!$B75,LoansR!H$12:H$226)</f>
        <v>31234524.730000008</v>
      </c>
      <c r="I75" s="42">
        <f>SUMIF(LoansC!$B$12:$B$226,Loans!$B75,LoansC!I$12:I$226)+SUMIF(LoansR!$B$12:$B$214,Loans!$B75,LoansR!I$12:I$226)</f>
        <v>95.880000000000351</v>
      </c>
      <c r="J75" s="42">
        <f>SUMIF(LoansC!$B$12:$B$226,Loans!$B75,LoansC!J$12:J$226)+SUMIF(LoansR!$B$12:$B$214,Loans!$B75,LoansR!J$12:J$226)</f>
        <v>31234620.610000011</v>
      </c>
      <c r="K75" s="42">
        <f>SUMIF(LoansC!$B$12:$B$226,Loans!$B75,LoansC!K$12:K$226)+SUMIF(LoansR!$B$12:$B$214,Loans!$B75,LoansR!K$12:K$226)</f>
        <v>288887.99000000005</v>
      </c>
      <c r="L75" s="42">
        <f>SUMIF(LoansC!$B$12:$B$226,Loans!$B75,LoansC!L$12:L$226)+SUMIF(LoansR!$B$12:$B$214,Loans!$B75,LoansR!L$12:L$226)</f>
        <v>288983.87000000005</v>
      </c>
      <c r="M75" s="42">
        <f>SUMIF(LoansC!$B$12:$B$226,Loans!$B75,LoansC!M$12:M$226)+SUMIF(LoansR!$B$12:$B$214,Loans!$B75,LoansR!M$12:M$226)</f>
        <v>1327730</v>
      </c>
      <c r="N75" s="42">
        <f>SUMIF(LoansC!$B$12:$B$226,Loans!$B75,LoansC!N$12:N$226)+SUMIF(LoansR!$B$12:$B$214,Loans!$B75,LoansR!N$12:N$226)</f>
        <v>0</v>
      </c>
      <c r="O75" s="42">
        <f>SUMIF(LoansC!$B$12:$B$226,Loans!$B75,LoansC!O$12:O$226)+SUMIF(LoansR!$B$12:$B$214,Loans!$B75,LoansR!O$12:O$226)</f>
        <v>1309644.72</v>
      </c>
      <c r="P75" s="42">
        <f>SUMIF(LoansC!$B$12:$B$226,Loans!$B75,LoansC!P$12:P$226)+SUMIF(LoansR!$B$12:$B$214,Loans!$B75,LoansR!P$12:P$226)</f>
        <v>288942.72000000003</v>
      </c>
      <c r="Q75" s="42">
        <f>SUMIF(LoansC!$B$12:$B$226,Loans!$B75,LoansC!Q$12:Q$226)+SUMIF(LoansR!$B$12:$B$214,Loans!$B75,LoansR!Q$12:Q$226)</f>
        <v>1020702.0000000001</v>
      </c>
      <c r="R75" s="42">
        <f>SUMIF(LoansC!$B$12:$B$226,Loans!$B75,LoansC!R$12:R$226)+SUMIF(LoansR!$B$12:$B$214,Loans!$B75,LoansR!R$12:R$226)</f>
        <v>41.150000000000006</v>
      </c>
      <c r="S75" s="42">
        <f>SUMIF(LoansC!$B$12:$B$226,Loans!$B75,LoansC!S$12:S$226)+SUMIF(LoansR!$B$12:$B$214,Loans!$B75,LoansR!S$12:S$226)</f>
        <v>30213822.730000004</v>
      </c>
      <c r="T75" s="42">
        <f>SUMIF(LoansC!$B$12:$B$226,Loans!$B75,LoansC!T$12:T$226)+SUMIF(LoansR!$B$12:$B$214,Loans!$B75,LoansR!T$12:T$226)</f>
        <v>30213863.880000006</v>
      </c>
      <c r="U75" s="42">
        <f>SUMIF(LoansC!$B$12:$B$226,Loans!$B75,LoansC!U$12:U$226)+SUMIF(LoansR!$B$12:$B$214,Loans!$B75,LoansR!U$12:U$226)</f>
        <v>2</v>
      </c>
      <c r="V75" s="42">
        <f>SUMIF(LoansC!$B$12:$B$226,Loans!$B75,LoansC!V$12:V$226)+SUMIF(LoansR!$B$12:$B$214,Loans!$B75,LoansR!V$12:V$226)</f>
        <v>289180.52914758347</v>
      </c>
      <c r="W75" s="42">
        <f>SUMIF(LoansC!$B$12:$B$226,Loans!$B75,LoansC!W$12:W$226)+SUMIF(LoansR!$B$12:$B$214,Loans!$B75,LoansR!W$12:W$226)</f>
        <v>0</v>
      </c>
      <c r="X75" s="42">
        <f>SUMIF(LoansC!$B$12:$B$226,Loans!$B75,LoansC!X$12:X$226)</f>
        <v>155</v>
      </c>
      <c r="Y75" s="42">
        <f>SUMIF(LoansC!$B$12:$B$226,Loans!$B75,LoansC!Y$12:Y$226)+SUMIF(LoansR!$B$12:$B$214,Loans!$B75,LoansR!Y$12:Y$226)</f>
        <v>0</v>
      </c>
      <c r="Z75" s="42">
        <f>SUMIF(LoansC!$B$12:$B$226,Loans!$B75,LoansC!Z$12:Z$226)+SUMIF(LoansR!$B$12:$B$214,Loans!$B75,LoansR!Z$12:Z$226)</f>
        <v>0</v>
      </c>
      <c r="AA75" s="42">
        <f>SUMIF(LoansC!$B$12:$B$226,Loans!$B75,LoansC!AA$12:AA$226)+SUMIF(LoansR!$B$12:$B$214,Loans!$B75,LoansR!AA$12:AA$226)</f>
        <v>0</v>
      </c>
      <c r="AB75" s="42">
        <f>SUMIF(LoansC!$B$12:$B$226,Loans!$B75,LoansC!AB$12:AB$226)+SUMIF(LoansR!$B$12:$B$214,Loans!$B75,LoansR!AB$12:AB$226)</f>
        <v>0</v>
      </c>
      <c r="AC75" s="42">
        <f>SUMIF(LoansC!$B$12:$B$226,Loans!$B75,LoansC!AC$12:AC$226)+SUMIF(LoansR!$B$12:$B$214,Loans!$B75,LoansR!AC$12:AC$226)</f>
        <v>111</v>
      </c>
      <c r="AD75" s="42">
        <f>SUMIF(LoansC!$B$12:$B$226,Loans!$B75,LoansC!AD$12:AD$226)+SUMIF(LoansR!$B$12:$B$214,Loans!$B75,LoansR!AD$12:AD$226)</f>
        <v>0</v>
      </c>
      <c r="AE75" s="70">
        <f>SUMIF(LoansC!$B$12:$B$226,Loans!$B75,LoansC!AE$12:AE$226)</f>
        <v>0.1111</v>
      </c>
      <c r="AF75" s="42">
        <f>SUMIF(LoansC!$B$12:$B$226,Loans!$B75,LoansC!AF$12:AF$226)+SUMIF(LoansR!$B$12:$B$214,Loans!$B75,LoansR!AF$12:AF$226)</f>
        <v>291.48411491666673</v>
      </c>
      <c r="AG75" s="42">
        <f>SUMIF(LoansC!$B$12:$B$226,Loans!$B75,LoansC!AG$12:AG$226)+SUMIF(LoansR!$B$12:$B$214,Loans!$B75,LoansR!AG$12:AG$226)</f>
        <v>0</v>
      </c>
      <c r="AH75" s="42">
        <f>SUMIF(LoansC!$B$12:$B$226,Loans!$B75,LoansC!AH$12:AH$226)+SUMIF(LoansR!$B$12:$B$214,Loans!$B75,LoansR!AH$12:AH$226)</f>
        <v>0</v>
      </c>
      <c r="AI75" s="42">
        <f>SUMIF(LoansC!$B$12:$B$226,Loans!$B75,LoansC!AI$12:AI$226)+SUMIF(LoansR!$B$12:$B$214,Loans!$B75,LoansR!AI$12:AI$226)</f>
        <v>2759</v>
      </c>
      <c r="AJ75" s="42">
        <f>SUMIF(LoansC!$B$12:$B$226,Loans!$B75,LoansC!AJ$12:AJ$226)+SUMIF(LoansR!$B$12:$B$214,Loans!$B75,LoansR!AJ$12:AJ$226)</f>
        <v>882154.02</v>
      </c>
      <c r="AK75" s="42">
        <f>SUMIF(LoansC!$B$12:$B$226,Loans!$B75,LoansC!AK$12:AK$226)+SUMIF(LoansR!$B$12:$B$214,Loans!$B75,LoansR!AK$12:AK$226)</f>
        <v>0</v>
      </c>
      <c r="AL75" s="42">
        <f>SUMIF(LoansC!$B$12:$B$226,Loans!$B75,LoansC!AL$12:AL$226)+SUMIF(LoansR!$B$12:$B$214,Loans!$B75,LoansR!AL$12:AL$226)</f>
        <v>0</v>
      </c>
      <c r="AM75" s="42">
        <f>SUMIF(LoansC!$B$12:$B$226,Loans!$B75,LoansC!AM$12:AM$226)+SUMIF(LoansR!$B$12:$B$214,Loans!$B75,LoansR!AM$12:AM$226)</f>
        <v>0</v>
      </c>
      <c r="AN75" s="42">
        <f>SUMIF(LoansC!$B$12:$B$226,Loans!$B75,LoansC!AN$12:AN$226)+SUMIF(LoansR!$B$12:$B$214,Loans!$B75,LoansR!AN$12:AN$226)</f>
        <v>0</v>
      </c>
      <c r="AP75" s="84"/>
    </row>
    <row r="76" spans="1:42" x14ac:dyDescent="0.2">
      <c r="A76" s="1">
        <f t="shared" si="4"/>
        <v>8</v>
      </c>
      <c r="B76" s="10">
        <f t="shared" si="5"/>
        <v>43708</v>
      </c>
      <c r="C76" s="42">
        <f>SUMIF(LoansC!$B$12:$B$226,Loans!$B76,LoansC!C$12:C$226)+SUMIF(LoansR!$B$12:$B$214,Loans!$B76,LoansR!C$12:C$226)</f>
        <v>2564359.7900000005</v>
      </c>
      <c r="D76" s="42">
        <f>SUMIF(LoansC!$B$12:$B$226,Loans!$B76,LoansC!D$12:D$226)+SUMIF(LoansR!$B$12:$B$214,Loans!$B76,LoansR!D$12:D$226)</f>
        <v>137056922.83999994</v>
      </c>
      <c r="E76" s="42">
        <f>SUMIF(LoansC!$B$12:$B$226,Loans!$B76,LoansC!E$12:E$226)+SUMIF(LoansR!$B$12:$B$214,Loans!$B76,LoansR!E$12:E$226)</f>
        <v>0</v>
      </c>
      <c r="F76" s="42">
        <f>SUMIF(LoansC!$B$12:$B$226,Loans!$B76,LoansC!F$12:F$226)+SUMIF(LoansR!$B$12:$B$214,Loans!$B76,LoansR!F$12:F$226)</f>
        <v>0</v>
      </c>
      <c r="G76" s="42">
        <f>SUMIF(LoansC!$B$12:$B$226,Loans!$B76,LoansC!G$12:G$226)+SUMIF(LoansR!$B$12:$B$214,Loans!$B76,LoansR!G$12:G$226)</f>
        <v>2805</v>
      </c>
      <c r="H76" s="42">
        <f>SUMIF(LoansC!$B$12:$B$226,Loans!$B76,LoansC!H$12:H$226)+SUMIF(LoansR!$B$12:$B$214,Loans!$B76,LoansR!H$12:H$226)</f>
        <v>30213822.730000004</v>
      </c>
      <c r="I76" s="42">
        <f>SUMIF(LoansC!$B$12:$B$226,Loans!$B76,LoansC!I$12:I$226)+SUMIF(LoansR!$B$12:$B$214,Loans!$B76,LoansR!I$12:I$226)</f>
        <v>41.149999999999487</v>
      </c>
      <c r="J76" s="42">
        <f>SUMIF(LoansC!$B$12:$B$226,Loans!$B76,LoansC!J$12:J$226)+SUMIF(LoansR!$B$12:$B$214,Loans!$B76,LoansR!J$12:J$226)</f>
        <v>30213863.880000006</v>
      </c>
      <c r="K76" s="42">
        <f>SUMIF(LoansC!$B$12:$B$226,Loans!$B76,LoansC!K$12:K$226)+SUMIF(LoansR!$B$12:$B$214,Loans!$B76,LoansR!K$12:K$226)</f>
        <v>279485.53000000003</v>
      </c>
      <c r="L76" s="42">
        <f>SUMIF(LoansC!$B$12:$B$226,Loans!$B76,LoansC!L$12:L$226)+SUMIF(LoansR!$B$12:$B$214,Loans!$B76,LoansR!L$12:L$226)</f>
        <v>279526.68</v>
      </c>
      <c r="M76" s="42">
        <f>SUMIF(LoansC!$B$12:$B$226,Loans!$B76,LoansC!M$12:M$226)+SUMIF(LoansR!$B$12:$B$214,Loans!$B76,LoansR!M$12:M$226)</f>
        <v>1297175</v>
      </c>
      <c r="N76" s="42">
        <f>SUMIF(LoansC!$B$12:$B$226,Loans!$B76,LoansC!N$12:N$226)+SUMIF(LoansR!$B$12:$B$214,Loans!$B76,LoansR!N$12:N$226)</f>
        <v>0</v>
      </c>
      <c r="O76" s="42">
        <f>SUMIF(LoansC!$B$12:$B$226,Loans!$B76,LoansC!O$12:O$226)+SUMIF(LoansR!$B$12:$B$214,Loans!$B76,LoansR!O$12:O$226)</f>
        <v>1279328.2</v>
      </c>
      <c r="P76" s="42">
        <f>SUMIF(LoansC!$B$12:$B$226,Loans!$B76,LoansC!P$12:P$226)+SUMIF(LoansR!$B$12:$B$214,Loans!$B76,LoansR!P$12:P$226)</f>
        <v>279468.95</v>
      </c>
      <c r="Q76" s="42">
        <f>SUMIF(LoansC!$B$12:$B$226,Loans!$B76,LoansC!Q$12:Q$226)+SUMIF(LoansR!$B$12:$B$214,Loans!$B76,LoansR!Q$12:Q$226)</f>
        <v>999859.25</v>
      </c>
      <c r="R76" s="42">
        <f>SUMIF(LoansC!$B$12:$B$226,Loans!$B76,LoansC!R$12:R$226)+SUMIF(LoansR!$B$12:$B$214,Loans!$B76,LoansR!R$12:R$226)</f>
        <v>57.73</v>
      </c>
      <c r="S76" s="42">
        <f>SUMIF(LoansC!$B$12:$B$226,Loans!$B76,LoansC!S$12:S$226)+SUMIF(LoansR!$B$12:$B$214,Loans!$B76,LoansR!S$12:S$226)</f>
        <v>29213963.479999997</v>
      </c>
      <c r="T76" s="42">
        <f>SUMIF(LoansC!$B$12:$B$226,Loans!$B76,LoansC!T$12:T$226)+SUMIF(LoansR!$B$12:$B$214,Loans!$B76,LoansR!T$12:T$226)</f>
        <v>29214021.209999997</v>
      </c>
      <c r="U76" s="42">
        <f>SUMIF(LoansC!$B$12:$B$226,Loans!$B76,LoansC!U$12:U$226)+SUMIF(LoansR!$B$12:$B$214,Loans!$B76,LoansR!U$12:U$226)</f>
        <v>2</v>
      </c>
      <c r="V76" s="42">
        <f>SUMIF(LoansC!$B$12:$B$226,Loans!$B76,LoansC!V$12:V$226)+SUMIF(LoansR!$B$12:$B$214,Loans!$B76,LoansR!V$12:V$226)</f>
        <v>279730.02308900008</v>
      </c>
      <c r="W76" s="42">
        <f>SUMIF(LoansC!$B$12:$B$226,Loans!$B76,LoansC!W$12:W$226)+SUMIF(LoansR!$B$12:$B$214,Loans!$B76,LoansR!W$12:W$226)</f>
        <v>0</v>
      </c>
      <c r="X76" s="42">
        <f>SUMIF(LoansC!$B$12:$B$226,Loans!$B76,LoansC!X$12:X$226)</f>
        <v>155</v>
      </c>
      <c r="Y76" s="42">
        <f>SUMIF(LoansC!$B$12:$B$226,Loans!$B76,LoansC!Y$12:Y$226)+SUMIF(LoansR!$B$12:$B$214,Loans!$B76,LoansR!Y$12:Y$226)</f>
        <v>0</v>
      </c>
      <c r="Z76" s="42">
        <f>SUMIF(LoansC!$B$12:$B$226,Loans!$B76,LoansC!Z$12:Z$226)+SUMIF(LoansR!$B$12:$B$214,Loans!$B76,LoansR!Z$12:Z$226)</f>
        <v>0</v>
      </c>
      <c r="AA76" s="42">
        <f>SUMIF(LoansC!$B$12:$B$226,Loans!$B76,LoansC!AA$12:AA$226)+SUMIF(LoansR!$B$12:$B$214,Loans!$B76,LoansR!AA$12:AA$226)</f>
        <v>0</v>
      </c>
      <c r="AB76" s="42">
        <f>SUMIF(LoansC!$B$12:$B$226,Loans!$B76,LoansC!AB$12:AB$226)+SUMIF(LoansR!$B$12:$B$214,Loans!$B76,LoansR!AB$12:AB$226)</f>
        <v>0</v>
      </c>
      <c r="AC76" s="42">
        <f>SUMIF(LoansC!$B$12:$B$226,Loans!$B76,LoansC!AC$12:AC$226)+SUMIF(LoansR!$B$12:$B$214,Loans!$B76,LoansR!AC$12:AC$226)</f>
        <v>110</v>
      </c>
      <c r="AD76" s="42">
        <f>SUMIF(LoansC!$B$12:$B$226,Loans!$B76,LoansC!AD$12:AD$226)+SUMIF(LoansR!$B$12:$B$214,Loans!$B76,LoansR!AD$12:AD$226)</f>
        <v>0</v>
      </c>
      <c r="AE76" s="70">
        <f>SUMIF(LoansC!$B$12:$B$226,Loans!$B76,LoansC!AE$12:AE$226)</f>
        <v>0.1111</v>
      </c>
      <c r="AF76" s="42">
        <f>SUMIF(LoansC!$B$12:$B$226,Loans!$B76,LoansC!AF$12:AF$226)+SUMIF(LoansR!$B$12:$B$214,Loans!$B76,LoansR!AF$12:AF$226)</f>
        <v>243.52582391666667</v>
      </c>
      <c r="AG76" s="42">
        <f>SUMIF(LoansC!$B$12:$B$226,Loans!$B76,LoansC!AG$12:AG$226)+SUMIF(LoansR!$B$12:$B$214,Loans!$B76,LoansR!AG$12:AG$226)</f>
        <v>0</v>
      </c>
      <c r="AH76" s="42">
        <f>SUMIF(LoansC!$B$12:$B$226,Loans!$B76,LoansC!AH$12:AH$226)+SUMIF(LoansR!$B$12:$B$214,Loans!$B76,LoansR!AH$12:AH$226)</f>
        <v>0</v>
      </c>
      <c r="AI76" s="42">
        <f>SUMIF(LoansC!$B$12:$B$226,Loans!$B76,LoansC!AI$12:AI$226)+SUMIF(LoansR!$B$12:$B$214,Loans!$B76,LoansR!AI$12:AI$226)</f>
        <v>2695</v>
      </c>
      <c r="AJ76" s="42">
        <f>SUMIF(LoansC!$B$12:$B$226,Loans!$B76,LoansC!AJ$12:AJ$226)+SUMIF(LoansR!$B$12:$B$214,Loans!$B76,LoansR!AJ$12:AJ$226)</f>
        <v>861758.23</v>
      </c>
      <c r="AK76" s="42">
        <f>SUMIF(LoansC!$B$12:$B$226,Loans!$B76,LoansC!AK$12:AK$226)+SUMIF(LoansR!$B$12:$B$214,Loans!$B76,LoansR!AK$12:AK$226)</f>
        <v>0</v>
      </c>
      <c r="AL76" s="42">
        <f>SUMIF(LoansC!$B$12:$B$226,Loans!$B76,LoansC!AL$12:AL$226)+SUMIF(LoansR!$B$12:$B$214,Loans!$B76,LoansR!AL$12:AL$226)</f>
        <v>0</v>
      </c>
      <c r="AM76" s="42">
        <f>SUMIF(LoansC!$B$12:$B$226,Loans!$B76,LoansC!AM$12:AM$226)+SUMIF(LoansR!$B$12:$B$214,Loans!$B76,LoansR!AM$12:AM$226)</f>
        <v>0</v>
      </c>
      <c r="AN76" s="42">
        <f>SUMIF(LoansC!$B$12:$B$226,Loans!$B76,LoansC!AN$12:AN$226)+SUMIF(LoansR!$B$12:$B$214,Loans!$B76,LoansR!AN$12:AN$226)</f>
        <v>0</v>
      </c>
      <c r="AP76" s="84"/>
    </row>
    <row r="77" spans="1:42" x14ac:dyDescent="0.2">
      <c r="A77" s="1">
        <f t="shared" ref="A77:A108" si="6">MONTH(B77)</f>
        <v>9</v>
      </c>
      <c r="B77" s="10">
        <f t="shared" ref="B77:B108" si="7">EOMONTH(B76,1)</f>
        <v>43738</v>
      </c>
      <c r="C77" s="42">
        <f>SUMIF(LoansC!$B$12:$B$226,Loans!$B77,LoansC!C$12:C$226)+SUMIF(LoansR!$B$12:$B$214,Loans!$B77,LoansR!C$12:C$226)</f>
        <v>2185062.3499999996</v>
      </c>
      <c r="D77" s="42">
        <f>SUMIF(LoansC!$B$12:$B$226,Loans!$B77,LoansC!D$12:D$226)+SUMIF(LoansR!$B$12:$B$214,Loans!$B77,LoansR!D$12:D$226)</f>
        <v>139241985.18999994</v>
      </c>
      <c r="E77" s="42">
        <f>SUMIF(LoansC!$B$12:$B$226,Loans!$B77,LoansC!E$12:E$226)+SUMIF(LoansR!$B$12:$B$214,Loans!$B77,LoansR!E$12:E$226)</f>
        <v>0</v>
      </c>
      <c r="F77" s="42">
        <f>SUMIF(LoansC!$B$12:$B$226,Loans!$B77,LoansC!F$12:F$226)+SUMIF(LoansR!$B$12:$B$214,Loans!$B77,LoansR!F$12:F$226)</f>
        <v>0</v>
      </c>
      <c r="G77" s="42">
        <f>SUMIF(LoansC!$B$12:$B$226,Loans!$B77,LoansC!G$12:G$226)+SUMIF(LoansR!$B$12:$B$214,Loans!$B77,LoansR!G$12:G$226)</f>
        <v>2778</v>
      </c>
      <c r="H77" s="42">
        <f>SUMIF(LoansC!$B$12:$B$226,Loans!$B77,LoansC!H$12:H$226)+SUMIF(LoansR!$B$12:$B$214,Loans!$B77,LoansR!H$12:H$226)</f>
        <v>29213963.479999993</v>
      </c>
      <c r="I77" s="42">
        <f>SUMIF(LoansC!$B$12:$B$226,Loans!$B77,LoansC!I$12:I$226)+SUMIF(LoansR!$B$12:$B$214,Loans!$B77,LoansR!I$12:I$226)</f>
        <v>57.730000000000224</v>
      </c>
      <c r="J77" s="42">
        <f>SUMIF(LoansC!$B$12:$B$226,Loans!$B77,LoansC!J$12:J$226)+SUMIF(LoansR!$B$12:$B$214,Loans!$B77,LoansR!J$12:J$226)</f>
        <v>29214021.209999997</v>
      </c>
      <c r="K77" s="42">
        <f>SUMIF(LoansC!$B$12:$B$226,Loans!$B77,LoansC!K$12:K$226)+SUMIF(LoansR!$B$12:$B$214,Loans!$B77,LoansR!K$12:K$226)</f>
        <v>270264.40000000002</v>
      </c>
      <c r="L77" s="42">
        <f>SUMIF(LoansC!$B$12:$B$226,Loans!$B77,LoansC!L$12:L$226)+SUMIF(LoansR!$B$12:$B$214,Loans!$B77,LoansR!L$12:L$226)</f>
        <v>270322.13</v>
      </c>
      <c r="M77" s="42">
        <f>SUMIF(LoansC!$B$12:$B$226,Loans!$B77,LoansC!M$12:M$226)+SUMIF(LoansR!$B$12:$B$214,Loans!$B77,LoansR!M$12:M$226)</f>
        <v>1285310</v>
      </c>
      <c r="N77" s="42">
        <f>SUMIF(LoansC!$B$12:$B$226,Loans!$B77,LoansC!N$12:N$226)+SUMIF(LoansR!$B$12:$B$214,Loans!$B77,LoansR!N$12:N$226)</f>
        <v>0</v>
      </c>
      <c r="O77" s="42">
        <f>SUMIF(LoansC!$B$12:$B$226,Loans!$B77,LoansC!O$12:O$226)+SUMIF(LoansR!$B$12:$B$214,Loans!$B77,LoansR!O$12:O$226)</f>
        <v>1267943.02</v>
      </c>
      <c r="P77" s="42">
        <f>SUMIF(LoansC!$B$12:$B$226,Loans!$B77,LoansC!P$12:P$226)+SUMIF(LoansR!$B$12:$B$214,Loans!$B77,LoansR!P$12:P$226)</f>
        <v>270312.55000000005</v>
      </c>
      <c r="Q77" s="42">
        <f>SUMIF(LoansC!$B$12:$B$226,Loans!$B77,LoansC!Q$12:Q$226)+SUMIF(LoansR!$B$12:$B$214,Loans!$B77,LoansR!Q$12:Q$226)</f>
        <v>997630.46999999986</v>
      </c>
      <c r="R77" s="42">
        <f>SUMIF(LoansC!$B$12:$B$226,Loans!$B77,LoansC!R$12:R$226)+SUMIF(LoansR!$B$12:$B$214,Loans!$B77,LoansR!R$12:R$226)</f>
        <v>9.58</v>
      </c>
      <c r="S77" s="42">
        <f>SUMIF(LoansC!$B$12:$B$226,Loans!$B77,LoansC!S$12:S$226)+SUMIF(LoansR!$B$12:$B$214,Loans!$B77,LoansR!S$12:S$226)</f>
        <v>28216333.010000009</v>
      </c>
      <c r="T77" s="42">
        <f>SUMIF(LoansC!$B$12:$B$226,Loans!$B77,LoansC!T$12:T$226)+SUMIF(LoansR!$B$12:$B$214,Loans!$B77,LoansR!T$12:T$226)</f>
        <v>28216342.590000007</v>
      </c>
      <c r="U77" s="42">
        <f>SUMIF(LoansC!$B$12:$B$226,Loans!$B77,LoansC!U$12:U$226)+SUMIF(LoansR!$B$12:$B$214,Loans!$B77,LoansR!U$12:U$226)</f>
        <v>2</v>
      </c>
      <c r="V77" s="42">
        <f>SUMIF(LoansC!$B$12:$B$226,Loans!$B77,LoansC!V$12:V$226)+SUMIF(LoansR!$B$12:$B$214,Loans!$B77,LoansR!V$12:V$226)</f>
        <v>270473.14636924997</v>
      </c>
      <c r="W77" s="42">
        <f>SUMIF(LoansC!$B$12:$B$226,Loans!$B77,LoansC!W$12:W$226)+SUMIF(LoansR!$B$12:$B$214,Loans!$B77,LoansR!W$12:W$226)</f>
        <v>0</v>
      </c>
      <c r="X77" s="42">
        <f>SUMIF(LoansC!$B$12:$B$226,Loans!$B77,LoansC!X$12:X$226)</f>
        <v>155</v>
      </c>
      <c r="Y77" s="42">
        <f>SUMIF(LoansC!$B$12:$B$226,Loans!$B77,LoansC!Y$12:Y$226)+SUMIF(LoansR!$B$12:$B$214,Loans!$B77,LoansR!Y$12:Y$226)</f>
        <v>0</v>
      </c>
      <c r="Z77" s="42">
        <f>SUMIF(LoansC!$B$12:$B$226,Loans!$B77,LoansC!Z$12:Z$226)+SUMIF(LoansR!$B$12:$B$214,Loans!$B77,LoansR!Z$12:Z$226)</f>
        <v>0</v>
      </c>
      <c r="AA77" s="42">
        <f>SUMIF(LoansC!$B$12:$B$226,Loans!$B77,LoansC!AA$12:AA$226)+SUMIF(LoansR!$B$12:$B$214,Loans!$B77,LoansR!AA$12:AA$226)</f>
        <v>0</v>
      </c>
      <c r="AB77" s="42">
        <f>SUMIF(LoansC!$B$12:$B$226,Loans!$B77,LoansC!AB$12:AB$226)+SUMIF(LoansR!$B$12:$B$214,Loans!$B77,LoansR!AB$12:AB$226)</f>
        <v>0</v>
      </c>
      <c r="AC77" s="42">
        <f>SUMIF(LoansC!$B$12:$B$226,Loans!$B77,LoansC!AC$12:AC$226)+SUMIF(LoansR!$B$12:$B$214,Loans!$B77,LoansR!AC$12:AC$226)</f>
        <v>107</v>
      </c>
      <c r="AD77" s="42">
        <f>SUMIF(LoansC!$B$12:$B$226,Loans!$B77,LoansC!AD$12:AD$226)+SUMIF(LoansR!$B$12:$B$214,Loans!$B77,LoansR!AD$12:AD$226)</f>
        <v>0</v>
      </c>
      <c r="AE77" s="70">
        <f>SUMIF(LoansC!$B$12:$B$226,Loans!$B77,LoansC!AE$12:AE$226)</f>
        <v>0.1111</v>
      </c>
      <c r="AF77" s="42">
        <f>SUMIF(LoansC!$B$12:$B$226,Loans!$B77,LoansC!AF$12:AF$226)+SUMIF(LoansR!$B$12:$B$214,Loans!$B77,LoansR!AF$12:AF$226)</f>
        <v>207.76067558333332</v>
      </c>
      <c r="AG77" s="42">
        <f>SUMIF(LoansC!$B$12:$B$226,Loans!$B77,LoansC!AG$12:AG$226)+SUMIF(LoansR!$B$12:$B$214,Loans!$B77,LoansR!AG$12:AG$226)</f>
        <v>0</v>
      </c>
      <c r="AH77" s="42">
        <f>SUMIF(LoansC!$B$12:$B$226,Loans!$B77,LoansC!AH$12:AH$226)+SUMIF(LoansR!$B$12:$B$214,Loans!$B77,LoansR!AH$12:AH$226)</f>
        <v>0</v>
      </c>
      <c r="AI77" s="42">
        <f>SUMIF(LoansC!$B$12:$B$226,Loans!$B77,LoansC!AI$12:AI$226)+SUMIF(LoansR!$B$12:$B$214,Loans!$B77,LoansR!AI$12:AI$226)</f>
        <v>2671</v>
      </c>
      <c r="AJ77" s="42">
        <f>SUMIF(LoansC!$B$12:$B$226,Loans!$B77,LoansC!AJ$12:AJ$226)+SUMIF(LoansR!$B$12:$B$214,Loans!$B77,LoansR!AJ$12:AJ$226)</f>
        <v>854074.83</v>
      </c>
      <c r="AK77" s="42">
        <f>SUMIF(LoansC!$B$12:$B$226,Loans!$B77,LoansC!AK$12:AK$226)+SUMIF(LoansR!$B$12:$B$214,Loans!$B77,LoansR!AK$12:AK$226)</f>
        <v>0</v>
      </c>
      <c r="AL77" s="42">
        <f>SUMIF(LoansC!$B$12:$B$226,Loans!$B77,LoansC!AL$12:AL$226)+SUMIF(LoansR!$B$12:$B$214,Loans!$B77,LoansR!AL$12:AL$226)</f>
        <v>0</v>
      </c>
      <c r="AM77" s="42">
        <f>SUMIF(LoansC!$B$12:$B$226,Loans!$B77,LoansC!AM$12:AM$226)+SUMIF(LoansR!$B$12:$B$214,Loans!$B77,LoansR!AM$12:AM$226)</f>
        <v>0</v>
      </c>
      <c r="AN77" s="42">
        <f>SUMIF(LoansC!$B$12:$B$226,Loans!$B77,LoansC!AN$12:AN$226)+SUMIF(LoansR!$B$12:$B$214,Loans!$B77,LoansR!AN$12:AN$226)</f>
        <v>0</v>
      </c>
      <c r="AP77" s="84"/>
    </row>
    <row r="78" spans="1:42" x14ac:dyDescent="0.2">
      <c r="A78" s="1">
        <f t="shared" si="6"/>
        <v>10</v>
      </c>
      <c r="B78" s="10">
        <f t="shared" si="7"/>
        <v>43769</v>
      </c>
      <c r="C78" s="42">
        <f>SUMIF(LoansC!$B$12:$B$226,Loans!$B78,LoansC!C$12:C$226)+SUMIF(LoansR!$B$12:$B$214,Loans!$B78,LoansR!C$12:C$226)</f>
        <v>1768372.12</v>
      </c>
      <c r="D78" s="42">
        <f>SUMIF(LoansC!$B$12:$B$226,Loans!$B78,LoansC!D$12:D$226)+SUMIF(LoansR!$B$12:$B$214,Loans!$B78,LoansR!D$12:D$226)</f>
        <v>141010357.30999994</v>
      </c>
      <c r="E78" s="42">
        <f>SUMIF(LoansC!$B$12:$B$226,Loans!$B78,LoansC!E$12:E$226)+SUMIF(LoansR!$B$12:$B$214,Loans!$B78,LoansR!E$12:E$226)</f>
        <v>0</v>
      </c>
      <c r="F78" s="42">
        <f>SUMIF(LoansC!$B$12:$B$226,Loans!$B78,LoansC!F$12:F$226)+SUMIF(LoansR!$B$12:$B$214,Loans!$B78,LoansR!F$12:F$226)</f>
        <v>0</v>
      </c>
      <c r="G78" s="42">
        <f>SUMIF(LoansC!$B$12:$B$226,Loans!$B78,LoansC!G$12:G$226)+SUMIF(LoansR!$B$12:$B$214,Loans!$B78,LoansR!G$12:G$226)</f>
        <v>2567</v>
      </c>
      <c r="H78" s="42">
        <f>SUMIF(LoansC!$B$12:$B$226,Loans!$B78,LoansC!H$12:H$226)+SUMIF(LoansR!$B$12:$B$214,Loans!$B78,LoansR!H$12:H$226)</f>
        <v>28216333.010000009</v>
      </c>
      <c r="I78" s="42">
        <f>SUMIF(LoansC!$B$12:$B$226,Loans!$B78,LoansC!I$12:I$226)+SUMIF(LoansR!$B$12:$B$214,Loans!$B78,LoansR!I$12:I$226)</f>
        <v>9.5799999999999841</v>
      </c>
      <c r="J78" s="42">
        <f>SUMIF(LoansC!$B$12:$B$226,Loans!$B78,LoansC!J$12:J$226)+SUMIF(LoansR!$B$12:$B$214,Loans!$B78,LoansR!J$12:J$226)</f>
        <v>28216342.590000007</v>
      </c>
      <c r="K78" s="42">
        <f>SUMIF(LoansC!$B$12:$B$226,Loans!$B78,LoansC!K$12:K$226)+SUMIF(LoansR!$B$12:$B$214,Loans!$B78,LoansR!K$12:K$226)</f>
        <v>261065.46000000002</v>
      </c>
      <c r="L78" s="42">
        <f>SUMIF(LoansC!$B$12:$B$226,Loans!$B78,LoansC!L$12:L$226)+SUMIF(LoansR!$B$12:$B$214,Loans!$B78,LoansR!L$12:L$226)</f>
        <v>261075.04000000004</v>
      </c>
      <c r="M78" s="42">
        <f>SUMIF(LoansC!$B$12:$B$226,Loans!$B78,LoansC!M$12:M$226)+SUMIF(LoansR!$B$12:$B$214,Loans!$B78,LoansR!M$12:M$226)</f>
        <v>1184445</v>
      </c>
      <c r="N78" s="42">
        <f>SUMIF(LoansC!$B$12:$B$226,Loans!$B78,LoansC!N$12:N$226)+SUMIF(LoansR!$B$12:$B$214,Loans!$B78,LoansR!N$12:N$226)</f>
        <v>0</v>
      </c>
      <c r="O78" s="42">
        <f>SUMIF(LoansC!$B$12:$B$226,Loans!$B78,LoansC!O$12:O$226)+SUMIF(LoansR!$B$12:$B$214,Loans!$B78,LoansR!O$12:O$226)</f>
        <v>1166689.21</v>
      </c>
      <c r="P78" s="42">
        <f>SUMIF(LoansC!$B$12:$B$226,Loans!$B78,LoansC!P$12:P$226)+SUMIF(LoansR!$B$12:$B$214,Loans!$B78,LoansR!P$12:P$226)</f>
        <v>261044.07000000004</v>
      </c>
      <c r="Q78" s="42">
        <f>SUMIF(LoansC!$B$12:$B$226,Loans!$B78,LoansC!Q$12:Q$226)+SUMIF(LoansR!$B$12:$B$214,Loans!$B78,LoansR!Q$12:Q$226)</f>
        <v>905645.14000000013</v>
      </c>
      <c r="R78" s="42">
        <f>SUMIF(LoansC!$B$12:$B$226,Loans!$B78,LoansC!R$12:R$226)+SUMIF(LoansR!$B$12:$B$214,Loans!$B78,LoansR!R$12:R$226)</f>
        <v>30.97</v>
      </c>
      <c r="S78" s="42">
        <f>SUMIF(LoansC!$B$12:$B$226,Loans!$B78,LoansC!S$12:S$226)+SUMIF(LoansR!$B$12:$B$214,Loans!$B78,LoansR!S$12:S$226)</f>
        <v>27310687.870000005</v>
      </c>
      <c r="T78" s="42">
        <f>SUMIF(LoansC!$B$12:$B$226,Loans!$B78,LoansC!T$12:T$226)+SUMIF(LoansR!$B$12:$B$214,Loans!$B78,LoansR!T$12:T$226)</f>
        <v>27310718.840000004</v>
      </c>
      <c r="U78" s="42">
        <f>SUMIF(LoansC!$B$12:$B$226,Loans!$B78,LoansC!U$12:U$226)+SUMIF(LoansR!$B$12:$B$214,Loans!$B78,LoansR!U$12:U$226)</f>
        <v>2</v>
      </c>
      <c r="V78" s="42">
        <f>SUMIF(LoansC!$B$12:$B$226,Loans!$B78,LoansC!V$12:V$226)+SUMIF(LoansR!$B$12:$B$214,Loans!$B78,LoansR!V$12:V$226)</f>
        <v>261236.30514575008</v>
      </c>
      <c r="W78" s="42">
        <f>SUMIF(LoansC!$B$12:$B$226,Loans!$B78,LoansC!W$12:W$226)+SUMIF(LoansR!$B$12:$B$214,Loans!$B78,LoansR!W$12:W$226)</f>
        <v>0</v>
      </c>
      <c r="X78" s="42">
        <f>SUMIF(LoansC!$B$12:$B$226,Loans!$B78,LoansC!X$12:X$226)</f>
        <v>155</v>
      </c>
      <c r="Y78" s="42">
        <f>SUMIF(LoansC!$B$12:$B$226,Loans!$B78,LoansC!Y$12:Y$226)+SUMIF(LoansR!$B$12:$B$214,Loans!$B78,LoansR!Y$12:Y$226)</f>
        <v>0</v>
      </c>
      <c r="Z78" s="42">
        <f>SUMIF(LoansC!$B$12:$B$226,Loans!$B78,LoansC!Z$12:Z$226)+SUMIF(LoansR!$B$12:$B$214,Loans!$B78,LoansR!Z$12:Z$226)</f>
        <v>0</v>
      </c>
      <c r="AA78" s="42">
        <f>SUMIF(LoansC!$B$12:$B$226,Loans!$B78,LoansC!AA$12:AA$226)+SUMIF(LoansR!$B$12:$B$214,Loans!$B78,LoansR!AA$12:AA$226)</f>
        <v>0</v>
      </c>
      <c r="AB78" s="42">
        <f>SUMIF(LoansC!$B$12:$B$226,Loans!$B78,LoansC!AB$12:AB$226)+SUMIF(LoansR!$B$12:$B$214,Loans!$B78,LoansR!AB$12:AB$226)</f>
        <v>0</v>
      </c>
      <c r="AC78" s="42">
        <f>SUMIF(LoansC!$B$12:$B$226,Loans!$B78,LoansC!AC$12:AC$226)+SUMIF(LoansR!$B$12:$B$214,Loans!$B78,LoansR!AC$12:AC$226)</f>
        <v>109</v>
      </c>
      <c r="AD78" s="42">
        <f>SUMIF(LoansC!$B$12:$B$226,Loans!$B78,LoansC!AD$12:AD$226)+SUMIF(LoansR!$B$12:$B$214,Loans!$B78,LoansR!AD$12:AD$226)</f>
        <v>0</v>
      </c>
      <c r="AE78" s="70">
        <f>SUMIF(LoansC!$B$12:$B$226,Loans!$B78,LoansC!AE$12:AE$226)</f>
        <v>0.1111</v>
      </c>
      <c r="AF78" s="42">
        <f>SUMIF(LoansC!$B$12:$B$226,Loans!$B78,LoansC!AF$12:AF$226)+SUMIF(LoansR!$B$12:$B$214,Loans!$B78,LoansR!AF$12:AF$226)</f>
        <v>169.91995158333336</v>
      </c>
      <c r="AG78" s="42">
        <f>SUMIF(LoansC!$B$12:$B$226,Loans!$B78,LoansC!AG$12:AG$226)+SUMIF(LoansR!$B$12:$B$214,Loans!$B78,LoansR!AG$12:AG$226)</f>
        <v>0</v>
      </c>
      <c r="AH78" s="42">
        <f>SUMIF(LoansC!$B$12:$B$226,Loans!$B78,LoansC!AH$12:AH$226)+SUMIF(LoansR!$B$12:$B$214,Loans!$B78,LoansR!AH$12:AH$226)</f>
        <v>0</v>
      </c>
      <c r="AI78" s="42">
        <f>SUMIF(LoansC!$B$12:$B$226,Loans!$B78,LoansC!AI$12:AI$226)+SUMIF(LoansR!$B$12:$B$214,Loans!$B78,LoansR!AI$12:AI$226)</f>
        <v>2458</v>
      </c>
      <c r="AJ78" s="42">
        <f>SUMIF(LoansC!$B$12:$B$226,Loans!$B78,LoansC!AJ$12:AJ$226)+SUMIF(LoansR!$B$12:$B$214,Loans!$B78,LoansR!AJ$12:AJ$226)</f>
        <v>785699.21</v>
      </c>
      <c r="AK78" s="42">
        <f>SUMIF(LoansC!$B$12:$B$226,Loans!$B78,LoansC!AK$12:AK$226)+SUMIF(LoansR!$B$12:$B$214,Loans!$B78,LoansR!AK$12:AK$226)</f>
        <v>0</v>
      </c>
      <c r="AL78" s="42">
        <f>SUMIF(LoansC!$B$12:$B$226,Loans!$B78,LoansC!AL$12:AL$226)+SUMIF(LoansR!$B$12:$B$214,Loans!$B78,LoansR!AL$12:AL$226)</f>
        <v>0</v>
      </c>
      <c r="AM78" s="42">
        <f>SUMIF(LoansC!$B$12:$B$226,Loans!$B78,LoansC!AM$12:AM$226)+SUMIF(LoansR!$B$12:$B$214,Loans!$B78,LoansR!AM$12:AM$226)</f>
        <v>0</v>
      </c>
      <c r="AN78" s="42">
        <f>SUMIF(LoansC!$B$12:$B$226,Loans!$B78,LoansC!AN$12:AN$226)+SUMIF(LoansR!$B$12:$B$214,Loans!$B78,LoansR!AN$12:AN$226)</f>
        <v>0</v>
      </c>
      <c r="AP78" s="84"/>
    </row>
    <row r="79" spans="1:42" x14ac:dyDescent="0.2">
      <c r="A79" s="1">
        <f t="shared" si="6"/>
        <v>11</v>
      </c>
      <c r="B79" s="10">
        <f t="shared" si="7"/>
        <v>43799</v>
      </c>
      <c r="C79" s="42">
        <f>SUMIF(LoansC!$B$12:$B$226,Loans!$B79,LoansC!C$12:C$226)+SUMIF(LoansR!$B$12:$B$214,Loans!$B79,LoansR!C$12:C$226)</f>
        <v>1114532.19</v>
      </c>
      <c r="D79" s="42">
        <f>SUMIF(LoansC!$B$12:$B$226,Loans!$B79,LoansC!D$12:D$226)+SUMIF(LoansR!$B$12:$B$214,Loans!$B79,LoansR!D$12:D$226)</f>
        <v>142124889.49999994</v>
      </c>
      <c r="E79" s="42">
        <f>SUMIF(LoansC!$B$12:$B$226,Loans!$B79,LoansC!E$12:E$226)+SUMIF(LoansR!$B$12:$B$214,Loans!$B79,LoansR!E$12:E$226)</f>
        <v>0</v>
      </c>
      <c r="F79" s="42">
        <f>SUMIF(LoansC!$B$12:$B$226,Loans!$B79,LoansC!F$12:F$226)+SUMIF(LoansR!$B$12:$B$214,Loans!$B79,LoansR!F$12:F$226)</f>
        <v>0</v>
      </c>
      <c r="G79" s="42">
        <f>SUMIF(LoansC!$B$12:$B$226,Loans!$B79,LoansC!G$12:G$226)+SUMIF(LoansR!$B$12:$B$214,Loans!$B79,LoansR!G$12:G$226)</f>
        <v>2191</v>
      </c>
      <c r="H79" s="42">
        <f>SUMIF(LoansC!$B$12:$B$226,Loans!$B79,LoansC!H$12:H$226)+SUMIF(LoansR!$B$12:$B$214,Loans!$B79,LoansR!H$12:H$226)</f>
        <v>27310687.869999997</v>
      </c>
      <c r="I79" s="42">
        <f>SUMIF(LoansC!$B$12:$B$226,Loans!$B79,LoansC!I$12:I$226)+SUMIF(LoansR!$B$12:$B$214,Loans!$B79,LoansR!I$12:I$226)</f>
        <v>30.96999999999997</v>
      </c>
      <c r="J79" s="42">
        <f>SUMIF(LoansC!$B$12:$B$226,Loans!$B79,LoansC!J$12:J$226)+SUMIF(LoansR!$B$12:$B$214,Loans!$B79,LoansR!J$12:J$226)</f>
        <v>27310718.840000004</v>
      </c>
      <c r="K79" s="42">
        <f>SUMIF(LoansC!$B$12:$B$226,Loans!$B79,LoansC!K$12:K$226)+SUMIF(LoansR!$B$12:$B$214,Loans!$B79,LoansR!K$12:K$226)</f>
        <v>252709.50000000003</v>
      </c>
      <c r="L79" s="42">
        <f>SUMIF(LoansC!$B$12:$B$226,Loans!$B79,LoansC!L$12:L$226)+SUMIF(LoansR!$B$12:$B$214,Loans!$B79,LoansR!L$12:L$226)</f>
        <v>252740.47000000003</v>
      </c>
      <c r="M79" s="42">
        <f>SUMIF(LoansC!$B$12:$B$226,Loans!$B79,LoansC!M$12:M$226)+SUMIF(LoansR!$B$12:$B$214,Loans!$B79,LoansR!M$12:M$226)</f>
        <v>1009045</v>
      </c>
      <c r="N79" s="42">
        <f>SUMIF(LoansC!$B$12:$B$226,Loans!$B79,LoansC!N$12:N$226)+SUMIF(LoansR!$B$12:$B$214,Loans!$B79,LoansR!N$12:N$226)</f>
        <v>0</v>
      </c>
      <c r="O79" s="42">
        <f>SUMIF(LoansC!$B$12:$B$226,Loans!$B79,LoansC!O$12:O$226)+SUMIF(LoansR!$B$12:$B$214,Loans!$B79,LoansR!O$12:O$226)</f>
        <v>993501.73</v>
      </c>
      <c r="P79" s="42">
        <f>SUMIF(LoansC!$B$12:$B$226,Loans!$B79,LoansC!P$12:P$226)+SUMIF(LoansR!$B$12:$B$214,Loans!$B79,LoansR!P$12:P$226)</f>
        <v>252690.59000000003</v>
      </c>
      <c r="Q79" s="42">
        <f>SUMIF(LoansC!$B$12:$B$226,Loans!$B79,LoansC!Q$12:Q$226)+SUMIF(LoansR!$B$12:$B$214,Loans!$B79,LoansR!Q$12:Q$226)</f>
        <v>740811.1399999999</v>
      </c>
      <c r="R79" s="42">
        <f>SUMIF(LoansC!$B$12:$B$226,Loans!$B79,LoansC!R$12:R$226)+SUMIF(LoansR!$B$12:$B$214,Loans!$B79,LoansR!R$12:R$226)</f>
        <v>49.879999999999995</v>
      </c>
      <c r="S79" s="42">
        <f>SUMIF(LoansC!$B$12:$B$226,Loans!$B79,LoansC!S$12:S$226)+SUMIF(LoansR!$B$12:$B$214,Loans!$B79,LoansR!S$12:S$226)</f>
        <v>26569876.729999989</v>
      </c>
      <c r="T79" s="42">
        <f>SUMIF(LoansC!$B$12:$B$226,Loans!$B79,LoansC!T$12:T$226)+SUMIF(LoansR!$B$12:$B$214,Loans!$B79,LoansR!T$12:T$226)</f>
        <v>26569926.609999988</v>
      </c>
      <c r="U79" s="42">
        <f>SUMIF(LoansC!$B$12:$B$226,Loans!$B79,LoansC!U$12:U$226)+SUMIF(LoansR!$B$12:$B$214,Loans!$B79,LoansR!U$12:U$226)</f>
        <v>2</v>
      </c>
      <c r="V79" s="42">
        <f>SUMIF(LoansC!$B$12:$B$226,Loans!$B79,LoansC!V$12:V$226)+SUMIF(LoansR!$B$12:$B$214,Loans!$B79,LoansR!V$12:V$226)</f>
        <v>252851.73859366673</v>
      </c>
      <c r="W79" s="42">
        <f>SUMIF(LoansC!$B$12:$B$226,Loans!$B79,LoansC!W$12:W$226)+SUMIF(LoansR!$B$12:$B$214,Loans!$B79,LoansR!W$12:W$226)</f>
        <v>0</v>
      </c>
      <c r="X79" s="42">
        <f>SUMIF(LoansC!$B$12:$B$226,Loans!$B79,LoansC!X$12:X$226)</f>
        <v>155</v>
      </c>
      <c r="Y79" s="42">
        <f>SUMIF(LoansC!$B$12:$B$226,Loans!$B79,LoansC!Y$12:Y$226)+SUMIF(LoansR!$B$12:$B$214,Loans!$B79,LoansR!Y$12:Y$226)</f>
        <v>0</v>
      </c>
      <c r="Z79" s="42">
        <f>SUMIF(LoansC!$B$12:$B$226,Loans!$B79,LoansC!Z$12:Z$226)+SUMIF(LoansR!$B$12:$B$214,Loans!$B79,LoansR!Z$12:Z$226)</f>
        <v>0</v>
      </c>
      <c r="AA79" s="42">
        <f>SUMIF(LoansC!$B$12:$B$226,Loans!$B79,LoansC!AA$12:AA$226)+SUMIF(LoansR!$B$12:$B$214,Loans!$B79,LoansR!AA$12:AA$226)</f>
        <v>0</v>
      </c>
      <c r="AB79" s="42">
        <f>SUMIF(LoansC!$B$12:$B$226,Loans!$B79,LoansC!AB$12:AB$226)+SUMIF(LoansR!$B$12:$B$214,Loans!$B79,LoansR!AB$12:AB$226)</f>
        <v>0</v>
      </c>
      <c r="AC79" s="42">
        <f>SUMIF(LoansC!$B$12:$B$226,Loans!$B79,LoansC!AC$12:AC$226)+SUMIF(LoansR!$B$12:$B$214,Loans!$B79,LoansR!AC$12:AC$226)</f>
        <v>99</v>
      </c>
      <c r="AD79" s="42">
        <f>SUMIF(LoansC!$B$12:$B$226,Loans!$B79,LoansC!AD$12:AD$226)+SUMIF(LoansR!$B$12:$B$214,Loans!$B79,LoansR!AD$12:AD$226)</f>
        <v>0</v>
      </c>
      <c r="AE79" s="70">
        <f>SUMIF(LoansC!$B$12:$B$226,Loans!$B79,LoansC!AE$12:AE$226)</f>
        <v>0.1111</v>
      </c>
      <c r="AF79" s="42">
        <f>SUMIF(LoansC!$B$12:$B$226,Loans!$B79,LoansC!AF$12:AF$226)+SUMIF(LoansR!$B$12:$B$214,Loans!$B79,LoansR!AF$12:AF$226)</f>
        <v>141.30095633333335</v>
      </c>
      <c r="AG79" s="42">
        <f>SUMIF(LoansC!$B$12:$B$226,Loans!$B79,LoansC!AG$12:AG$226)+SUMIF(LoansR!$B$12:$B$214,Loans!$B79,LoansR!AG$12:AG$226)</f>
        <v>0</v>
      </c>
      <c r="AH79" s="42">
        <f>SUMIF(LoansC!$B$12:$B$226,Loans!$B79,LoansC!AH$12:AH$226)+SUMIF(LoansR!$B$12:$B$214,Loans!$B79,LoansR!AH$12:AH$226)</f>
        <v>0</v>
      </c>
      <c r="AI79" s="42">
        <f>SUMIF(LoansC!$B$12:$B$226,Loans!$B79,LoansC!AI$12:AI$226)+SUMIF(LoansR!$B$12:$B$214,Loans!$B79,LoansR!AI$12:AI$226)</f>
        <v>2092</v>
      </c>
      <c r="AJ79" s="42">
        <f>SUMIF(LoansC!$B$12:$B$226,Loans!$B79,LoansC!AJ$12:AJ$226)+SUMIF(LoansR!$B$12:$B$214,Loans!$B79,LoansR!AJ$12:AJ$226)</f>
        <v>669241.73</v>
      </c>
      <c r="AK79" s="42">
        <f>SUMIF(LoansC!$B$12:$B$226,Loans!$B79,LoansC!AK$12:AK$226)+SUMIF(LoansR!$B$12:$B$214,Loans!$B79,LoansR!AK$12:AK$226)</f>
        <v>0</v>
      </c>
      <c r="AL79" s="42">
        <f>SUMIF(LoansC!$B$12:$B$226,Loans!$B79,LoansC!AL$12:AL$226)+SUMIF(LoansR!$B$12:$B$214,Loans!$B79,LoansR!AL$12:AL$226)</f>
        <v>0</v>
      </c>
      <c r="AM79" s="42">
        <f>SUMIF(LoansC!$B$12:$B$226,Loans!$B79,LoansC!AM$12:AM$226)+SUMIF(LoansR!$B$12:$B$214,Loans!$B79,LoansR!AM$12:AM$226)</f>
        <v>0</v>
      </c>
      <c r="AN79" s="42">
        <f>SUMIF(LoansC!$B$12:$B$226,Loans!$B79,LoansC!AN$12:AN$226)+SUMIF(LoansR!$B$12:$B$214,Loans!$B79,LoansR!AN$12:AN$226)</f>
        <v>0</v>
      </c>
      <c r="AP79" s="84"/>
    </row>
    <row r="80" spans="1:42" x14ac:dyDescent="0.2">
      <c r="A80" s="1">
        <f t="shared" si="6"/>
        <v>12</v>
      </c>
      <c r="B80" s="10">
        <f t="shared" si="7"/>
        <v>43830</v>
      </c>
      <c r="C80" s="42">
        <f>SUMIF(LoansC!$B$12:$B$226,Loans!$B80,LoansC!C$12:C$226)+SUMIF(LoansR!$B$12:$B$214,Loans!$B80,LoansR!C$12:C$226)</f>
        <v>983988.86</v>
      </c>
      <c r="D80" s="42">
        <f>SUMIF(LoansC!$B$12:$B$226,Loans!$B80,LoansC!D$12:D$226)+SUMIF(LoansR!$B$12:$B$214,Loans!$B80,LoansR!D$12:D$226)</f>
        <v>143108878.35999992</v>
      </c>
      <c r="E80" s="42">
        <f>SUMIF(LoansC!$B$12:$B$226,Loans!$B80,LoansC!E$12:E$226)+SUMIF(LoansR!$B$12:$B$214,Loans!$B80,LoansR!E$12:E$226)</f>
        <v>0</v>
      </c>
      <c r="F80" s="42">
        <f>SUMIF(LoansC!$B$12:$B$226,Loans!$B80,LoansC!F$12:F$226)+SUMIF(LoansR!$B$12:$B$214,Loans!$B80,LoansR!F$12:F$226)</f>
        <v>0</v>
      </c>
      <c r="G80" s="42">
        <f>SUMIF(LoansC!$B$12:$B$226,Loans!$B80,LoansC!G$12:G$226)+SUMIF(LoansR!$B$12:$B$214,Loans!$B80,LoansR!G$12:G$226)</f>
        <v>1756</v>
      </c>
      <c r="H80" s="42">
        <f>SUMIF(LoansC!$B$12:$B$226,Loans!$B80,LoansC!H$12:H$226)+SUMIF(LoansR!$B$12:$B$214,Loans!$B80,LoansR!H$12:H$226)</f>
        <v>26569876.729999989</v>
      </c>
      <c r="I80" s="42">
        <f>SUMIF(LoansC!$B$12:$B$226,Loans!$B80,LoansC!I$12:I$226)+SUMIF(LoansR!$B$12:$B$214,Loans!$B80,LoansR!I$12:I$226)</f>
        <v>49.880000000000756</v>
      </c>
      <c r="J80" s="42">
        <f>SUMIF(LoansC!$B$12:$B$226,Loans!$B80,LoansC!J$12:J$226)+SUMIF(LoansR!$B$12:$B$214,Loans!$B80,LoansR!J$12:J$226)</f>
        <v>26569926.609999988</v>
      </c>
      <c r="K80" s="42">
        <f>SUMIF(LoansC!$B$12:$B$226,Loans!$B80,LoansC!K$12:K$226)+SUMIF(LoansR!$B$12:$B$214,Loans!$B80,LoansR!K$12:K$226)</f>
        <v>245875.06</v>
      </c>
      <c r="L80" s="42">
        <f>SUMIF(LoansC!$B$12:$B$226,Loans!$B80,LoansC!L$12:L$226)+SUMIF(LoansR!$B$12:$B$214,Loans!$B80,LoansR!L$12:L$226)</f>
        <v>245924.94</v>
      </c>
      <c r="M80" s="42">
        <f>SUMIF(LoansC!$B$12:$B$226,Loans!$B80,LoansC!M$12:M$226)+SUMIF(LoansR!$B$12:$B$214,Loans!$B80,LoansR!M$12:M$226)</f>
        <v>811380</v>
      </c>
      <c r="N80" s="42">
        <f>SUMIF(LoansC!$B$12:$B$226,Loans!$B80,LoansC!N$12:N$226)+SUMIF(LoansR!$B$12:$B$214,Loans!$B80,LoansR!N$12:N$226)</f>
        <v>0</v>
      </c>
      <c r="O80" s="42">
        <f>SUMIF(LoansC!$B$12:$B$226,Loans!$B80,LoansC!O$12:O$226)+SUMIF(LoansR!$B$12:$B$214,Loans!$B80,LoansR!O$12:O$226)</f>
        <v>794861.37</v>
      </c>
      <c r="P80" s="42">
        <f>SUMIF(LoansC!$B$12:$B$226,Loans!$B80,LoansC!P$12:P$226)+SUMIF(LoansR!$B$12:$B$214,Loans!$B80,LoansR!P$12:P$226)</f>
        <v>245910.6</v>
      </c>
      <c r="Q80" s="42">
        <f>SUMIF(LoansC!$B$12:$B$226,Loans!$B80,LoansC!Q$12:Q$226)+SUMIF(LoansR!$B$12:$B$214,Loans!$B80,LoansR!Q$12:Q$226)</f>
        <v>548950.7699999999</v>
      </c>
      <c r="R80" s="42">
        <f>SUMIF(LoansC!$B$12:$B$226,Loans!$B80,LoansC!R$12:R$226)+SUMIF(LoansR!$B$12:$B$214,Loans!$B80,LoansR!R$12:R$226)</f>
        <v>14.34</v>
      </c>
      <c r="S80" s="42">
        <f>SUMIF(LoansC!$B$12:$B$226,Loans!$B80,LoansC!S$12:S$226)+SUMIF(LoansR!$B$12:$B$214,Loans!$B80,LoansR!S$12:S$226)</f>
        <v>26020925.960000008</v>
      </c>
      <c r="T80" s="42">
        <f>SUMIF(LoansC!$B$12:$B$226,Loans!$B80,LoansC!T$12:T$226)+SUMIF(LoansR!$B$12:$B$214,Loans!$B80,LoansR!T$12:T$226)</f>
        <v>26020940.300000008</v>
      </c>
      <c r="U80" s="42">
        <f>SUMIF(LoansC!$B$12:$B$226,Loans!$B80,LoansC!U$12:U$226)+SUMIF(LoansR!$B$12:$B$214,Loans!$B80,LoansR!U$12:U$226)</f>
        <v>2</v>
      </c>
      <c r="V80" s="42">
        <f>SUMIF(LoansC!$B$12:$B$226,Loans!$B80,LoansC!V$12:V$226)+SUMIF(LoansR!$B$12:$B$214,Loans!$B80,LoansR!V$12:V$226)</f>
        <v>245993.23719758322</v>
      </c>
      <c r="W80" s="42">
        <f>SUMIF(LoansC!$B$12:$B$226,Loans!$B80,LoansC!W$12:W$226)+SUMIF(LoansR!$B$12:$B$214,Loans!$B80,LoansR!W$12:W$226)</f>
        <v>0</v>
      </c>
      <c r="X80" s="42">
        <f>SUMIF(LoansC!$B$12:$B$226,Loans!$B80,LoansC!X$12:X$226)</f>
        <v>155</v>
      </c>
      <c r="Y80" s="42">
        <f>SUMIF(LoansC!$B$12:$B$226,Loans!$B80,LoansC!Y$12:Y$226)+SUMIF(LoansR!$B$12:$B$214,Loans!$B80,LoansR!Y$12:Y$226)</f>
        <v>0</v>
      </c>
      <c r="Z80" s="42">
        <f>SUMIF(LoansC!$B$12:$B$226,Loans!$B80,LoansC!Z$12:Z$226)+SUMIF(LoansR!$B$12:$B$214,Loans!$B80,LoansR!Z$12:Z$226)</f>
        <v>0</v>
      </c>
      <c r="AA80" s="42">
        <f>SUMIF(LoansC!$B$12:$B$226,Loans!$B80,LoansC!AA$12:AA$226)+SUMIF(LoansR!$B$12:$B$214,Loans!$B80,LoansR!AA$12:AA$226)</f>
        <v>0</v>
      </c>
      <c r="AB80" s="42">
        <f>SUMIF(LoansC!$B$12:$B$226,Loans!$B80,LoansC!AB$12:AB$226)+SUMIF(LoansR!$B$12:$B$214,Loans!$B80,LoansR!AB$12:AB$226)</f>
        <v>0</v>
      </c>
      <c r="AC80" s="42">
        <f>SUMIF(LoansC!$B$12:$B$226,Loans!$B80,LoansC!AC$12:AC$226)+SUMIF(LoansR!$B$12:$B$214,Loans!$B80,LoansR!AC$12:AC$226)</f>
        <v>81</v>
      </c>
      <c r="AD80" s="42">
        <f>SUMIF(LoansC!$B$12:$B$226,Loans!$B80,LoansC!AD$12:AD$226)+SUMIF(LoansR!$B$12:$B$214,Loans!$B80,LoansR!AD$12:AD$226)</f>
        <v>0</v>
      </c>
      <c r="AE80" s="70">
        <f>SUMIF(LoansC!$B$12:$B$226,Loans!$B80,LoansC!AE$12:AE$226)</f>
        <v>0.1111</v>
      </c>
      <c r="AF80" s="42">
        <f>SUMIF(LoansC!$B$12:$B$226,Loans!$B80,LoansC!AF$12:AF$226)+SUMIF(LoansR!$B$12:$B$214,Loans!$B80,LoansR!AF$12:AF$226)</f>
        <v>117.28093550000001</v>
      </c>
      <c r="AG80" s="42">
        <f>SUMIF(LoansC!$B$12:$B$226,Loans!$B80,LoansC!AG$12:AG$226)+SUMIF(LoansR!$B$12:$B$214,Loans!$B80,LoansR!AG$12:AG$226)</f>
        <v>0</v>
      </c>
      <c r="AH80" s="42">
        <f>SUMIF(LoansC!$B$12:$B$226,Loans!$B80,LoansC!AH$12:AH$226)+SUMIF(LoansR!$B$12:$B$214,Loans!$B80,LoansR!AH$12:AH$226)</f>
        <v>0</v>
      </c>
      <c r="AI80" s="42">
        <f>SUMIF(LoansC!$B$12:$B$226,Loans!$B80,LoansC!AI$12:AI$226)+SUMIF(LoansR!$B$12:$B$214,Loans!$B80,LoansR!AI$12:AI$226)</f>
        <v>1675</v>
      </c>
      <c r="AJ80" s="42">
        <f>SUMIF(LoansC!$B$12:$B$226,Loans!$B80,LoansC!AJ$12:AJ$226)+SUMIF(LoansR!$B$12:$B$214,Loans!$B80,LoansR!AJ$12:AJ$226)</f>
        <v>535263.5</v>
      </c>
      <c r="AK80" s="42">
        <f>SUMIF(LoansC!$B$12:$B$226,Loans!$B80,LoansC!AK$12:AK$226)+SUMIF(LoansR!$B$12:$B$214,Loans!$B80,LoansR!AK$12:AK$226)</f>
        <v>0</v>
      </c>
      <c r="AL80" s="42">
        <f>SUMIF(LoansC!$B$12:$B$226,Loans!$B80,LoansC!AL$12:AL$226)+SUMIF(LoansR!$B$12:$B$214,Loans!$B80,LoansR!AL$12:AL$226)</f>
        <v>0</v>
      </c>
      <c r="AM80" s="42">
        <f>SUMIF(LoansC!$B$12:$B$226,Loans!$B80,LoansC!AM$12:AM$226)+SUMIF(LoansR!$B$12:$B$214,Loans!$B80,LoansR!AM$12:AM$226)</f>
        <v>0</v>
      </c>
      <c r="AN80" s="42">
        <f>SUMIF(LoansC!$B$12:$B$226,Loans!$B80,LoansC!AN$12:AN$226)+SUMIF(LoansR!$B$12:$B$214,Loans!$B80,LoansR!AN$12:AN$226)</f>
        <v>0</v>
      </c>
      <c r="AP80" s="84"/>
    </row>
    <row r="81" spans="1:42" x14ac:dyDescent="0.2">
      <c r="A81" s="1">
        <f t="shared" si="6"/>
        <v>1</v>
      </c>
      <c r="B81" s="10">
        <f t="shared" si="7"/>
        <v>43861</v>
      </c>
      <c r="C81" s="42">
        <f>SUMIF(LoansC!$B$12:$B$226,Loans!$B81,LoansC!C$12:C$226)+SUMIF(LoansR!$B$12:$B$214,Loans!$B81,LoansR!C$12:C$226)</f>
        <v>1208236.8400000001</v>
      </c>
      <c r="D81" s="42">
        <f>SUMIF(LoansC!$B$12:$B$226,Loans!$B81,LoansC!D$12:D$226)+SUMIF(LoansR!$B$12:$B$214,Loans!$B81,LoansR!D$12:D$226)</f>
        <v>144317115.19999993</v>
      </c>
      <c r="E81" s="42">
        <f>SUMIF(LoansC!$B$12:$B$226,Loans!$B81,LoansC!E$12:E$226)+SUMIF(LoansR!$B$12:$B$214,Loans!$B81,LoansR!E$12:E$226)</f>
        <v>0</v>
      </c>
      <c r="F81" s="42">
        <f>SUMIF(LoansC!$B$12:$B$226,Loans!$B81,LoansC!F$12:F$226)+SUMIF(LoansR!$B$12:$B$214,Loans!$B81,LoansR!F$12:F$226)</f>
        <v>0</v>
      </c>
      <c r="G81" s="42">
        <f>SUMIF(LoansC!$B$12:$B$226,Loans!$B81,LoansC!G$12:G$226)+SUMIF(LoansR!$B$12:$B$214,Loans!$B81,LoansR!G$12:G$226)</f>
        <v>1103</v>
      </c>
      <c r="H81" s="42">
        <f>SUMIF(LoansC!$B$12:$B$226,Loans!$B81,LoansC!H$12:H$226)+SUMIF(LoansR!$B$12:$B$214,Loans!$B81,LoansR!H$12:H$226)</f>
        <v>26020049.010000002</v>
      </c>
      <c r="I81" s="42">
        <f>SUMIF(LoansC!$B$12:$B$226,Loans!$B81,LoansC!I$12:I$226)+SUMIF(LoansR!$B$12:$B$214,Loans!$B81,LoansR!I$12:I$226)</f>
        <v>9.590000000000023</v>
      </c>
      <c r="J81" s="42">
        <f>SUMIF(LoansC!$B$12:$B$226,Loans!$B81,LoansC!J$12:J$226)+SUMIF(LoansR!$B$12:$B$214,Loans!$B81,LoansR!J$12:J$226)</f>
        <v>26020058.600000009</v>
      </c>
      <c r="K81" s="42">
        <f>SUMIF(LoansC!$B$12:$B$226,Loans!$B81,LoansC!K$12:K$226)+SUMIF(LoansR!$B$12:$B$214,Loans!$B81,LoansR!K$12:K$226)</f>
        <v>240802.86999999991</v>
      </c>
      <c r="L81" s="42">
        <f>SUMIF(LoansC!$B$12:$B$226,Loans!$B81,LoansC!L$12:L$226)+SUMIF(LoansR!$B$12:$B$214,Loans!$B81,LoansR!L$12:L$226)</f>
        <v>240812.4599999999</v>
      </c>
      <c r="M81" s="42">
        <f>SUMIF(LoansC!$B$12:$B$226,Loans!$B81,LoansC!M$12:M$226)+SUMIF(LoansR!$B$12:$B$214,Loans!$B81,LoansR!M$12:M$226)</f>
        <v>505045</v>
      </c>
      <c r="N81" s="42">
        <f>SUMIF(LoansC!$B$12:$B$226,Loans!$B81,LoansC!N$12:N$226)+SUMIF(LoansR!$B$12:$B$214,Loans!$B81,LoansR!N$12:N$226)</f>
        <v>0</v>
      </c>
      <c r="O81" s="42">
        <f>SUMIF(LoansC!$B$12:$B$226,Loans!$B81,LoansC!O$12:O$226)+SUMIF(LoansR!$B$12:$B$214,Loans!$B81,LoansR!O$12:O$226)</f>
        <v>494617.79</v>
      </c>
      <c r="P81" s="42">
        <f>SUMIF(LoansC!$B$12:$B$226,Loans!$B81,LoansC!P$12:P$226)+SUMIF(LoansR!$B$12:$B$214,Loans!$B81,LoansR!P$12:P$226)</f>
        <v>240678.17999999991</v>
      </c>
      <c r="Q81" s="42">
        <f>SUMIF(LoansC!$B$12:$B$226,Loans!$B81,LoansC!Q$12:Q$226)+SUMIF(LoansR!$B$12:$B$214,Loans!$B81,LoansR!Q$12:Q$226)</f>
        <v>253939.61000000007</v>
      </c>
      <c r="R81" s="42">
        <f>SUMIF(LoansC!$B$12:$B$226,Loans!$B81,LoansC!R$12:R$226)+SUMIF(LoansR!$B$12:$B$214,Loans!$B81,LoansR!R$12:R$226)</f>
        <v>134.28</v>
      </c>
      <c r="S81" s="42">
        <f>SUMIF(LoansC!$B$12:$B$226,Loans!$B81,LoansC!S$12:S$226)+SUMIF(LoansR!$B$12:$B$214,Loans!$B81,LoansR!S$12:S$226)</f>
        <v>25766109.40000001</v>
      </c>
      <c r="T81" s="42">
        <f>SUMIF(LoansC!$B$12:$B$226,Loans!$B81,LoansC!T$12:T$226)+SUMIF(LoansR!$B$12:$B$214,Loans!$B81,LoansR!T$12:T$226)</f>
        <v>25766243.680000011</v>
      </c>
      <c r="U81" s="42">
        <f>SUMIF(LoansC!$B$12:$B$226,Loans!$B81,LoansC!U$12:U$226)+SUMIF(LoansR!$B$12:$B$214,Loans!$B81,LoansR!U$12:U$226)</f>
        <v>2</v>
      </c>
      <c r="V81" s="42">
        <f>SUMIF(LoansC!$B$12:$B$226,Loans!$B81,LoansC!V$12:V$226)+SUMIF(LoansR!$B$12:$B$214,Loans!$B81,LoansR!V$12:V$226)</f>
        <v>240902.37587166677</v>
      </c>
      <c r="W81" s="42">
        <f>SUMIF(LoansC!$B$12:$B$226,Loans!$B81,LoansC!W$12:W$226)+SUMIF(LoansR!$B$12:$B$214,Loans!$B81,LoansR!W$12:W$226)</f>
        <v>0</v>
      </c>
      <c r="X81" s="42">
        <f>SUMIF(LoansC!$B$12:$B$226,Loans!$B81,LoansC!X$12:X$226)</f>
        <v>155</v>
      </c>
      <c r="Y81" s="42">
        <f>SUMIF(LoansC!$B$12:$B$226,Loans!$B81,LoansC!Y$12:Y$226)+SUMIF(LoansR!$B$12:$B$214,Loans!$B81,LoansR!Y$12:Y$226)</f>
        <v>0</v>
      </c>
      <c r="Z81" s="42">
        <f>SUMIF(LoansC!$B$12:$B$226,Loans!$B81,LoansC!Z$12:Z$226)+SUMIF(LoansR!$B$12:$B$214,Loans!$B81,LoansR!Z$12:Z$226)</f>
        <v>0</v>
      </c>
      <c r="AA81" s="42">
        <f>SUMIF(LoansC!$B$12:$B$226,Loans!$B81,LoansC!AA$12:AA$226)+SUMIF(LoansR!$B$12:$B$214,Loans!$B81,LoansR!AA$12:AA$226)</f>
        <v>0</v>
      </c>
      <c r="AB81" s="42">
        <f>SUMIF(LoansC!$B$12:$B$226,Loans!$B81,LoansC!AB$12:AB$226)+SUMIF(LoansR!$B$12:$B$214,Loans!$B81,LoansR!AB$12:AB$226)</f>
        <v>0</v>
      </c>
      <c r="AC81" s="42">
        <f>SUMIF(LoansC!$B$12:$B$226,Loans!$B81,LoansC!AC$12:AC$226)+SUMIF(LoansR!$B$12:$B$214,Loans!$B81,LoansR!AC$12:AC$226)</f>
        <v>59</v>
      </c>
      <c r="AD81" s="42">
        <f>SUMIF(LoansC!$B$12:$B$226,Loans!$B81,LoansC!AD$12:AD$226)+SUMIF(LoansR!$B$12:$B$214,Loans!$B81,LoansR!AD$12:AD$226)</f>
        <v>0</v>
      </c>
      <c r="AE81" s="70">
        <f>SUMIF(LoansC!$B$12:$B$226,Loans!$B81,LoansC!AE$12:AE$226)</f>
        <v>0.1111</v>
      </c>
      <c r="AF81" s="42">
        <f>SUMIF(LoansC!$B$12:$B$226,Loans!$B81,LoansC!AF$12:AF$226)+SUMIF(LoansR!$B$12:$B$214,Loans!$B81,LoansR!AF$12:AF$226)</f>
        <v>98.627454083333348</v>
      </c>
      <c r="AG81" s="42">
        <f>SUMIF(LoansC!$B$12:$B$226,Loans!$B81,LoansC!AG$12:AG$226)+SUMIF(LoansR!$B$12:$B$214,Loans!$B81,LoansR!AG$12:AG$226)</f>
        <v>0</v>
      </c>
      <c r="AH81" s="42">
        <f>SUMIF(LoansC!$B$12:$B$226,Loans!$B81,LoansC!AH$12:AH$226)+SUMIF(LoansR!$B$12:$B$214,Loans!$B81,LoansR!AH$12:AH$226)</f>
        <v>0</v>
      </c>
      <c r="AI81" s="42">
        <f>SUMIF(LoansC!$B$12:$B$226,Loans!$B81,LoansC!AI$12:AI$226)+SUMIF(LoansR!$B$12:$B$214,Loans!$B81,LoansR!AI$12:AI$226)</f>
        <v>1044</v>
      </c>
      <c r="AJ81" s="42">
        <f>SUMIF(LoansC!$B$12:$B$226,Loans!$B81,LoansC!AJ$12:AJ$226)+SUMIF(LoansR!$B$12:$B$214,Loans!$B81,LoansR!AJ$12:AJ$226)</f>
        <v>333078.68</v>
      </c>
      <c r="AK81" s="42">
        <f>SUMIF(LoansC!$B$12:$B$226,Loans!$B81,LoansC!AK$12:AK$226)+SUMIF(LoansR!$B$12:$B$214,Loans!$B81,LoansR!AK$12:AK$226)</f>
        <v>0</v>
      </c>
      <c r="AL81" s="42">
        <f>SUMIF(LoansC!$B$12:$B$226,Loans!$B81,LoansC!AL$12:AL$226)+SUMIF(LoansR!$B$12:$B$214,Loans!$B81,LoansR!AL$12:AL$226)</f>
        <v>0</v>
      </c>
      <c r="AM81" s="42">
        <f>SUMIF(LoansC!$B$12:$B$226,Loans!$B81,LoansC!AM$12:AM$226)+SUMIF(LoansR!$B$12:$B$214,Loans!$B81,LoansR!AM$12:AM$226)</f>
        <v>0</v>
      </c>
      <c r="AN81" s="42">
        <f>SUMIF(LoansC!$B$12:$B$226,Loans!$B81,LoansC!AN$12:AN$226)+SUMIF(LoansR!$B$12:$B$214,Loans!$B81,LoansR!AN$12:AN$226)</f>
        <v>0</v>
      </c>
      <c r="AP81" s="84"/>
    </row>
    <row r="82" spans="1:42" x14ac:dyDescent="0.2">
      <c r="A82" s="1">
        <f t="shared" si="6"/>
        <v>2</v>
      </c>
      <c r="B82" s="10">
        <f t="shared" si="7"/>
        <v>43890</v>
      </c>
      <c r="C82" s="42">
        <f>SUMIF(LoansC!$B$12:$B$226,Loans!$B82,LoansC!C$12:C$226)+SUMIF(LoansR!$B$12:$B$214,Loans!$B82,LoansR!C$12:C$226)</f>
        <v>1487776.16</v>
      </c>
      <c r="D82" s="42">
        <f>SUMIF(LoansC!$B$12:$B$226,Loans!$B82,LoansC!D$12:D$226)+SUMIF(LoansR!$B$12:$B$214,Loans!$B82,LoansR!D$12:D$226)</f>
        <v>145804891.35999992</v>
      </c>
      <c r="E82" s="42">
        <f>SUMIF(LoansC!$B$12:$B$226,Loans!$B82,LoansC!E$12:E$226)+SUMIF(LoansR!$B$12:$B$214,Loans!$B82,LoansR!E$12:E$226)</f>
        <v>0</v>
      </c>
      <c r="F82" s="42">
        <f>SUMIF(LoansC!$B$12:$B$226,Loans!$B82,LoansC!F$12:F$226)+SUMIF(LoansR!$B$12:$B$214,Loans!$B82,LoansR!F$12:F$226)</f>
        <v>0</v>
      </c>
      <c r="G82" s="42">
        <f>SUMIF(LoansC!$B$12:$B$226,Loans!$B82,LoansC!G$12:G$226)+SUMIF(LoansR!$B$12:$B$214,Loans!$B82,LoansR!G$12:G$226)</f>
        <v>970</v>
      </c>
      <c r="H82" s="42">
        <f>SUMIF(LoansC!$B$12:$B$226,Loans!$B82,LoansC!H$12:H$226)+SUMIF(LoansR!$B$12:$B$214,Loans!$B82,LoansR!H$12:H$226)</f>
        <v>25766109.40000001</v>
      </c>
      <c r="I82" s="42">
        <f>SUMIF(LoansC!$B$12:$B$226,Loans!$B82,LoansC!I$12:I$226)+SUMIF(LoansR!$B$12:$B$214,Loans!$B82,LoansR!I$12:I$226)</f>
        <v>134.27999999999901</v>
      </c>
      <c r="J82" s="42">
        <f>SUMIF(LoansC!$B$12:$B$226,Loans!$B82,LoansC!J$12:J$226)+SUMIF(LoansR!$B$12:$B$214,Loans!$B82,LoansR!J$12:J$226)</f>
        <v>25766243.680000011</v>
      </c>
      <c r="K82" s="42">
        <f>SUMIF(LoansC!$B$12:$B$226,Loans!$B82,LoansC!K$12:K$226)+SUMIF(LoansR!$B$12:$B$214,Loans!$B82,LoansR!K$12:K$226)</f>
        <v>238456.65000000008</v>
      </c>
      <c r="L82" s="42">
        <f>SUMIF(LoansC!$B$12:$B$226,Loans!$B82,LoansC!L$12:L$226)+SUMIF(LoansR!$B$12:$B$214,Loans!$B82,LoansR!L$12:L$226)</f>
        <v>238590.93000000008</v>
      </c>
      <c r="M82" s="42">
        <f>SUMIF(LoansC!$B$12:$B$226,Loans!$B82,LoansC!M$12:M$226)+SUMIF(LoansR!$B$12:$B$214,Loans!$B82,LoansR!M$12:M$226)</f>
        <v>445710</v>
      </c>
      <c r="N82" s="42">
        <f>SUMIF(LoansC!$B$12:$B$226,Loans!$B82,LoansC!N$12:N$226)+SUMIF(LoansR!$B$12:$B$214,Loans!$B82,LoansR!N$12:N$226)</f>
        <v>0</v>
      </c>
      <c r="O82" s="42">
        <f>SUMIF(LoansC!$B$12:$B$226,Loans!$B82,LoansC!O$12:O$226)+SUMIF(LoansR!$B$12:$B$214,Loans!$B82,LoansR!O$12:O$226)</f>
        <v>438425</v>
      </c>
      <c r="P82" s="42">
        <f>SUMIF(LoansC!$B$12:$B$226,Loans!$B82,LoansC!P$12:P$226)+SUMIF(LoansR!$B$12:$B$214,Loans!$B82,LoansR!P$12:P$226)</f>
        <v>237810.33000000005</v>
      </c>
      <c r="Q82" s="42">
        <f>SUMIF(LoansC!$B$12:$B$226,Loans!$B82,LoansC!Q$12:Q$226)+SUMIF(LoansR!$B$12:$B$214,Loans!$B82,LoansR!Q$12:Q$226)</f>
        <v>200614.66999999998</v>
      </c>
      <c r="R82" s="42">
        <f>SUMIF(LoansC!$B$12:$B$226,Loans!$B82,LoansC!R$12:R$226)+SUMIF(LoansR!$B$12:$B$214,Loans!$B82,LoansR!R$12:R$226)</f>
        <v>780.59999999999991</v>
      </c>
      <c r="S82" s="42">
        <f>SUMIF(LoansC!$B$12:$B$226,Loans!$B82,LoansC!S$12:S$226)+SUMIF(LoansR!$B$12:$B$214,Loans!$B82,LoansR!S$12:S$226)</f>
        <v>25565494.73</v>
      </c>
      <c r="T82" s="42">
        <f>SUMIF(LoansC!$B$12:$B$226,Loans!$B82,LoansC!T$12:T$226)+SUMIF(LoansR!$B$12:$B$214,Loans!$B82,LoansR!T$12:T$226)</f>
        <v>25566275.330000006</v>
      </c>
      <c r="U82" s="42">
        <f>SUMIF(LoansC!$B$12:$B$226,Loans!$B82,LoansC!U$12:U$226)+SUMIF(LoansR!$B$12:$B$214,Loans!$B82,LoansR!U$12:U$226)</f>
        <v>2</v>
      </c>
      <c r="V82" s="42">
        <f>SUMIF(LoansC!$B$12:$B$226,Loans!$B82,LoansC!V$12:V$226)+SUMIF(LoansR!$B$12:$B$214,Loans!$B82,LoansR!V$12:V$226)</f>
        <v>238552.47273733345</v>
      </c>
      <c r="W82" s="42">
        <f>SUMIF(LoansC!$B$12:$B$226,Loans!$B82,LoansC!W$12:W$226)+SUMIF(LoansR!$B$12:$B$214,Loans!$B82,LoansR!W$12:W$226)</f>
        <v>0</v>
      </c>
      <c r="X82" s="42">
        <f>SUMIF(LoansC!$B$12:$B$226,Loans!$B82,LoansC!X$12:X$226)</f>
        <v>155</v>
      </c>
      <c r="Y82" s="42">
        <f>SUMIF(LoansC!$B$12:$B$226,Loans!$B82,LoansC!Y$12:Y$226)+SUMIF(LoansR!$B$12:$B$214,Loans!$B82,LoansR!Y$12:Y$226)</f>
        <v>0</v>
      </c>
      <c r="Z82" s="42">
        <f>SUMIF(LoansC!$B$12:$B$226,Loans!$B82,LoansC!Z$12:Z$226)+SUMIF(LoansR!$B$12:$B$214,Loans!$B82,LoansR!Z$12:Z$226)</f>
        <v>0</v>
      </c>
      <c r="AA82" s="42">
        <f>SUMIF(LoansC!$B$12:$B$226,Loans!$B82,LoansC!AA$12:AA$226)+SUMIF(LoansR!$B$12:$B$214,Loans!$B82,LoansR!AA$12:AA$226)</f>
        <v>0</v>
      </c>
      <c r="AB82" s="42">
        <f>SUMIF(LoansC!$B$12:$B$226,Loans!$B82,LoansC!AB$12:AB$226)+SUMIF(LoansR!$B$12:$B$214,Loans!$B82,LoansR!AB$12:AB$226)</f>
        <v>0</v>
      </c>
      <c r="AC82" s="42">
        <f>SUMIF(LoansC!$B$12:$B$226,Loans!$B82,LoansC!AC$12:AC$226)+SUMIF(LoansR!$B$12:$B$214,Loans!$B82,LoansR!AC$12:AC$226)</f>
        <v>47</v>
      </c>
      <c r="AD82" s="42">
        <f>SUMIF(LoansC!$B$12:$B$226,Loans!$B82,LoansC!AD$12:AD$226)+SUMIF(LoansR!$B$12:$B$214,Loans!$B82,LoansR!AD$12:AD$226)</f>
        <v>0</v>
      </c>
      <c r="AE82" s="70">
        <f>SUMIF(LoansC!$B$12:$B$226,Loans!$B82,LoansC!AE$12:AE$226)</f>
        <v>0.1111</v>
      </c>
      <c r="AF82" s="42">
        <f>SUMIF(LoansC!$B$12:$B$226,Loans!$B82,LoansC!AF$12:AF$226)+SUMIF(LoansR!$B$12:$B$214,Loans!$B82,LoansR!AF$12:AF$226)</f>
        <v>94.963541333333339</v>
      </c>
      <c r="AG82" s="42">
        <f>SUMIF(LoansC!$B$12:$B$226,Loans!$B82,LoansC!AG$12:AG$226)+SUMIF(LoansR!$B$12:$B$214,Loans!$B82,LoansR!AG$12:AG$226)</f>
        <v>0</v>
      </c>
      <c r="AH82" s="42">
        <f>SUMIF(LoansC!$B$12:$B$226,Loans!$B82,LoansC!AH$12:AH$226)+SUMIF(LoansR!$B$12:$B$214,Loans!$B82,LoansR!AH$12:AH$226)</f>
        <v>0</v>
      </c>
      <c r="AI82" s="42">
        <f>SUMIF(LoansC!$B$12:$B$226,Loans!$B82,LoansC!AI$12:AI$226)+SUMIF(LoansR!$B$12:$B$214,Loans!$B82,LoansR!AI$12:AI$226)</f>
        <v>923</v>
      </c>
      <c r="AJ82" s="42">
        <f>SUMIF(LoansC!$B$12:$B$226,Loans!$B82,LoansC!AJ$12:AJ$226)+SUMIF(LoansR!$B$12:$B$214,Loans!$B82,LoansR!AJ$12:AJ$226)</f>
        <v>295360</v>
      </c>
      <c r="AK82" s="42">
        <f>SUMIF(LoansC!$B$12:$B$226,Loans!$B82,LoansC!AK$12:AK$226)+SUMIF(LoansR!$B$12:$B$214,Loans!$B82,LoansR!AK$12:AK$226)</f>
        <v>0</v>
      </c>
      <c r="AL82" s="42">
        <f>SUMIF(LoansC!$B$12:$B$226,Loans!$B82,LoansC!AL$12:AL$226)+SUMIF(LoansR!$B$12:$B$214,Loans!$B82,LoansR!AL$12:AL$226)</f>
        <v>0</v>
      </c>
      <c r="AM82" s="42">
        <f>SUMIF(LoansC!$B$12:$B$226,Loans!$B82,LoansC!AM$12:AM$226)+SUMIF(LoansR!$B$12:$B$214,Loans!$B82,LoansR!AM$12:AM$226)</f>
        <v>0</v>
      </c>
      <c r="AN82" s="42">
        <f>SUMIF(LoansC!$B$12:$B$226,Loans!$B82,LoansC!AN$12:AN$226)+SUMIF(LoansR!$B$12:$B$214,Loans!$B82,LoansR!AN$12:AN$226)</f>
        <v>0</v>
      </c>
      <c r="AP82" s="84"/>
    </row>
    <row r="83" spans="1:42" x14ac:dyDescent="0.2">
      <c r="A83" s="1">
        <f t="shared" si="6"/>
        <v>3</v>
      </c>
      <c r="B83" s="10">
        <f t="shared" si="7"/>
        <v>43921</v>
      </c>
      <c r="C83" s="42">
        <f>SUMIF(LoansC!$B$12:$B$226,Loans!$B83,LoansC!C$12:C$226)+SUMIF(LoansR!$B$12:$B$214,Loans!$B83,LoansR!C$12:C$226)</f>
        <v>2105921.79</v>
      </c>
      <c r="D83" s="42">
        <f>SUMIF(LoansC!$B$12:$B$226,Loans!$B83,LoansC!D$12:D$226)+SUMIF(LoansR!$B$12:$B$214,Loans!$B83,LoansR!D$12:D$226)</f>
        <v>147910813.14999992</v>
      </c>
      <c r="E83" s="42">
        <f>SUMIF(LoansC!$B$12:$B$226,Loans!$B83,LoansC!E$12:E$226)+SUMIF(LoansR!$B$12:$B$214,Loans!$B83,LoansR!E$12:E$226)</f>
        <v>0</v>
      </c>
      <c r="F83" s="42">
        <f>SUMIF(LoansC!$B$12:$B$226,Loans!$B83,LoansC!F$12:F$226)+SUMIF(LoansR!$B$12:$B$214,Loans!$B83,LoansR!F$12:F$226)</f>
        <v>0</v>
      </c>
      <c r="G83" s="42">
        <f>SUMIF(LoansC!$B$12:$B$226,Loans!$B83,LoansC!G$12:G$226)+SUMIF(LoansR!$B$12:$B$214,Loans!$B83,LoansR!G$12:G$226)</f>
        <v>1209</v>
      </c>
      <c r="H83" s="42">
        <f>SUMIF(LoansC!$B$12:$B$226,Loans!$B83,LoansC!H$12:H$226)+SUMIF(LoansR!$B$12:$B$214,Loans!$B83,LoansR!H$12:H$226)</f>
        <v>25565494.73</v>
      </c>
      <c r="I83" s="42">
        <f>SUMIF(LoansC!$B$12:$B$226,Loans!$B83,LoansC!I$12:I$226)+SUMIF(LoansR!$B$12:$B$214,Loans!$B83,LoansR!I$12:I$226)</f>
        <v>780.6000000000372</v>
      </c>
      <c r="J83" s="42">
        <f>SUMIF(LoansC!$B$12:$B$226,Loans!$B83,LoansC!J$12:J$226)+SUMIF(LoansR!$B$12:$B$214,Loans!$B83,LoansR!J$12:J$226)</f>
        <v>25566275.330000006</v>
      </c>
      <c r="K83" s="42">
        <f>SUMIF(LoansC!$B$12:$B$226,Loans!$B83,LoansC!K$12:K$226)+SUMIF(LoansR!$B$12:$B$214,Loans!$B83,LoansR!K$12:K$226)</f>
        <v>236615.72999999989</v>
      </c>
      <c r="L83" s="42">
        <f>SUMIF(LoansC!$B$12:$B$226,Loans!$B83,LoansC!L$12:L$226)+SUMIF(LoansR!$B$12:$B$214,Loans!$B83,LoansR!L$12:L$226)</f>
        <v>237396.32999999993</v>
      </c>
      <c r="M83" s="42">
        <f>SUMIF(LoansC!$B$12:$B$226,Loans!$B83,LoansC!M$12:M$226)+SUMIF(LoansR!$B$12:$B$214,Loans!$B83,LoansR!M$12:M$226)</f>
        <v>552835</v>
      </c>
      <c r="N83" s="42">
        <f>SUMIF(LoansC!$B$12:$B$226,Loans!$B83,LoansC!N$12:N$226)+SUMIF(LoansR!$B$12:$B$214,Loans!$B83,LoansR!N$12:N$226)</f>
        <v>0</v>
      </c>
      <c r="O83" s="42">
        <f>SUMIF(LoansC!$B$12:$B$226,Loans!$B83,LoansC!O$12:O$226)+SUMIF(LoansR!$B$12:$B$214,Loans!$B83,LoansR!O$12:O$226)</f>
        <v>541888.96</v>
      </c>
      <c r="P83" s="42">
        <f>SUMIF(LoansC!$B$12:$B$226,Loans!$B83,LoansC!P$12:P$226)+SUMIF(LoansR!$B$12:$B$214,Loans!$B83,LoansR!P$12:P$226)</f>
        <v>237325.57999999993</v>
      </c>
      <c r="Q83" s="42">
        <f>SUMIF(LoansC!$B$12:$B$226,Loans!$B83,LoansC!Q$12:Q$226)+SUMIF(LoansR!$B$12:$B$214,Loans!$B83,LoansR!Q$12:Q$226)</f>
        <v>304563.38000000012</v>
      </c>
      <c r="R83" s="42">
        <f>SUMIF(LoansC!$B$12:$B$226,Loans!$B83,LoansC!R$12:R$226)+SUMIF(LoansR!$B$12:$B$214,Loans!$B83,LoansR!R$12:R$226)</f>
        <v>70.75</v>
      </c>
      <c r="S83" s="42">
        <f>SUMIF(LoansC!$B$12:$B$226,Loans!$B83,LoansC!S$12:S$226)+SUMIF(LoansR!$B$12:$B$214,Loans!$B83,LoansR!S$12:S$226)</f>
        <v>25260931.349999998</v>
      </c>
      <c r="T83" s="42">
        <f>SUMIF(LoansC!$B$12:$B$226,Loans!$B83,LoansC!T$12:T$226)+SUMIF(LoansR!$B$12:$B$214,Loans!$B83,LoansR!T$12:T$226)</f>
        <v>25261002.099999998</v>
      </c>
      <c r="U83" s="42">
        <f>SUMIF(LoansC!$B$12:$B$226,Loans!$B83,LoansC!U$12:U$226)+SUMIF(LoansR!$B$12:$B$214,Loans!$B83,LoansR!U$12:U$226)</f>
        <v>2</v>
      </c>
      <c r="V83" s="42">
        <f>SUMIF(LoansC!$B$12:$B$226,Loans!$B83,LoansC!V$12:V$226)+SUMIF(LoansR!$B$12:$B$214,Loans!$B83,LoansR!V$12:V$226)</f>
        <v>236701.09909691673</v>
      </c>
      <c r="W83" s="42">
        <f>SUMIF(LoansC!$B$12:$B$226,Loans!$B83,LoansC!W$12:W$226)+SUMIF(LoansR!$B$12:$B$214,Loans!$B83,LoansR!W$12:W$226)</f>
        <v>0</v>
      </c>
      <c r="X83" s="42">
        <f>SUMIF(LoansC!$B$12:$B$226,Loans!$B83,LoansC!X$12:X$226)</f>
        <v>155</v>
      </c>
      <c r="Y83" s="42">
        <f>SUMIF(LoansC!$B$12:$B$226,Loans!$B83,LoansC!Y$12:Y$226)+SUMIF(LoansR!$B$12:$B$214,Loans!$B83,LoansR!Y$12:Y$226)</f>
        <v>0</v>
      </c>
      <c r="Z83" s="42">
        <f>SUMIF(LoansC!$B$12:$B$226,Loans!$B83,LoansC!Z$12:Z$226)+SUMIF(LoansR!$B$12:$B$214,Loans!$B83,LoansR!Z$12:Z$226)</f>
        <v>0</v>
      </c>
      <c r="AA83" s="42">
        <f>SUMIF(LoansC!$B$12:$B$226,Loans!$B83,LoansC!AA$12:AA$226)+SUMIF(LoansR!$B$12:$B$214,Loans!$B83,LoansR!AA$12:AA$226)</f>
        <v>0</v>
      </c>
      <c r="AB83" s="42">
        <f>SUMIF(LoansC!$B$12:$B$226,Loans!$B83,LoansC!AB$12:AB$226)+SUMIF(LoansR!$B$12:$B$214,Loans!$B83,LoansR!AB$12:AB$226)</f>
        <v>0</v>
      </c>
      <c r="AC83" s="42">
        <f>SUMIF(LoansC!$B$12:$B$226,Loans!$B83,LoansC!AC$12:AC$226)+SUMIF(LoansR!$B$12:$B$214,Loans!$B83,LoansR!AC$12:AC$226)</f>
        <v>67</v>
      </c>
      <c r="AD83" s="42">
        <f>SUMIF(LoansC!$B$12:$B$226,Loans!$B83,LoansC!AD$12:AD$226)+SUMIF(LoansR!$B$12:$B$214,Loans!$B83,LoansR!AD$12:AD$226)</f>
        <v>0</v>
      </c>
      <c r="AE83" s="70">
        <f>SUMIF(LoansC!$B$12:$B$226,Loans!$B83,LoansC!AE$12:AE$226)</f>
        <v>0.1111</v>
      </c>
      <c r="AF83" s="42">
        <f>SUMIF(LoansC!$B$12:$B$226,Loans!$B83,LoansC!AF$12:AF$226)+SUMIF(LoansR!$B$12:$B$214,Loans!$B83,LoansR!AF$12:AF$226)</f>
        <v>84.529190500000013</v>
      </c>
      <c r="AG83" s="42">
        <f>SUMIF(LoansC!$B$12:$B$226,Loans!$B83,LoansC!AG$12:AG$226)+SUMIF(LoansR!$B$12:$B$214,Loans!$B83,LoansR!AG$12:AG$226)</f>
        <v>0</v>
      </c>
      <c r="AH83" s="42">
        <f>SUMIF(LoansC!$B$12:$B$226,Loans!$B83,LoansC!AH$12:AH$226)+SUMIF(LoansR!$B$12:$B$214,Loans!$B83,LoansR!AH$12:AH$226)</f>
        <v>0</v>
      </c>
      <c r="AI83" s="42">
        <f>SUMIF(LoansC!$B$12:$B$226,Loans!$B83,LoansC!AI$12:AI$226)+SUMIF(LoansR!$B$12:$B$214,Loans!$B83,LoansR!AI$12:AI$226)</f>
        <v>1142</v>
      </c>
      <c r="AJ83" s="42">
        <f>SUMIF(LoansC!$B$12:$B$226,Loans!$B83,LoansC!AJ$12:AJ$226)+SUMIF(LoansR!$B$12:$B$214,Loans!$B83,LoansR!AJ$12:AJ$226)</f>
        <v>365026.68</v>
      </c>
      <c r="AK83" s="42">
        <f>SUMIF(LoansC!$B$12:$B$226,Loans!$B83,LoansC!AK$12:AK$226)+SUMIF(LoansR!$B$12:$B$214,Loans!$B83,LoansR!AK$12:AK$226)</f>
        <v>0</v>
      </c>
      <c r="AL83" s="42">
        <f>SUMIF(LoansC!$B$12:$B$226,Loans!$B83,LoansC!AL$12:AL$226)+SUMIF(LoansR!$B$12:$B$214,Loans!$B83,LoansR!AL$12:AL$226)</f>
        <v>0</v>
      </c>
      <c r="AM83" s="42">
        <f>SUMIF(LoansC!$B$12:$B$226,Loans!$B83,LoansC!AM$12:AM$226)+SUMIF(LoansR!$B$12:$B$214,Loans!$B83,LoansR!AM$12:AM$226)</f>
        <v>0</v>
      </c>
      <c r="AN83" s="42">
        <f>SUMIF(LoansC!$B$12:$B$226,Loans!$B83,LoansC!AN$12:AN$226)+SUMIF(LoansR!$B$12:$B$214,Loans!$B83,LoansR!AN$12:AN$226)</f>
        <v>0</v>
      </c>
      <c r="AP83" s="84"/>
    </row>
    <row r="84" spans="1:42" x14ac:dyDescent="0.2">
      <c r="A84" s="1">
        <f t="shared" si="6"/>
        <v>4</v>
      </c>
      <c r="B84" s="10">
        <f t="shared" si="7"/>
        <v>43951</v>
      </c>
      <c r="C84" s="42">
        <f>SUMIF(LoansC!$B$12:$B$226,Loans!$B84,LoansC!C$12:C$226)+SUMIF(LoansR!$B$12:$B$214,Loans!$B84,LoansR!C$12:C$226)</f>
        <v>2359556.19</v>
      </c>
      <c r="D84" s="42">
        <f>SUMIF(LoansC!$B$12:$B$226,Loans!$B84,LoansC!D$12:D$226)+SUMIF(LoansR!$B$12:$B$214,Loans!$B84,LoansR!D$12:D$226)</f>
        <v>150270369.33999991</v>
      </c>
      <c r="E84" s="42">
        <f>SUMIF(LoansC!$B$12:$B$226,Loans!$B84,LoansC!E$12:E$226)+SUMIF(LoansR!$B$12:$B$214,Loans!$B84,LoansR!E$12:E$226)</f>
        <v>0</v>
      </c>
      <c r="F84" s="42">
        <f>SUMIF(LoansC!$B$12:$B$226,Loans!$B84,LoansC!F$12:F$226)+SUMIF(LoansR!$B$12:$B$214,Loans!$B84,LoansR!F$12:F$226)</f>
        <v>0</v>
      </c>
      <c r="G84" s="42">
        <f>SUMIF(LoansC!$B$12:$B$226,Loans!$B84,LoansC!G$12:G$226)+SUMIF(LoansR!$B$12:$B$214,Loans!$B84,LoansR!G$12:G$226)</f>
        <v>1484</v>
      </c>
      <c r="H84" s="42">
        <f>SUMIF(LoansC!$B$12:$B$226,Loans!$B84,LoansC!H$12:H$226)+SUMIF(LoansR!$B$12:$B$214,Loans!$B84,LoansR!H$12:H$226)</f>
        <v>25260931.349999998</v>
      </c>
      <c r="I84" s="42">
        <f>SUMIF(LoansC!$B$12:$B$226,Loans!$B84,LoansC!I$12:I$226)+SUMIF(LoansR!$B$12:$B$214,Loans!$B84,LoansR!I$12:I$226)</f>
        <v>70.750000000000853</v>
      </c>
      <c r="J84" s="42">
        <f>SUMIF(LoansC!$B$12:$B$226,Loans!$B84,LoansC!J$12:J$226)+SUMIF(LoansR!$B$12:$B$214,Loans!$B84,LoansR!J$12:J$226)</f>
        <v>25261002.099999998</v>
      </c>
      <c r="K84" s="42">
        <f>SUMIF(LoansC!$B$12:$B$226,Loans!$B84,LoansC!K$12:K$226)+SUMIF(LoansR!$B$12:$B$214,Loans!$B84,LoansR!K$12:K$226)</f>
        <v>233795.92999999996</v>
      </c>
      <c r="L84" s="42">
        <f>SUMIF(LoansC!$B$12:$B$226,Loans!$B84,LoansC!L$12:L$226)+SUMIF(LoansR!$B$12:$B$214,Loans!$B84,LoansR!L$12:L$226)</f>
        <v>233866.67999999996</v>
      </c>
      <c r="M84" s="42">
        <f>SUMIF(LoansC!$B$12:$B$226,Loans!$B84,LoansC!M$12:M$226)+SUMIF(LoansR!$B$12:$B$214,Loans!$B84,LoansR!M$12:M$226)</f>
        <v>682180</v>
      </c>
      <c r="N84" s="42">
        <f>SUMIF(LoansC!$B$12:$B$226,Loans!$B84,LoansC!N$12:N$226)+SUMIF(LoansR!$B$12:$B$214,Loans!$B84,LoansR!N$12:N$226)</f>
        <v>0</v>
      </c>
      <c r="O84" s="42">
        <f>SUMIF(LoansC!$B$12:$B$226,Loans!$B84,LoansC!O$12:O$226)+SUMIF(LoansR!$B$12:$B$214,Loans!$B84,LoansR!O$12:O$226)</f>
        <v>659821.35</v>
      </c>
      <c r="P84" s="42">
        <f>SUMIF(LoansC!$B$12:$B$226,Loans!$B84,LoansC!P$12:P$226)+SUMIF(LoansR!$B$12:$B$214,Loans!$B84,LoansR!P$12:P$226)</f>
        <v>233827.8</v>
      </c>
      <c r="Q84" s="42">
        <f>SUMIF(LoansC!$B$12:$B$226,Loans!$B84,LoansC!Q$12:Q$226)+SUMIF(LoansR!$B$12:$B$214,Loans!$B84,LoansR!Q$12:Q$226)</f>
        <v>425993.5500000001</v>
      </c>
      <c r="R84" s="42">
        <f>SUMIF(LoansC!$B$12:$B$226,Loans!$B84,LoansC!R$12:R$226)+SUMIF(LoansR!$B$12:$B$214,Loans!$B84,LoansR!R$12:R$226)</f>
        <v>38.880000000000003</v>
      </c>
      <c r="S84" s="42">
        <f>SUMIF(LoansC!$B$12:$B$226,Loans!$B84,LoansC!S$12:S$226)+SUMIF(LoansR!$B$12:$B$214,Loans!$B84,LoansR!S$12:S$226)</f>
        <v>24834937.800000001</v>
      </c>
      <c r="T84" s="42">
        <f>SUMIF(LoansC!$B$12:$B$226,Loans!$B84,LoansC!T$12:T$226)+SUMIF(LoansR!$B$12:$B$214,Loans!$B84,LoansR!T$12:T$226)</f>
        <v>24834976.680000003</v>
      </c>
      <c r="U84" s="42">
        <f>SUMIF(LoansC!$B$12:$B$226,Loans!$B84,LoansC!U$12:U$226)+SUMIF(LoansR!$B$12:$B$214,Loans!$B84,LoansR!U$12:U$226)</f>
        <v>2</v>
      </c>
      <c r="V84" s="42">
        <f>SUMIF(LoansC!$B$12:$B$226,Loans!$B84,LoansC!V$12:V$226)+SUMIF(LoansR!$B$12:$B$214,Loans!$B84,LoansR!V$12:V$226)</f>
        <v>233874.77777583332</v>
      </c>
      <c r="W84" s="42">
        <f>SUMIF(LoansC!$B$12:$B$226,Loans!$B84,LoansC!W$12:W$226)+SUMIF(LoansR!$B$12:$B$214,Loans!$B84,LoansR!W$12:W$226)</f>
        <v>0</v>
      </c>
      <c r="X84" s="42">
        <f>SUMIF(LoansC!$B$12:$B$226,Loans!$B84,LoansC!X$12:X$226)</f>
        <v>155</v>
      </c>
      <c r="Y84" s="42">
        <f>SUMIF(LoansC!$B$12:$B$226,Loans!$B84,LoansC!Y$12:Y$226)+SUMIF(LoansR!$B$12:$B$214,Loans!$B84,LoansR!Y$12:Y$226)</f>
        <v>0</v>
      </c>
      <c r="Z84" s="42">
        <f>SUMIF(LoansC!$B$12:$B$226,Loans!$B84,LoansC!Z$12:Z$226)+SUMIF(LoansR!$B$12:$B$214,Loans!$B84,LoansR!Z$12:Z$226)</f>
        <v>0</v>
      </c>
      <c r="AA84" s="42">
        <f>SUMIF(LoansC!$B$12:$B$226,Loans!$B84,LoansC!AA$12:AA$226)+SUMIF(LoansR!$B$12:$B$214,Loans!$B84,LoansR!AA$12:AA$226)</f>
        <v>0</v>
      </c>
      <c r="AB84" s="42">
        <f>SUMIF(LoansC!$B$12:$B$226,Loans!$B84,LoansC!AB$12:AB$226)+SUMIF(LoansR!$B$12:$B$214,Loans!$B84,LoansR!AB$12:AB$226)</f>
        <v>0</v>
      </c>
      <c r="AC84" s="42">
        <f>SUMIF(LoansC!$B$12:$B$226,Loans!$B84,LoansC!AC$12:AC$226)+SUMIF(LoansR!$B$12:$B$214,Loans!$B84,LoansR!AC$12:AC$226)</f>
        <v>94</v>
      </c>
      <c r="AD84" s="42">
        <f>SUMIF(LoansC!$B$12:$B$226,Loans!$B84,LoansC!AD$12:AD$226)+SUMIF(LoansR!$B$12:$B$214,Loans!$B84,LoansR!AD$12:AD$226)</f>
        <v>0</v>
      </c>
      <c r="AE84" s="70">
        <f>SUMIF(LoansC!$B$12:$B$226,Loans!$B84,LoansC!AE$12:AE$226)</f>
        <v>0.1111</v>
      </c>
      <c r="AF84" s="42">
        <f>SUMIF(LoansC!$B$12:$B$226,Loans!$B84,LoansC!AF$12:AF$226)+SUMIF(LoansR!$B$12:$B$214,Loans!$B84,LoansR!AF$12:AF$226)</f>
        <v>78.018449083333337</v>
      </c>
      <c r="AG84" s="42">
        <f>SUMIF(LoansC!$B$12:$B$226,Loans!$B84,LoansC!AG$12:AG$226)+SUMIF(LoansR!$B$12:$B$214,Loans!$B84,LoansR!AG$12:AG$226)</f>
        <v>0</v>
      </c>
      <c r="AH84" s="42">
        <f>SUMIF(LoansC!$B$12:$B$226,Loans!$B84,LoansC!AH$12:AH$226)+SUMIF(LoansR!$B$12:$B$214,Loans!$B84,LoansR!AH$12:AH$226)</f>
        <v>0</v>
      </c>
      <c r="AI84" s="42">
        <f>SUMIF(LoansC!$B$12:$B$226,Loans!$B84,LoansC!AI$12:AI$226)+SUMIF(LoansR!$B$12:$B$214,Loans!$B84,LoansR!AI$12:AI$226)</f>
        <v>1390</v>
      </c>
      <c r="AJ84" s="42">
        <f>SUMIF(LoansC!$B$12:$B$226,Loans!$B84,LoansC!AJ$12:AJ$226)+SUMIF(LoansR!$B$12:$B$214,Loans!$B84,LoansR!AJ$12:AJ$226)</f>
        <v>444371.35000000003</v>
      </c>
      <c r="AK84" s="42">
        <f>SUMIF(LoansC!$B$12:$B$226,Loans!$B84,LoansC!AK$12:AK$226)+SUMIF(LoansR!$B$12:$B$214,Loans!$B84,LoansR!AK$12:AK$226)</f>
        <v>0</v>
      </c>
      <c r="AL84" s="42">
        <f>SUMIF(LoansC!$B$12:$B$226,Loans!$B84,LoansC!AL$12:AL$226)+SUMIF(LoansR!$B$12:$B$214,Loans!$B84,LoansR!AL$12:AL$226)</f>
        <v>0</v>
      </c>
      <c r="AM84" s="42">
        <f>SUMIF(LoansC!$B$12:$B$226,Loans!$B84,LoansC!AM$12:AM$226)+SUMIF(LoansR!$B$12:$B$214,Loans!$B84,LoansR!AM$12:AM$226)</f>
        <v>0</v>
      </c>
      <c r="AN84" s="42">
        <f>SUMIF(LoansC!$B$12:$B$226,Loans!$B84,LoansC!AN$12:AN$226)+SUMIF(LoansR!$B$12:$B$214,Loans!$B84,LoansR!AN$12:AN$226)</f>
        <v>0</v>
      </c>
      <c r="AP84" s="84"/>
    </row>
    <row r="85" spans="1:42" x14ac:dyDescent="0.2">
      <c r="A85" s="1">
        <f t="shared" si="6"/>
        <v>5</v>
      </c>
      <c r="B85" s="10">
        <f t="shared" si="7"/>
        <v>43982</v>
      </c>
      <c r="C85" s="42">
        <f>SUMIF(LoansC!$B$12:$B$226,Loans!$B85,LoansC!C$12:C$226)+SUMIF(LoansR!$B$12:$B$214,Loans!$B85,LoansR!C$12:C$226)</f>
        <v>2813599.9400000004</v>
      </c>
      <c r="D85" s="42">
        <f>SUMIF(LoansC!$B$12:$B$226,Loans!$B85,LoansC!D$12:D$226)+SUMIF(LoansR!$B$12:$B$214,Loans!$B85,LoansR!D$12:D$226)</f>
        <v>153083969.27999994</v>
      </c>
      <c r="E85" s="42">
        <f>SUMIF(LoansC!$B$12:$B$226,Loans!$B85,LoansC!E$12:E$226)+SUMIF(LoansR!$B$12:$B$214,Loans!$B85,LoansR!E$12:E$226)</f>
        <v>0</v>
      </c>
      <c r="F85" s="42">
        <f>SUMIF(LoansC!$B$12:$B$226,Loans!$B85,LoansC!F$12:F$226)+SUMIF(LoansR!$B$12:$B$214,Loans!$B85,LoansR!F$12:F$226)</f>
        <v>0</v>
      </c>
      <c r="G85" s="42">
        <f>SUMIF(LoansC!$B$12:$B$226,Loans!$B85,LoansC!G$12:G$226)+SUMIF(LoansR!$B$12:$B$214,Loans!$B85,LoansR!G$12:G$226)</f>
        <v>2098</v>
      </c>
      <c r="H85" s="42">
        <f>SUMIF(LoansC!$B$12:$B$226,Loans!$B85,LoansC!H$12:H$226)+SUMIF(LoansR!$B$12:$B$214,Loans!$B85,LoansR!H$12:H$226)</f>
        <v>24834937.800000001</v>
      </c>
      <c r="I85" s="42">
        <f>SUMIF(LoansC!$B$12:$B$226,Loans!$B85,LoansC!I$12:I$226)+SUMIF(LoansR!$B$12:$B$214,Loans!$B85,LoansR!I$12:I$226)</f>
        <v>38.879999999999541</v>
      </c>
      <c r="J85" s="42">
        <f>SUMIF(LoansC!$B$12:$B$226,Loans!$B85,LoansC!J$12:J$226)+SUMIF(LoansR!$B$12:$B$214,Loans!$B85,LoansR!J$12:J$226)</f>
        <v>24834976.680000003</v>
      </c>
      <c r="K85" s="42">
        <f>SUMIF(LoansC!$B$12:$B$226,Loans!$B85,LoansC!K$12:K$226)+SUMIF(LoansR!$B$12:$B$214,Loans!$B85,LoansR!K$12:K$226)</f>
        <v>229859.71000000005</v>
      </c>
      <c r="L85" s="42">
        <f>SUMIF(LoansC!$B$12:$B$226,Loans!$B85,LoansC!L$12:L$226)+SUMIF(LoansR!$B$12:$B$214,Loans!$B85,LoansR!L$12:L$226)</f>
        <v>229898.59000000005</v>
      </c>
      <c r="M85" s="42">
        <f>SUMIF(LoansC!$B$12:$B$226,Loans!$B85,LoansC!M$12:M$226)+SUMIF(LoansR!$B$12:$B$214,Loans!$B85,LoansR!M$12:M$226)</f>
        <v>951750</v>
      </c>
      <c r="N85" s="42">
        <f>SUMIF(LoansC!$B$12:$B$226,Loans!$B85,LoansC!N$12:N$226)+SUMIF(LoansR!$B$12:$B$214,Loans!$B85,LoansR!N$12:N$226)</f>
        <v>0</v>
      </c>
      <c r="O85" s="42">
        <f>SUMIF(LoansC!$B$12:$B$226,Loans!$B85,LoansC!O$12:O$226)+SUMIF(LoansR!$B$12:$B$214,Loans!$B85,LoansR!O$12:O$226)</f>
        <v>929757.97</v>
      </c>
      <c r="P85" s="42">
        <f>SUMIF(LoansC!$B$12:$B$226,Loans!$B85,LoansC!P$12:P$226)+SUMIF(LoansR!$B$12:$B$214,Loans!$B85,LoansR!P$12:P$226)</f>
        <v>229898.59000000005</v>
      </c>
      <c r="Q85" s="42">
        <f>SUMIF(LoansC!$B$12:$B$226,Loans!$B85,LoansC!Q$12:Q$226)+SUMIF(LoansR!$B$12:$B$214,Loans!$B85,LoansR!Q$12:Q$226)</f>
        <v>699859.37999999989</v>
      </c>
      <c r="R85" s="42">
        <f>SUMIF(LoansC!$B$12:$B$226,Loans!$B85,LoansC!R$12:R$226)+SUMIF(LoansR!$B$12:$B$214,Loans!$B85,LoansR!R$12:R$226)</f>
        <v>0</v>
      </c>
      <c r="S85" s="42">
        <f>SUMIF(LoansC!$B$12:$B$226,Loans!$B85,LoansC!S$12:S$226)+SUMIF(LoansR!$B$12:$B$214,Loans!$B85,LoansR!S$12:S$226)</f>
        <v>24135078.420000009</v>
      </c>
      <c r="T85" s="42">
        <f>SUMIF(LoansC!$B$12:$B$226,Loans!$B85,LoansC!T$12:T$226)+SUMIF(LoansR!$B$12:$B$214,Loans!$B85,LoansR!T$12:T$226)</f>
        <v>24135078.420000009</v>
      </c>
      <c r="U85" s="42">
        <f>SUMIF(LoansC!$B$12:$B$226,Loans!$B85,LoansC!U$12:U$226)+SUMIF(LoansR!$B$12:$B$214,Loans!$B85,LoansR!U$12:U$226)</f>
        <v>2</v>
      </c>
      <c r="V85" s="42">
        <f>SUMIF(LoansC!$B$12:$B$226,Loans!$B85,LoansC!V$12:V$226)+SUMIF(LoansR!$B$12:$B$214,Loans!$B85,LoansR!V$12:V$226)</f>
        <v>229930.49242900003</v>
      </c>
      <c r="W85" s="42">
        <f>SUMIF(LoansC!$B$12:$B$226,Loans!$B85,LoansC!W$12:W$226)+SUMIF(LoansR!$B$12:$B$214,Loans!$B85,LoansR!W$12:W$226)</f>
        <v>0</v>
      </c>
      <c r="X85" s="42">
        <f>SUMIF(LoansC!$B$12:$B$226,Loans!$B85,LoansC!X$12:X$226)</f>
        <v>155</v>
      </c>
      <c r="Y85" s="42">
        <f>SUMIF(LoansC!$B$12:$B$226,Loans!$B85,LoansC!Y$12:Y$226)+SUMIF(LoansR!$B$12:$B$214,Loans!$B85,LoansR!Y$12:Y$226)</f>
        <v>0</v>
      </c>
      <c r="Z85" s="42">
        <f>SUMIF(LoansC!$B$12:$B$226,Loans!$B85,LoansC!Z$12:Z$226)+SUMIF(LoansR!$B$12:$B$214,Loans!$B85,LoansR!Z$12:Z$226)</f>
        <v>0</v>
      </c>
      <c r="AA85" s="42">
        <f>SUMIF(LoansC!$B$12:$B$226,Loans!$B85,LoansC!AA$12:AA$226)+SUMIF(LoansR!$B$12:$B$214,Loans!$B85,LoansR!AA$12:AA$226)</f>
        <v>0</v>
      </c>
      <c r="AB85" s="42">
        <f>SUMIF(LoansC!$B$12:$B$226,Loans!$B85,LoansC!AB$12:AB$226)+SUMIF(LoansR!$B$12:$B$214,Loans!$B85,LoansR!AB$12:AB$226)</f>
        <v>0</v>
      </c>
      <c r="AC85" s="42">
        <f>SUMIF(LoansC!$B$12:$B$226,Loans!$B85,LoansC!AC$12:AC$226)+SUMIF(LoansR!$B$12:$B$214,Loans!$B85,LoansR!AC$12:AC$226)</f>
        <v>140</v>
      </c>
      <c r="AD85" s="42">
        <f>SUMIF(LoansC!$B$12:$B$226,Loans!$B85,LoansC!AD$12:AD$226)+SUMIF(LoansR!$B$12:$B$214,Loans!$B85,LoansR!AD$12:AD$226)</f>
        <v>0</v>
      </c>
      <c r="AE85" s="70">
        <f>SUMIF(LoansC!$B$12:$B$226,Loans!$B85,LoansC!AE$12:AE$226)</f>
        <v>0.1111</v>
      </c>
      <c r="AF85" s="42">
        <f>SUMIF(LoansC!$B$12:$B$226,Loans!$B85,LoansC!AF$12:AF$226)+SUMIF(LoansR!$B$12:$B$214,Loans!$B85,LoansR!AF$12:AF$226)</f>
        <v>69.968736000000007</v>
      </c>
      <c r="AG85" s="42">
        <f>SUMIF(LoansC!$B$12:$B$226,Loans!$B85,LoansC!AG$12:AG$226)+SUMIF(LoansR!$B$12:$B$214,Loans!$B85,LoansR!AG$12:AG$226)</f>
        <v>0</v>
      </c>
      <c r="AH85" s="42">
        <f>SUMIF(LoansC!$B$12:$B$226,Loans!$B85,LoansC!AH$12:AH$226)+SUMIF(LoansR!$B$12:$B$214,Loans!$B85,LoansR!AH$12:AH$226)</f>
        <v>0</v>
      </c>
      <c r="AI85" s="42">
        <f>SUMIF(LoansC!$B$12:$B$226,Loans!$B85,LoansC!AI$12:AI$226)+SUMIF(LoansR!$B$12:$B$214,Loans!$B85,LoansR!AI$12:AI$226)</f>
        <v>1958</v>
      </c>
      <c r="AJ85" s="42">
        <f>SUMIF(LoansC!$B$12:$B$226,Loans!$B85,LoansC!AJ$12:AJ$226)+SUMIF(LoansR!$B$12:$B$214,Loans!$B85,LoansR!AJ$12:AJ$226)</f>
        <v>626267.97</v>
      </c>
      <c r="AK85" s="42">
        <f>SUMIF(LoansC!$B$12:$B$226,Loans!$B85,LoansC!AK$12:AK$226)+SUMIF(LoansR!$B$12:$B$214,Loans!$B85,LoansR!AK$12:AK$226)</f>
        <v>0</v>
      </c>
      <c r="AL85" s="42">
        <f>SUMIF(LoansC!$B$12:$B$226,Loans!$B85,LoansC!AL$12:AL$226)+SUMIF(LoansR!$B$12:$B$214,Loans!$B85,LoansR!AL$12:AL$226)</f>
        <v>0</v>
      </c>
      <c r="AM85" s="42">
        <f>SUMIF(LoansC!$B$12:$B$226,Loans!$B85,LoansC!AM$12:AM$226)+SUMIF(LoansR!$B$12:$B$214,Loans!$B85,LoansR!AM$12:AM$226)</f>
        <v>0</v>
      </c>
      <c r="AN85" s="42">
        <f>SUMIF(LoansC!$B$12:$B$226,Loans!$B85,LoansC!AN$12:AN$226)+SUMIF(LoansR!$B$12:$B$214,Loans!$B85,LoansR!AN$12:AN$226)</f>
        <v>0</v>
      </c>
      <c r="AP85" s="84"/>
    </row>
    <row r="86" spans="1:42" x14ac:dyDescent="0.2">
      <c r="A86" s="1">
        <f t="shared" si="6"/>
        <v>6</v>
      </c>
      <c r="B86" s="10">
        <f t="shared" si="7"/>
        <v>44012</v>
      </c>
      <c r="C86" s="42">
        <f>SUMIF(LoansC!$B$12:$B$226,Loans!$B86,LoansC!C$12:C$226)+SUMIF(LoansR!$B$12:$B$214,Loans!$B86,LoansR!C$12:C$226)</f>
        <v>2752792.3899999992</v>
      </c>
      <c r="D86" s="42">
        <f>SUMIF(LoansC!$B$12:$B$226,Loans!$B86,LoansC!D$12:D$226)+SUMIF(LoansR!$B$12:$B$214,Loans!$B86,LoansR!D$12:D$226)</f>
        <v>155836761.66999993</v>
      </c>
      <c r="E86" s="42">
        <f>SUMIF(LoansC!$B$12:$B$226,Loans!$B86,LoansC!E$12:E$226)+SUMIF(LoansR!$B$12:$B$214,Loans!$B86,LoansR!E$12:E$226)</f>
        <v>0</v>
      </c>
      <c r="F86" s="42">
        <f>SUMIF(LoansC!$B$12:$B$226,Loans!$B86,LoansC!F$12:F$226)+SUMIF(LoansR!$B$12:$B$214,Loans!$B86,LoansR!F$12:F$226)</f>
        <v>0</v>
      </c>
      <c r="G86" s="42">
        <f>SUMIF(LoansC!$B$12:$B$226,Loans!$B86,LoansC!G$12:G$226)+SUMIF(LoansR!$B$12:$B$214,Loans!$B86,LoansR!G$12:G$226)</f>
        <v>2352</v>
      </c>
      <c r="H86" s="42">
        <f>SUMIF(LoansC!$B$12:$B$226,Loans!$B86,LoansC!H$12:H$226)+SUMIF(LoansR!$B$12:$B$214,Loans!$B86,LoansR!H$12:H$226)</f>
        <v>24135078.420000009</v>
      </c>
      <c r="I86" s="42">
        <f>SUMIF(LoansC!$B$12:$B$226,Loans!$B86,LoansC!I$12:I$226)+SUMIF(LoansR!$B$12:$B$214,Loans!$B86,LoansR!I$12:I$226)</f>
        <v>0</v>
      </c>
      <c r="J86" s="42">
        <f>SUMIF(LoansC!$B$12:$B$226,Loans!$B86,LoansC!J$12:J$226)+SUMIF(LoansR!$B$12:$B$214,Loans!$B86,LoansR!J$12:J$226)</f>
        <v>24135078.420000009</v>
      </c>
      <c r="K86" s="42">
        <f>SUMIF(LoansC!$B$12:$B$226,Loans!$B86,LoansC!K$12:K$226)+SUMIF(LoansR!$B$12:$B$214,Loans!$B86,LoansR!K$12:K$226)</f>
        <v>223389.75999999989</v>
      </c>
      <c r="L86" s="42">
        <f>SUMIF(LoansC!$B$12:$B$226,Loans!$B86,LoansC!L$12:L$226)+SUMIF(LoansR!$B$12:$B$214,Loans!$B86,LoansR!L$12:L$226)</f>
        <v>223389.75999999989</v>
      </c>
      <c r="M86" s="42">
        <f>SUMIF(LoansC!$B$12:$B$226,Loans!$B86,LoansC!M$12:M$226)+SUMIF(LoansR!$B$12:$B$214,Loans!$B86,LoansR!M$12:M$226)</f>
        <v>1065360</v>
      </c>
      <c r="N86" s="42">
        <f>SUMIF(LoansC!$B$12:$B$226,Loans!$B86,LoansC!N$12:N$226)+SUMIF(LoansR!$B$12:$B$214,Loans!$B86,LoansR!N$12:N$226)</f>
        <v>0</v>
      </c>
      <c r="O86" s="42">
        <f>SUMIF(LoansC!$B$12:$B$226,Loans!$B86,LoansC!O$12:O$226)+SUMIF(LoansR!$B$12:$B$214,Loans!$B86,LoansR!O$12:O$226)</f>
        <v>1039182.0199999999</v>
      </c>
      <c r="P86" s="42">
        <f>SUMIF(LoansC!$B$12:$B$226,Loans!$B86,LoansC!P$12:P$226)+SUMIF(LoansR!$B$12:$B$214,Loans!$B86,LoansR!P$12:P$226)</f>
        <v>223389.75999999989</v>
      </c>
      <c r="Q86" s="42">
        <f>SUMIF(LoansC!$B$12:$B$226,Loans!$B86,LoansC!Q$12:Q$226)+SUMIF(LoansR!$B$12:$B$214,Loans!$B86,LoansR!Q$12:Q$226)</f>
        <v>815792.25999999989</v>
      </c>
      <c r="R86" s="42">
        <f>SUMIF(LoansC!$B$12:$B$226,Loans!$B86,LoansC!R$12:R$226)+SUMIF(LoansR!$B$12:$B$214,Loans!$B86,LoansR!R$12:R$226)</f>
        <v>0</v>
      </c>
      <c r="S86" s="42">
        <f>SUMIF(LoansC!$B$12:$B$226,Loans!$B86,LoansC!S$12:S$226)+SUMIF(LoansR!$B$12:$B$214,Loans!$B86,LoansR!S$12:S$226)</f>
        <v>23319286.160000004</v>
      </c>
      <c r="T86" s="42">
        <f>SUMIF(LoansC!$B$12:$B$226,Loans!$B86,LoansC!T$12:T$226)+SUMIF(LoansR!$B$12:$B$214,Loans!$B86,LoansR!T$12:T$226)</f>
        <v>23319286.160000004</v>
      </c>
      <c r="U86" s="42">
        <f>SUMIF(LoansC!$B$12:$B$226,Loans!$B86,LoansC!U$12:U$226)+SUMIF(LoansR!$B$12:$B$214,Loans!$B86,LoansR!U$12:U$226)</f>
        <v>2</v>
      </c>
      <c r="V86" s="42">
        <f>SUMIF(LoansC!$B$12:$B$226,Loans!$B86,LoansC!V$12:V$226)+SUMIF(LoansR!$B$12:$B$214,Loans!$B86,LoansR!V$12:V$226)</f>
        <v>223450.60103850008</v>
      </c>
      <c r="W86" s="42">
        <f>SUMIF(LoansC!$B$12:$B$226,Loans!$B86,LoansC!W$12:W$226)+SUMIF(LoansR!$B$12:$B$214,Loans!$B86,LoansR!W$12:W$226)</f>
        <v>0</v>
      </c>
      <c r="X86" s="42">
        <f>SUMIF(LoansC!$B$12:$B$226,Loans!$B86,LoansC!X$12:X$226)</f>
        <v>155</v>
      </c>
      <c r="Y86" s="42">
        <f>SUMIF(LoansC!$B$12:$B$226,Loans!$B86,LoansC!Y$12:Y$226)+SUMIF(LoansR!$B$12:$B$214,Loans!$B86,LoansR!Y$12:Y$226)</f>
        <v>0</v>
      </c>
      <c r="Z86" s="42">
        <f>SUMIF(LoansC!$B$12:$B$226,Loans!$B86,LoansC!Z$12:Z$226)+SUMIF(LoansR!$B$12:$B$214,Loans!$B86,LoansR!Z$12:Z$226)</f>
        <v>0</v>
      </c>
      <c r="AA86" s="42">
        <f>SUMIF(LoansC!$B$12:$B$226,Loans!$B86,LoansC!AA$12:AA$226)+SUMIF(LoansR!$B$12:$B$214,Loans!$B86,LoansR!AA$12:AA$226)</f>
        <v>0</v>
      </c>
      <c r="AB86" s="42">
        <f>SUMIF(LoansC!$B$12:$B$226,Loans!$B86,LoansC!AB$12:AB$226)+SUMIF(LoansR!$B$12:$B$214,Loans!$B86,LoansR!AB$12:AB$226)</f>
        <v>0</v>
      </c>
      <c r="AC86" s="42">
        <f>SUMIF(LoansC!$B$12:$B$226,Loans!$B86,LoansC!AC$12:AC$226)+SUMIF(LoansR!$B$12:$B$214,Loans!$B86,LoansR!AC$12:AC$226)</f>
        <v>163</v>
      </c>
      <c r="AD86" s="42">
        <f>SUMIF(LoansC!$B$12:$B$226,Loans!$B86,LoansC!AD$12:AD$226)+SUMIF(LoansR!$B$12:$B$214,Loans!$B86,LoansR!AD$12:AD$226)</f>
        <v>0</v>
      </c>
      <c r="AE86" s="70">
        <f>SUMIF(LoansC!$B$12:$B$226,Loans!$B86,LoansC!AE$12:AE$226)</f>
        <v>0.1111</v>
      </c>
      <c r="AF86" s="42">
        <f>SUMIF(LoansC!$B$12:$B$226,Loans!$B86,LoansC!AF$12:AF$226)+SUMIF(LoansR!$B$12:$B$214,Loans!$B86,LoansR!AF$12:AF$226)</f>
        <v>60.064573583333342</v>
      </c>
      <c r="AG86" s="42">
        <f>SUMIF(LoansC!$B$12:$B$226,Loans!$B86,LoansC!AG$12:AG$226)+SUMIF(LoansR!$B$12:$B$214,Loans!$B86,LoansR!AG$12:AG$226)</f>
        <v>0</v>
      </c>
      <c r="AH86" s="42">
        <f>SUMIF(LoansC!$B$12:$B$226,Loans!$B86,LoansC!AH$12:AH$226)+SUMIF(LoansR!$B$12:$B$214,Loans!$B86,LoansR!AH$12:AH$226)</f>
        <v>0</v>
      </c>
      <c r="AI86" s="42">
        <f>SUMIF(LoansC!$B$12:$B$226,Loans!$B86,LoansC!AI$12:AI$226)+SUMIF(LoansR!$B$12:$B$214,Loans!$B86,LoansR!AI$12:AI$226)</f>
        <v>2189</v>
      </c>
      <c r="AJ86" s="42">
        <f>SUMIF(LoansC!$B$12:$B$226,Loans!$B86,LoansC!AJ$12:AJ$226)+SUMIF(LoansR!$B$12:$B$214,Loans!$B86,LoansR!AJ$12:AJ$226)</f>
        <v>699887.0199999999</v>
      </c>
      <c r="AK86" s="42">
        <f>SUMIF(LoansC!$B$12:$B$226,Loans!$B86,LoansC!AK$12:AK$226)+SUMIF(LoansR!$B$12:$B$214,Loans!$B86,LoansR!AK$12:AK$226)</f>
        <v>0</v>
      </c>
      <c r="AL86" s="42">
        <f>SUMIF(LoansC!$B$12:$B$226,Loans!$B86,LoansC!AL$12:AL$226)+SUMIF(LoansR!$B$12:$B$214,Loans!$B86,LoansR!AL$12:AL$226)</f>
        <v>0</v>
      </c>
      <c r="AM86" s="42">
        <f>SUMIF(LoansC!$B$12:$B$226,Loans!$B86,LoansC!AM$12:AM$226)+SUMIF(LoansR!$B$12:$B$214,Loans!$B86,LoansR!AM$12:AM$226)</f>
        <v>0</v>
      </c>
      <c r="AN86" s="42">
        <f>SUMIF(LoansC!$B$12:$B$226,Loans!$B86,LoansC!AN$12:AN$226)+SUMIF(LoansR!$B$12:$B$214,Loans!$B86,LoansR!AN$12:AN$226)</f>
        <v>0</v>
      </c>
      <c r="AP86" s="84"/>
    </row>
    <row r="87" spans="1:42" x14ac:dyDescent="0.2">
      <c r="A87" s="1">
        <f t="shared" si="6"/>
        <v>7</v>
      </c>
      <c r="B87" s="10">
        <f t="shared" si="7"/>
        <v>44043</v>
      </c>
      <c r="C87" s="42">
        <f>SUMIF(LoansC!$B$12:$B$226,Loans!$B87,LoansC!C$12:C$226)+SUMIF(LoansR!$B$12:$B$214,Loans!$B87,LoansR!C$12:C$226)</f>
        <v>2721268.49</v>
      </c>
      <c r="D87" s="42">
        <f>SUMIF(LoansC!$B$12:$B$226,Loans!$B87,LoansC!D$12:D$226)+SUMIF(LoansR!$B$12:$B$214,Loans!$B87,LoansR!D$12:D$226)</f>
        <v>158558030.15999994</v>
      </c>
      <c r="E87" s="42">
        <f>SUMIF(LoansC!$B$12:$B$226,Loans!$B87,LoansC!E$12:E$226)+SUMIF(LoansR!$B$12:$B$214,Loans!$B87,LoansR!E$12:E$226)</f>
        <v>0</v>
      </c>
      <c r="F87" s="42">
        <f>SUMIF(LoansC!$B$12:$B$226,Loans!$B87,LoansC!F$12:F$226)+SUMIF(LoansR!$B$12:$B$214,Loans!$B87,LoansR!F$12:F$226)</f>
        <v>0</v>
      </c>
      <c r="G87" s="42">
        <f>SUMIF(LoansC!$B$12:$B$226,Loans!$B87,LoansC!G$12:G$226)+SUMIF(LoansR!$B$12:$B$214,Loans!$B87,LoansR!G$12:G$226)</f>
        <v>2804</v>
      </c>
      <c r="H87" s="42">
        <f>SUMIF(LoansC!$B$12:$B$226,Loans!$B87,LoansC!H$12:H$226)+SUMIF(LoansR!$B$12:$B$214,Loans!$B87,LoansR!H$12:H$226)</f>
        <v>23319286.160000004</v>
      </c>
      <c r="I87" s="42">
        <f>SUMIF(LoansC!$B$12:$B$226,Loans!$B87,LoansC!I$12:I$226)+SUMIF(LoansR!$B$12:$B$214,Loans!$B87,LoansR!I$12:I$226)</f>
        <v>0</v>
      </c>
      <c r="J87" s="42">
        <f>SUMIF(LoansC!$B$12:$B$226,Loans!$B87,LoansC!J$12:J$226)+SUMIF(LoansR!$B$12:$B$214,Loans!$B87,LoansR!J$12:J$226)</f>
        <v>23319286.160000004</v>
      </c>
      <c r="K87" s="42">
        <f>SUMIF(LoansC!$B$12:$B$226,Loans!$B87,LoansC!K$12:K$226)+SUMIF(LoansR!$B$12:$B$214,Loans!$B87,LoansR!K$12:K$226)</f>
        <v>215844.45000000004</v>
      </c>
      <c r="L87" s="42">
        <f>SUMIF(LoansC!$B$12:$B$226,Loans!$B87,LoansC!L$12:L$226)+SUMIF(LoansR!$B$12:$B$214,Loans!$B87,LoansR!L$12:L$226)</f>
        <v>215844.45000000004</v>
      </c>
      <c r="M87" s="42">
        <f>SUMIF(LoansC!$B$12:$B$226,Loans!$B87,LoansC!M$12:M$226)+SUMIF(LoansR!$B$12:$B$214,Loans!$B87,LoansR!M$12:M$226)</f>
        <v>1265980</v>
      </c>
      <c r="N87" s="42">
        <f>SUMIF(LoansC!$B$12:$B$226,Loans!$B87,LoansC!N$12:N$226)+SUMIF(LoansR!$B$12:$B$214,Loans!$B87,LoansR!N$12:N$226)</f>
        <v>0</v>
      </c>
      <c r="O87" s="42">
        <f>SUMIF(LoansC!$B$12:$B$226,Loans!$B87,LoansC!O$12:O$226)+SUMIF(LoansR!$B$12:$B$214,Loans!$B87,LoansR!O$12:O$226)</f>
        <v>1234050</v>
      </c>
      <c r="P87" s="42">
        <f>SUMIF(LoansC!$B$12:$B$226,Loans!$B87,LoansC!P$12:P$226)+SUMIF(LoansR!$B$12:$B$214,Loans!$B87,LoansR!P$12:P$226)</f>
        <v>215837.01000000004</v>
      </c>
      <c r="Q87" s="42">
        <f>SUMIF(LoansC!$B$12:$B$226,Loans!$B87,LoansC!Q$12:Q$226)+SUMIF(LoansR!$B$12:$B$214,Loans!$B87,LoansR!Q$12:Q$226)</f>
        <v>1018212.9900000003</v>
      </c>
      <c r="R87" s="42">
        <f>SUMIF(LoansC!$B$12:$B$226,Loans!$B87,LoansC!R$12:R$226)+SUMIF(LoansR!$B$12:$B$214,Loans!$B87,LoansR!R$12:R$226)</f>
        <v>7.44</v>
      </c>
      <c r="S87" s="42">
        <f>SUMIF(LoansC!$B$12:$B$226,Loans!$B87,LoansC!S$12:S$226)+SUMIF(LoansR!$B$12:$B$214,Loans!$B87,LoansR!S$12:S$226)</f>
        <v>22301073.170000002</v>
      </c>
      <c r="T87" s="42">
        <f>SUMIF(LoansC!$B$12:$B$226,Loans!$B87,LoansC!T$12:T$226)+SUMIF(LoansR!$B$12:$B$214,Loans!$B87,LoansR!T$12:T$226)</f>
        <v>22301080.610000003</v>
      </c>
      <c r="U87" s="42">
        <f>SUMIF(LoansC!$B$12:$B$226,Loans!$B87,LoansC!U$12:U$226)+SUMIF(LoansR!$B$12:$B$214,Loans!$B87,LoansR!U$12:U$226)</f>
        <v>2</v>
      </c>
      <c r="V87" s="42">
        <f>SUMIF(LoansC!$B$12:$B$226,Loans!$B87,LoansC!V$12:V$226)+SUMIF(LoansR!$B$12:$B$214,Loans!$B87,LoansR!V$12:V$226)</f>
        <v>215897.7243646667</v>
      </c>
      <c r="W87" s="42">
        <f>SUMIF(LoansC!$B$12:$B$226,Loans!$B87,LoansC!W$12:W$226)+SUMIF(LoansR!$B$12:$B$214,Loans!$B87,LoansR!W$12:W$226)</f>
        <v>0</v>
      </c>
      <c r="X87" s="42">
        <f>SUMIF(LoansC!$B$12:$B$226,Loans!$B87,LoansC!X$12:X$226)</f>
        <v>155</v>
      </c>
      <c r="Y87" s="42">
        <f>SUMIF(LoansC!$B$12:$B$226,Loans!$B87,LoansC!Y$12:Y$226)+SUMIF(LoansR!$B$12:$B$214,Loans!$B87,LoansR!Y$12:Y$226)</f>
        <v>0</v>
      </c>
      <c r="Z87" s="42">
        <f>SUMIF(LoansC!$B$12:$B$226,Loans!$B87,LoansC!Z$12:Z$226)+SUMIF(LoansR!$B$12:$B$214,Loans!$B87,LoansR!Z$12:Z$226)</f>
        <v>0</v>
      </c>
      <c r="AA87" s="42">
        <f>SUMIF(LoansC!$B$12:$B$226,Loans!$B87,LoansC!AA$12:AA$226)+SUMIF(LoansR!$B$12:$B$214,Loans!$B87,LoansR!AA$12:AA$226)</f>
        <v>0</v>
      </c>
      <c r="AB87" s="42">
        <f>SUMIF(LoansC!$B$12:$B$226,Loans!$B87,LoansC!AB$12:AB$226)+SUMIF(LoansR!$B$12:$B$214,Loans!$B87,LoansR!AB$12:AB$226)</f>
        <v>0</v>
      </c>
      <c r="AC87" s="42">
        <f>SUMIF(LoansC!$B$12:$B$226,Loans!$B87,LoansC!AC$12:AC$226)+SUMIF(LoansR!$B$12:$B$214,Loans!$B87,LoansR!AC$12:AC$226)</f>
        <v>206</v>
      </c>
      <c r="AD87" s="42">
        <f>SUMIF(LoansC!$B$12:$B$226,Loans!$B87,LoansC!AD$12:AD$226)+SUMIF(LoansR!$B$12:$B$214,Loans!$B87,LoansR!AD$12:AD$226)</f>
        <v>0</v>
      </c>
      <c r="AE87" s="70">
        <f>SUMIF(LoansC!$B$12:$B$226,Loans!$B87,LoansC!AE$12:AE$226)</f>
        <v>0.1111</v>
      </c>
      <c r="AF87" s="42">
        <f>SUMIF(LoansC!$B$12:$B$226,Loans!$B87,LoansC!AF$12:AF$226)+SUMIF(LoansR!$B$12:$B$214,Loans!$B87,LoansR!AF$12:AF$226)</f>
        <v>52.488768499999999</v>
      </c>
      <c r="AG87" s="42">
        <f>SUMIF(LoansC!$B$12:$B$226,Loans!$B87,LoansC!AG$12:AG$226)+SUMIF(LoansR!$B$12:$B$214,Loans!$B87,LoansR!AG$12:AG$226)</f>
        <v>0</v>
      </c>
      <c r="AH87" s="42">
        <f>SUMIF(LoansC!$B$12:$B$226,Loans!$B87,LoansC!AH$12:AH$226)+SUMIF(LoansR!$B$12:$B$214,Loans!$B87,LoansR!AH$12:AH$226)</f>
        <v>0</v>
      </c>
      <c r="AI87" s="42">
        <f>SUMIF(LoansC!$B$12:$B$226,Loans!$B87,LoansC!AI$12:AI$226)+SUMIF(LoansR!$B$12:$B$214,Loans!$B87,LoansR!AI$12:AI$226)</f>
        <v>2598</v>
      </c>
      <c r="AJ87" s="42">
        <f>SUMIF(LoansC!$B$12:$B$226,Loans!$B87,LoansC!AJ$12:AJ$226)+SUMIF(LoansR!$B$12:$B$214,Loans!$B87,LoansR!AJ$12:AJ$226)</f>
        <v>831360</v>
      </c>
      <c r="AK87" s="42">
        <f>SUMIF(LoansC!$B$12:$B$226,Loans!$B87,LoansC!AK$12:AK$226)+SUMIF(LoansR!$B$12:$B$214,Loans!$B87,LoansR!AK$12:AK$226)</f>
        <v>0</v>
      </c>
      <c r="AL87" s="42">
        <f>SUMIF(LoansC!$B$12:$B$226,Loans!$B87,LoansC!AL$12:AL$226)+SUMIF(LoansR!$B$12:$B$214,Loans!$B87,LoansR!AL$12:AL$226)</f>
        <v>0</v>
      </c>
      <c r="AM87" s="42">
        <f>SUMIF(LoansC!$B$12:$B$226,Loans!$B87,LoansC!AM$12:AM$226)+SUMIF(LoansR!$B$12:$B$214,Loans!$B87,LoansR!AM$12:AM$226)</f>
        <v>0</v>
      </c>
      <c r="AN87" s="42">
        <f>SUMIF(LoansC!$B$12:$B$226,Loans!$B87,LoansC!AN$12:AN$226)+SUMIF(LoansR!$B$12:$B$214,Loans!$B87,LoansR!AN$12:AN$226)</f>
        <v>0</v>
      </c>
      <c r="AP87" s="84"/>
    </row>
    <row r="88" spans="1:42" x14ac:dyDescent="0.2">
      <c r="A88" s="1">
        <f t="shared" si="6"/>
        <v>8</v>
      </c>
      <c r="B88" s="10">
        <f t="shared" si="7"/>
        <v>44074</v>
      </c>
      <c r="C88" s="42">
        <f>SUMIF(LoansC!$B$12:$B$226,Loans!$B88,LoansC!C$12:C$226)+SUMIF(LoansR!$B$12:$B$214,Loans!$B88,LoansR!C$12:C$226)</f>
        <v>2493864.8499999987</v>
      </c>
      <c r="D88" s="42">
        <f>SUMIF(LoansC!$B$12:$B$226,Loans!$B88,LoansC!D$12:D$226)+SUMIF(LoansR!$B$12:$B$214,Loans!$B88,LoansR!D$12:D$226)</f>
        <v>161051895.00999993</v>
      </c>
      <c r="E88" s="42">
        <f>SUMIF(LoansC!$B$12:$B$226,Loans!$B88,LoansC!E$12:E$226)+SUMIF(LoansR!$B$12:$B$214,Loans!$B88,LoansR!E$12:E$226)</f>
        <v>0</v>
      </c>
      <c r="F88" s="42">
        <f>SUMIF(LoansC!$B$12:$B$226,Loans!$B88,LoansC!F$12:F$226)+SUMIF(LoansR!$B$12:$B$214,Loans!$B88,LoansR!F$12:F$226)</f>
        <v>0</v>
      </c>
      <c r="G88" s="42">
        <f>SUMIF(LoansC!$B$12:$B$226,Loans!$B88,LoansC!G$12:G$226)+SUMIF(LoansR!$B$12:$B$214,Loans!$B88,LoansR!G$12:G$226)</f>
        <v>2734</v>
      </c>
      <c r="H88" s="42">
        <f>SUMIF(LoansC!$B$12:$B$226,Loans!$B88,LoansC!H$12:H$226)+SUMIF(LoansR!$B$12:$B$214,Loans!$B88,LoansR!H$12:H$226)</f>
        <v>22301073.170000002</v>
      </c>
      <c r="I88" s="42">
        <f>SUMIF(LoansC!$B$12:$B$226,Loans!$B88,LoansC!I$12:I$226)+SUMIF(LoansR!$B$12:$B$214,Loans!$B88,LoansR!I$12:I$226)</f>
        <v>7.4400000000000546</v>
      </c>
      <c r="J88" s="42">
        <f>SUMIF(LoansC!$B$12:$B$226,Loans!$B88,LoansC!J$12:J$226)+SUMIF(LoansR!$B$12:$B$214,Loans!$B88,LoansR!J$12:J$226)</f>
        <v>22301080.610000003</v>
      </c>
      <c r="K88" s="42">
        <f>SUMIF(LoansC!$B$12:$B$226,Loans!$B88,LoansC!K$12:K$226)+SUMIF(LoansR!$B$12:$B$214,Loans!$B88,LoansR!K$12:K$226)</f>
        <v>206422.74999999991</v>
      </c>
      <c r="L88" s="42">
        <f>SUMIF(LoansC!$B$12:$B$226,Loans!$B88,LoansC!L$12:L$226)+SUMIF(LoansR!$B$12:$B$214,Loans!$B88,LoansR!L$12:L$226)</f>
        <v>206430.18999999992</v>
      </c>
      <c r="M88" s="42">
        <f>SUMIF(LoansC!$B$12:$B$226,Loans!$B88,LoansC!M$12:M$226)+SUMIF(LoansR!$B$12:$B$214,Loans!$B88,LoansR!M$12:M$226)</f>
        <v>1238810</v>
      </c>
      <c r="N88" s="42">
        <f>SUMIF(LoansC!$B$12:$B$226,Loans!$B88,LoansC!N$12:N$226)+SUMIF(LoansR!$B$12:$B$214,Loans!$B88,LoansR!N$12:N$226)</f>
        <v>0</v>
      </c>
      <c r="O88" s="42">
        <f>SUMIF(LoansC!$B$12:$B$226,Loans!$B88,LoansC!O$12:O$226)+SUMIF(LoansR!$B$12:$B$214,Loans!$B88,LoansR!O$12:O$226)</f>
        <v>1190542.8500000001</v>
      </c>
      <c r="P88" s="42">
        <f>SUMIF(LoansC!$B$12:$B$226,Loans!$B88,LoansC!P$12:P$226)+SUMIF(LoansR!$B$12:$B$214,Loans!$B88,LoansR!P$12:P$226)</f>
        <v>206430.18999999992</v>
      </c>
      <c r="Q88" s="42">
        <f>SUMIF(LoansC!$B$12:$B$226,Loans!$B88,LoansC!Q$12:Q$226)+SUMIF(LoansR!$B$12:$B$214,Loans!$B88,LoansR!Q$12:Q$226)</f>
        <v>984112.6599999998</v>
      </c>
      <c r="R88" s="42">
        <f>SUMIF(LoansC!$B$12:$B$226,Loans!$B88,LoansC!R$12:R$226)+SUMIF(LoansR!$B$12:$B$214,Loans!$B88,LoansR!R$12:R$226)</f>
        <v>0</v>
      </c>
      <c r="S88" s="42">
        <f>SUMIF(LoansC!$B$12:$B$226,Loans!$B88,LoansC!S$12:S$226)+SUMIF(LoansR!$B$12:$B$214,Loans!$B88,LoansR!S$12:S$226)</f>
        <v>21316960.509999998</v>
      </c>
      <c r="T88" s="42">
        <f>SUMIF(LoansC!$B$12:$B$226,Loans!$B88,LoansC!T$12:T$226)+SUMIF(LoansR!$B$12:$B$214,Loans!$B88,LoansR!T$12:T$226)</f>
        <v>21316960.509999998</v>
      </c>
      <c r="U88" s="42">
        <f>SUMIF(LoansC!$B$12:$B$226,Loans!$B88,LoansC!U$12:U$226)+SUMIF(LoansR!$B$12:$B$214,Loans!$B88,LoansR!U$12:U$226)</f>
        <v>2</v>
      </c>
      <c r="V88" s="42">
        <f>SUMIF(LoansC!$B$12:$B$226,Loans!$B88,LoansC!V$12:V$226)+SUMIF(LoansR!$B$12:$B$214,Loans!$B88,LoansR!V$12:V$226)</f>
        <v>206470.83798091669</v>
      </c>
      <c r="W88" s="42">
        <f>SUMIF(LoansC!$B$12:$B$226,Loans!$B88,LoansC!W$12:W$226)+SUMIF(LoansR!$B$12:$B$214,Loans!$B88,LoansR!W$12:W$226)</f>
        <v>0</v>
      </c>
      <c r="X88" s="42">
        <f>SUMIF(LoansC!$B$12:$B$226,Loans!$B88,LoansC!X$12:X$226)</f>
        <v>155</v>
      </c>
      <c r="Y88" s="42">
        <f>SUMIF(LoansC!$B$12:$B$226,Loans!$B88,LoansC!Y$12:Y$226)+SUMIF(LoansR!$B$12:$B$214,Loans!$B88,LoansR!Y$12:Y$226)</f>
        <v>0</v>
      </c>
      <c r="Z88" s="42">
        <f>SUMIF(LoansC!$B$12:$B$226,Loans!$B88,LoansC!Z$12:Z$226)+SUMIF(LoansR!$B$12:$B$214,Loans!$B88,LoansR!Z$12:Z$226)</f>
        <v>0</v>
      </c>
      <c r="AA88" s="42">
        <f>SUMIF(LoansC!$B$12:$B$226,Loans!$B88,LoansC!AA$12:AA$226)+SUMIF(LoansR!$B$12:$B$214,Loans!$B88,LoansR!AA$12:AA$226)</f>
        <v>0</v>
      </c>
      <c r="AB88" s="42">
        <f>SUMIF(LoansC!$B$12:$B$226,Loans!$B88,LoansC!AB$12:AB$226)+SUMIF(LoansR!$B$12:$B$214,Loans!$B88,LoansR!AB$12:AB$226)</f>
        <v>0</v>
      </c>
      <c r="AC88" s="42">
        <f>SUMIF(LoansC!$B$12:$B$226,Loans!$B88,LoansC!AC$12:AC$226)+SUMIF(LoansR!$B$12:$B$214,Loans!$B88,LoansR!AC$12:AC$226)</f>
        <v>227</v>
      </c>
      <c r="AD88" s="42">
        <f>SUMIF(LoansC!$B$12:$B$226,Loans!$B88,LoansC!AD$12:AD$226)+SUMIF(LoansR!$B$12:$B$214,Loans!$B88,LoansR!AD$12:AD$226)</f>
        <v>0</v>
      </c>
      <c r="AE88" s="70">
        <f>SUMIF(LoansC!$B$12:$B$226,Loans!$B88,LoansC!AE$12:AE$226)</f>
        <v>0.1111</v>
      </c>
      <c r="AF88" s="42">
        <f>SUMIF(LoansC!$B$12:$B$226,Loans!$B88,LoansC!AF$12:AF$226)+SUMIF(LoansR!$B$12:$B$214,Loans!$B88,LoansR!AF$12:AF$226)</f>
        <v>47.298715250000001</v>
      </c>
      <c r="AG88" s="42">
        <f>SUMIF(LoansC!$B$12:$B$226,Loans!$B88,LoansC!AG$12:AG$226)+SUMIF(LoansR!$B$12:$B$214,Loans!$B88,LoansR!AG$12:AG$226)</f>
        <v>0</v>
      </c>
      <c r="AH88" s="42">
        <f>SUMIF(LoansC!$B$12:$B$226,Loans!$B88,LoansC!AH$12:AH$226)+SUMIF(LoansR!$B$12:$B$214,Loans!$B88,LoansR!AH$12:AH$226)</f>
        <v>0</v>
      </c>
      <c r="AI88" s="42">
        <f>SUMIF(LoansC!$B$12:$B$226,Loans!$B88,LoansC!AI$12:AI$226)+SUMIF(LoansR!$B$12:$B$214,Loans!$B88,LoansR!AI$12:AI$226)</f>
        <v>2507</v>
      </c>
      <c r="AJ88" s="42">
        <f>SUMIF(LoansC!$B$12:$B$226,Loans!$B88,LoansC!AJ$12:AJ$226)+SUMIF(LoansR!$B$12:$B$214,Loans!$B88,LoansR!AJ$12:AJ$226)</f>
        <v>801957.85</v>
      </c>
      <c r="AK88" s="42">
        <f>SUMIF(LoansC!$B$12:$B$226,Loans!$B88,LoansC!AK$12:AK$226)+SUMIF(LoansR!$B$12:$B$214,Loans!$B88,LoansR!AK$12:AK$226)</f>
        <v>0</v>
      </c>
      <c r="AL88" s="42">
        <f>SUMIF(LoansC!$B$12:$B$226,Loans!$B88,LoansC!AL$12:AL$226)+SUMIF(LoansR!$B$12:$B$214,Loans!$B88,LoansR!AL$12:AL$226)</f>
        <v>0</v>
      </c>
      <c r="AM88" s="42">
        <f>SUMIF(LoansC!$B$12:$B$226,Loans!$B88,LoansC!AM$12:AM$226)+SUMIF(LoansR!$B$12:$B$214,Loans!$B88,LoansR!AM$12:AM$226)</f>
        <v>0</v>
      </c>
      <c r="AN88" s="42">
        <f>SUMIF(LoansC!$B$12:$B$226,Loans!$B88,LoansC!AN$12:AN$226)+SUMIF(LoansR!$B$12:$B$214,Loans!$B88,LoansR!AN$12:AN$226)</f>
        <v>0</v>
      </c>
      <c r="AP88" s="84"/>
    </row>
    <row r="89" spans="1:42" x14ac:dyDescent="0.2">
      <c r="A89" s="1">
        <f t="shared" si="6"/>
        <v>9</v>
      </c>
      <c r="B89" s="10">
        <f t="shared" si="7"/>
        <v>44104</v>
      </c>
      <c r="C89" s="42">
        <f>SUMIF(LoansC!$B$12:$B$226,Loans!$B89,LoansC!C$12:C$226)+SUMIF(LoansR!$B$12:$B$214,Loans!$B89,LoansR!C$12:C$226)</f>
        <v>2120236.2299999991</v>
      </c>
      <c r="D89" s="42">
        <f>SUMIF(LoansC!$B$12:$B$226,Loans!$B89,LoansC!D$12:D$226)+SUMIF(LoansR!$B$12:$B$214,Loans!$B89,LoansR!D$12:D$226)</f>
        <v>163172131.23999992</v>
      </c>
      <c r="E89" s="42">
        <f>SUMIF(LoansC!$B$12:$B$226,Loans!$B89,LoansC!E$12:E$226)+SUMIF(LoansR!$B$12:$B$214,Loans!$B89,LoansR!E$12:E$226)</f>
        <v>0</v>
      </c>
      <c r="F89" s="42">
        <f>SUMIF(LoansC!$B$12:$B$226,Loans!$B89,LoansC!F$12:F$226)+SUMIF(LoansR!$B$12:$B$214,Loans!$B89,LoansR!F$12:F$226)</f>
        <v>0</v>
      </c>
      <c r="G89" s="42">
        <f>SUMIF(LoansC!$B$12:$B$226,Loans!$B89,LoansC!G$12:G$226)+SUMIF(LoansR!$B$12:$B$214,Loans!$B89,LoansR!G$12:G$226)</f>
        <v>2705</v>
      </c>
      <c r="H89" s="42">
        <f>SUMIF(LoansC!$B$12:$B$226,Loans!$B89,LoansC!H$12:H$226)+SUMIF(LoansR!$B$12:$B$214,Loans!$B89,LoansR!H$12:H$226)</f>
        <v>21316960.509999998</v>
      </c>
      <c r="I89" s="42">
        <f>SUMIF(LoansC!$B$12:$B$226,Loans!$B89,LoansC!I$12:I$226)+SUMIF(LoansR!$B$12:$B$214,Loans!$B89,LoansR!I$12:I$226)</f>
        <v>0</v>
      </c>
      <c r="J89" s="42">
        <f>SUMIF(LoansC!$B$12:$B$226,Loans!$B89,LoansC!J$12:J$226)+SUMIF(LoansR!$B$12:$B$214,Loans!$B89,LoansR!J$12:J$226)</f>
        <v>21316960.509999998</v>
      </c>
      <c r="K89" s="42">
        <f>SUMIF(LoansC!$B$12:$B$226,Loans!$B89,LoansC!K$12:K$226)+SUMIF(LoansR!$B$12:$B$214,Loans!$B89,LoansR!K$12:K$226)</f>
        <v>197318.57</v>
      </c>
      <c r="L89" s="42">
        <f>SUMIF(LoansC!$B$12:$B$226,Loans!$B89,LoansC!L$12:L$226)+SUMIF(LoansR!$B$12:$B$214,Loans!$B89,LoansR!L$12:L$226)</f>
        <v>197318.57</v>
      </c>
      <c r="M89" s="42">
        <f>SUMIF(LoansC!$B$12:$B$226,Loans!$B89,LoansC!M$12:M$226)+SUMIF(LoansR!$B$12:$B$214,Loans!$B89,LoansR!M$12:M$226)</f>
        <v>1208395</v>
      </c>
      <c r="N89" s="42">
        <f>SUMIF(LoansC!$B$12:$B$226,Loans!$B89,LoansC!N$12:N$226)+SUMIF(LoansR!$B$12:$B$214,Loans!$B89,LoansR!N$12:N$226)</f>
        <v>0</v>
      </c>
      <c r="O89" s="42">
        <f>SUMIF(LoansC!$B$12:$B$226,Loans!$B89,LoansC!O$12:O$226)+SUMIF(LoansR!$B$12:$B$214,Loans!$B89,LoansR!O$12:O$226)</f>
        <v>1171350</v>
      </c>
      <c r="P89" s="42">
        <f>SUMIF(LoansC!$B$12:$B$226,Loans!$B89,LoansC!P$12:P$226)+SUMIF(LoansR!$B$12:$B$214,Loans!$B89,LoansR!P$12:P$226)</f>
        <v>197318.57</v>
      </c>
      <c r="Q89" s="42">
        <f>SUMIF(LoansC!$B$12:$B$226,Loans!$B89,LoansC!Q$12:Q$226)+SUMIF(LoansR!$B$12:$B$214,Loans!$B89,LoansR!Q$12:Q$226)</f>
        <v>974031.43000000017</v>
      </c>
      <c r="R89" s="42">
        <f>SUMIF(LoansC!$B$12:$B$226,Loans!$B89,LoansC!R$12:R$226)+SUMIF(LoansR!$B$12:$B$214,Loans!$B89,LoansR!R$12:R$226)</f>
        <v>0</v>
      </c>
      <c r="S89" s="42">
        <f>SUMIF(LoansC!$B$12:$B$226,Loans!$B89,LoansC!S$12:S$226)+SUMIF(LoansR!$B$12:$B$214,Loans!$B89,LoansR!S$12:S$226)</f>
        <v>20342929.079999998</v>
      </c>
      <c r="T89" s="42">
        <f>SUMIF(LoansC!$B$12:$B$226,Loans!$B89,LoansC!T$12:T$226)+SUMIF(LoansR!$B$12:$B$214,Loans!$B89,LoansR!T$12:T$226)</f>
        <v>20342929.079999998</v>
      </c>
      <c r="U89" s="42">
        <f>SUMIF(LoansC!$B$12:$B$226,Loans!$B89,LoansC!U$12:U$226)+SUMIF(LoansR!$B$12:$B$214,Loans!$B89,LoansR!U$12:U$226)</f>
        <v>2</v>
      </c>
      <c r="V89" s="42">
        <f>SUMIF(LoansC!$B$12:$B$226,Loans!$B89,LoansC!V$12:V$226)+SUMIF(LoansR!$B$12:$B$214,Loans!$B89,LoansR!V$12:V$226)</f>
        <v>197359.52605508332</v>
      </c>
      <c r="W89" s="42">
        <f>SUMIF(LoansC!$B$12:$B$226,Loans!$B89,LoansC!W$12:W$226)+SUMIF(LoansR!$B$12:$B$214,Loans!$B89,LoansR!W$12:W$226)</f>
        <v>0</v>
      </c>
      <c r="X89" s="42">
        <f>SUMIF(LoansC!$B$12:$B$226,Loans!$B89,LoansC!X$12:X$226)</f>
        <v>155</v>
      </c>
      <c r="Y89" s="42">
        <f>SUMIF(LoansC!$B$12:$B$226,Loans!$B89,LoansC!Y$12:Y$226)+SUMIF(LoansR!$B$12:$B$214,Loans!$B89,LoansR!Y$12:Y$226)</f>
        <v>0</v>
      </c>
      <c r="Z89" s="42">
        <f>SUMIF(LoansC!$B$12:$B$226,Loans!$B89,LoansC!Z$12:Z$226)+SUMIF(LoansR!$B$12:$B$214,Loans!$B89,LoansR!Z$12:Z$226)</f>
        <v>0</v>
      </c>
      <c r="AA89" s="42">
        <f>SUMIF(LoansC!$B$12:$B$226,Loans!$B89,LoansC!AA$12:AA$226)+SUMIF(LoansR!$B$12:$B$214,Loans!$B89,LoansR!AA$12:AA$226)</f>
        <v>0</v>
      </c>
      <c r="AB89" s="42">
        <f>SUMIF(LoansC!$B$12:$B$226,Loans!$B89,LoansC!AB$12:AB$226)+SUMIF(LoansR!$B$12:$B$214,Loans!$B89,LoansR!AB$12:AB$226)</f>
        <v>0</v>
      </c>
      <c r="AC89" s="42">
        <f>SUMIF(LoansC!$B$12:$B$226,Loans!$B89,LoansC!AC$12:AC$226)+SUMIF(LoansR!$B$12:$B$214,Loans!$B89,LoansR!AC$12:AC$226)</f>
        <v>239</v>
      </c>
      <c r="AD89" s="42">
        <f>SUMIF(LoansC!$B$12:$B$226,Loans!$B89,LoansC!AD$12:AD$226)+SUMIF(LoansR!$B$12:$B$214,Loans!$B89,LoansR!AD$12:AD$226)</f>
        <v>0</v>
      </c>
      <c r="AE89" s="70">
        <f>SUMIF(LoansC!$B$12:$B$226,Loans!$B89,LoansC!AE$12:AE$226)</f>
        <v>0.1111</v>
      </c>
      <c r="AF89" s="42">
        <f>SUMIF(LoansC!$B$12:$B$226,Loans!$B89,LoansC!AF$12:AF$226)+SUMIF(LoansR!$B$12:$B$214,Loans!$B89,LoansR!AF$12:AF$226)</f>
        <v>40.255710916666665</v>
      </c>
      <c r="AG89" s="42">
        <f>SUMIF(LoansC!$B$12:$B$226,Loans!$B89,LoansC!AG$12:AG$226)+SUMIF(LoansR!$B$12:$B$214,Loans!$B89,LoansR!AG$12:AG$226)</f>
        <v>0</v>
      </c>
      <c r="AH89" s="42">
        <f>SUMIF(LoansC!$B$12:$B$226,Loans!$B89,LoansC!AH$12:AH$226)+SUMIF(LoansR!$B$12:$B$214,Loans!$B89,LoansR!AH$12:AH$226)</f>
        <v>0</v>
      </c>
      <c r="AI89" s="42">
        <f>SUMIF(LoansC!$B$12:$B$226,Loans!$B89,LoansC!AI$12:AI$226)+SUMIF(LoansR!$B$12:$B$214,Loans!$B89,LoansR!AI$12:AI$226)</f>
        <v>2466</v>
      </c>
      <c r="AJ89" s="42">
        <f>SUMIF(LoansC!$B$12:$B$226,Loans!$B89,LoansC!AJ$12:AJ$226)+SUMIF(LoansR!$B$12:$B$214,Loans!$B89,LoansR!AJ$12:AJ$226)</f>
        <v>789120</v>
      </c>
      <c r="AK89" s="42">
        <f>SUMIF(LoansC!$B$12:$B$226,Loans!$B89,LoansC!AK$12:AK$226)+SUMIF(LoansR!$B$12:$B$214,Loans!$B89,LoansR!AK$12:AK$226)</f>
        <v>0</v>
      </c>
      <c r="AL89" s="42">
        <f>SUMIF(LoansC!$B$12:$B$226,Loans!$B89,LoansC!AL$12:AL$226)+SUMIF(LoansR!$B$12:$B$214,Loans!$B89,LoansR!AL$12:AL$226)</f>
        <v>0</v>
      </c>
      <c r="AM89" s="42">
        <f>SUMIF(LoansC!$B$12:$B$226,Loans!$B89,LoansC!AM$12:AM$226)+SUMIF(LoansR!$B$12:$B$214,Loans!$B89,LoansR!AM$12:AM$226)</f>
        <v>0</v>
      </c>
      <c r="AN89" s="42">
        <f>SUMIF(LoansC!$B$12:$B$226,Loans!$B89,LoansC!AN$12:AN$226)+SUMIF(LoansR!$B$12:$B$214,Loans!$B89,LoansR!AN$12:AN$226)</f>
        <v>0</v>
      </c>
      <c r="AP89" s="84"/>
    </row>
    <row r="90" spans="1:42" x14ac:dyDescent="0.2">
      <c r="A90" s="1">
        <f t="shared" si="6"/>
        <v>10</v>
      </c>
      <c r="B90" s="10">
        <f t="shared" si="7"/>
        <v>44135</v>
      </c>
      <c r="C90" s="42">
        <f>SUMIF(LoansC!$B$12:$B$226,Loans!$B90,LoansC!C$12:C$226)+SUMIF(LoansR!$B$12:$B$214,Loans!$B90,LoansR!C$12:C$226)</f>
        <v>1704776.21</v>
      </c>
      <c r="D90" s="42">
        <f>SUMIF(LoansC!$B$12:$B$226,Loans!$B90,LoansC!D$12:D$226)+SUMIF(LoansR!$B$12:$B$214,Loans!$B90,LoansR!D$12:D$226)</f>
        <v>164876907.44999993</v>
      </c>
      <c r="E90" s="42">
        <f>SUMIF(LoansC!$B$12:$B$226,Loans!$B90,LoansC!E$12:E$226)+SUMIF(LoansR!$B$12:$B$214,Loans!$B90,LoansR!E$12:E$226)</f>
        <v>0</v>
      </c>
      <c r="F90" s="42">
        <f>SUMIF(LoansC!$B$12:$B$226,Loans!$B90,LoansC!F$12:F$226)+SUMIF(LoansR!$B$12:$B$214,Loans!$B90,LoansR!F$12:F$226)</f>
        <v>0</v>
      </c>
      <c r="G90" s="42">
        <f>SUMIF(LoansC!$B$12:$B$226,Loans!$B90,LoansC!G$12:G$226)+SUMIF(LoansR!$B$12:$B$214,Loans!$B90,LoansR!G$12:G$226)</f>
        <v>2479</v>
      </c>
      <c r="H90" s="42">
        <f>SUMIF(LoansC!$B$12:$B$226,Loans!$B90,LoansC!H$12:H$226)+SUMIF(LoansR!$B$12:$B$214,Loans!$B90,LoansR!H$12:H$226)</f>
        <v>20342929.079999998</v>
      </c>
      <c r="I90" s="42">
        <f>SUMIF(LoansC!$B$12:$B$226,Loans!$B90,LoansC!I$12:I$226)+SUMIF(LoansR!$B$12:$B$214,Loans!$B90,LoansR!I$12:I$226)</f>
        <v>0</v>
      </c>
      <c r="J90" s="42">
        <f>SUMIF(LoansC!$B$12:$B$226,Loans!$B90,LoansC!J$12:J$226)+SUMIF(LoansR!$B$12:$B$214,Loans!$B90,LoansR!J$12:J$226)</f>
        <v>20342929.079999998</v>
      </c>
      <c r="K90" s="42">
        <f>SUMIF(LoansC!$B$12:$B$226,Loans!$B90,LoansC!K$12:K$226)+SUMIF(LoansR!$B$12:$B$214,Loans!$B90,LoansR!K$12:K$226)</f>
        <v>188309.56999999998</v>
      </c>
      <c r="L90" s="42">
        <f>SUMIF(LoansC!$B$12:$B$226,Loans!$B90,LoansC!L$12:L$226)+SUMIF(LoansR!$B$12:$B$214,Loans!$B90,LoansR!L$12:L$226)</f>
        <v>188309.56999999998</v>
      </c>
      <c r="M90" s="42">
        <f>SUMIF(LoansC!$B$12:$B$226,Loans!$B90,LoansC!M$12:M$226)+SUMIF(LoansR!$B$12:$B$214,Loans!$B90,LoansR!M$12:M$226)</f>
        <v>1111925</v>
      </c>
      <c r="N90" s="42">
        <f>SUMIF(LoansC!$B$12:$B$226,Loans!$B90,LoansC!N$12:N$226)+SUMIF(LoansR!$B$12:$B$214,Loans!$B90,LoansR!N$12:N$226)</f>
        <v>0</v>
      </c>
      <c r="O90" s="42">
        <f>SUMIF(LoansC!$B$12:$B$226,Loans!$B90,LoansC!O$12:O$226)+SUMIF(LoansR!$B$12:$B$214,Loans!$B90,LoansR!O$12:O$226)</f>
        <v>1080121.67</v>
      </c>
      <c r="P90" s="42">
        <f>SUMIF(LoansC!$B$12:$B$226,Loans!$B90,LoansC!P$12:P$226)+SUMIF(LoansR!$B$12:$B$214,Loans!$B90,LoansR!P$12:P$226)</f>
        <v>188309.56999999998</v>
      </c>
      <c r="Q90" s="42">
        <f>SUMIF(LoansC!$B$12:$B$226,Loans!$B90,LoansC!Q$12:Q$226)+SUMIF(LoansR!$B$12:$B$214,Loans!$B90,LoansR!Q$12:Q$226)</f>
        <v>891812.09999999986</v>
      </c>
      <c r="R90" s="42">
        <f>SUMIF(LoansC!$B$12:$B$226,Loans!$B90,LoansC!R$12:R$226)+SUMIF(LoansR!$B$12:$B$214,Loans!$B90,LoansR!R$12:R$226)</f>
        <v>0</v>
      </c>
      <c r="S90" s="42">
        <f>SUMIF(LoansC!$B$12:$B$226,Loans!$B90,LoansC!S$12:S$226)+SUMIF(LoansR!$B$12:$B$214,Loans!$B90,LoansR!S$12:S$226)</f>
        <v>19451116.980000008</v>
      </c>
      <c r="T90" s="42">
        <f>SUMIF(LoansC!$B$12:$B$226,Loans!$B90,LoansC!T$12:T$226)+SUMIF(LoansR!$B$12:$B$214,Loans!$B90,LoansR!T$12:T$226)</f>
        <v>19451116.980000008</v>
      </c>
      <c r="U90" s="42">
        <f>SUMIF(LoansC!$B$12:$B$226,Loans!$B90,LoansC!U$12:U$226)+SUMIF(LoansR!$B$12:$B$214,Loans!$B90,LoansR!U$12:U$226)</f>
        <v>2</v>
      </c>
      <c r="V90" s="42">
        <f>SUMIF(LoansC!$B$12:$B$226,Loans!$B90,LoansC!V$12:V$226)+SUMIF(LoansR!$B$12:$B$214,Loans!$B90,LoansR!V$12:V$226)</f>
        <v>188341.618399</v>
      </c>
      <c r="W90" s="42">
        <f>SUMIF(LoansC!$B$12:$B$226,Loans!$B90,LoansC!W$12:W$226)+SUMIF(LoansR!$B$12:$B$214,Loans!$B90,LoansR!W$12:W$226)</f>
        <v>0</v>
      </c>
      <c r="X90" s="42">
        <f>SUMIF(LoansC!$B$12:$B$226,Loans!$B90,LoansC!X$12:X$226)</f>
        <v>155</v>
      </c>
      <c r="Y90" s="42">
        <f>SUMIF(LoansC!$B$12:$B$226,Loans!$B90,LoansC!Y$12:Y$226)+SUMIF(LoansR!$B$12:$B$214,Loans!$B90,LoansR!Y$12:Y$226)</f>
        <v>0</v>
      </c>
      <c r="Z90" s="42">
        <f>SUMIF(LoansC!$B$12:$B$226,Loans!$B90,LoansC!Z$12:Z$226)+SUMIF(LoansR!$B$12:$B$214,Loans!$B90,LoansR!Z$12:Z$226)</f>
        <v>0</v>
      </c>
      <c r="AA90" s="42">
        <f>SUMIF(LoansC!$B$12:$B$226,Loans!$B90,LoansC!AA$12:AA$226)+SUMIF(LoansR!$B$12:$B$214,Loans!$B90,LoansR!AA$12:AA$226)</f>
        <v>0</v>
      </c>
      <c r="AB90" s="42">
        <f>SUMIF(LoansC!$B$12:$B$226,Loans!$B90,LoansC!AB$12:AB$226)+SUMIF(LoansR!$B$12:$B$214,Loans!$B90,LoansR!AB$12:AB$226)</f>
        <v>0</v>
      </c>
      <c r="AC90" s="42">
        <f>SUMIF(LoansC!$B$12:$B$226,Loans!$B90,LoansC!AC$12:AC$226)+SUMIF(LoansR!$B$12:$B$214,Loans!$B90,LoansR!AC$12:AC$226)</f>
        <v>205</v>
      </c>
      <c r="AD90" s="42">
        <f>SUMIF(LoansC!$B$12:$B$226,Loans!$B90,LoansC!AD$12:AD$226)+SUMIF(LoansR!$B$12:$B$214,Loans!$B90,LoansR!AD$12:AD$226)</f>
        <v>0</v>
      </c>
      <c r="AE90" s="70">
        <f>SUMIF(LoansC!$B$12:$B$226,Loans!$B90,LoansC!AE$12:AE$226)</f>
        <v>0.1111</v>
      </c>
      <c r="AF90" s="42">
        <f>SUMIF(LoansC!$B$12:$B$226,Loans!$B90,LoansC!AF$12:AF$226)+SUMIF(LoansR!$B$12:$B$214,Loans!$B90,LoansR!AF$12:AF$226)</f>
        <v>31.349805583333335</v>
      </c>
      <c r="AG90" s="42">
        <f>SUMIF(LoansC!$B$12:$B$226,Loans!$B90,LoansC!AG$12:AG$226)+SUMIF(LoansR!$B$12:$B$214,Loans!$B90,LoansR!AG$12:AG$226)</f>
        <v>0</v>
      </c>
      <c r="AH90" s="42">
        <f>SUMIF(LoansC!$B$12:$B$226,Loans!$B90,LoansC!AH$12:AH$226)+SUMIF(LoansR!$B$12:$B$214,Loans!$B90,LoansR!AH$12:AH$226)</f>
        <v>0</v>
      </c>
      <c r="AI90" s="42">
        <f>SUMIF(LoansC!$B$12:$B$226,Loans!$B90,LoansC!AI$12:AI$226)+SUMIF(LoansR!$B$12:$B$214,Loans!$B90,LoansR!AI$12:AI$226)</f>
        <v>2274</v>
      </c>
      <c r="AJ90" s="42">
        <f>SUMIF(LoansC!$B$12:$B$226,Loans!$B90,LoansC!AJ$12:AJ$226)+SUMIF(LoansR!$B$12:$B$214,Loans!$B90,LoansR!AJ$12:AJ$226)</f>
        <v>727651.67</v>
      </c>
      <c r="AK90" s="42">
        <f>SUMIF(LoansC!$B$12:$B$226,Loans!$B90,LoansC!AK$12:AK$226)+SUMIF(LoansR!$B$12:$B$214,Loans!$B90,LoansR!AK$12:AK$226)</f>
        <v>0</v>
      </c>
      <c r="AL90" s="42">
        <f>SUMIF(LoansC!$B$12:$B$226,Loans!$B90,LoansC!AL$12:AL$226)+SUMIF(LoansR!$B$12:$B$214,Loans!$B90,LoansR!AL$12:AL$226)</f>
        <v>0</v>
      </c>
      <c r="AM90" s="42">
        <f>SUMIF(LoansC!$B$12:$B$226,Loans!$B90,LoansC!AM$12:AM$226)+SUMIF(LoansR!$B$12:$B$214,Loans!$B90,LoansR!AM$12:AM$226)</f>
        <v>0</v>
      </c>
      <c r="AN90" s="42">
        <f>SUMIF(LoansC!$B$12:$B$226,Loans!$B90,LoansC!AN$12:AN$226)+SUMIF(LoansR!$B$12:$B$214,Loans!$B90,LoansR!AN$12:AN$226)</f>
        <v>0</v>
      </c>
      <c r="AP90" s="84"/>
    </row>
    <row r="91" spans="1:42" x14ac:dyDescent="0.2">
      <c r="A91" s="1">
        <f t="shared" si="6"/>
        <v>11</v>
      </c>
      <c r="B91" s="10">
        <f t="shared" si="7"/>
        <v>44165</v>
      </c>
      <c r="C91" s="42">
        <f>SUMIF(LoansC!$B$12:$B$226,Loans!$B91,LoansC!C$12:C$226)+SUMIF(LoansR!$B$12:$B$214,Loans!$B91,LoansR!C$12:C$226)</f>
        <v>1071191.32</v>
      </c>
      <c r="D91" s="42">
        <f>SUMIF(LoansC!$B$12:$B$226,Loans!$B91,LoansC!D$12:D$226)+SUMIF(LoansR!$B$12:$B$214,Loans!$B91,LoansR!D$12:D$226)</f>
        <v>165948098.76999992</v>
      </c>
      <c r="E91" s="42">
        <f>SUMIF(LoansC!$B$12:$B$226,Loans!$B91,LoansC!E$12:E$226)+SUMIF(LoansR!$B$12:$B$214,Loans!$B91,LoansR!E$12:E$226)</f>
        <v>0</v>
      </c>
      <c r="F91" s="42">
        <f>SUMIF(LoansC!$B$12:$B$226,Loans!$B91,LoansC!F$12:F$226)+SUMIF(LoansR!$B$12:$B$214,Loans!$B91,LoansR!F$12:F$226)</f>
        <v>0</v>
      </c>
      <c r="G91" s="42">
        <f>SUMIF(LoansC!$B$12:$B$226,Loans!$B91,LoansC!G$12:G$226)+SUMIF(LoansR!$B$12:$B$214,Loans!$B91,LoansR!G$12:G$226)</f>
        <v>2107</v>
      </c>
      <c r="H91" s="42">
        <f>SUMIF(LoansC!$B$12:$B$226,Loans!$B91,LoansC!H$12:H$226)+SUMIF(LoansR!$B$12:$B$214,Loans!$B91,LoansR!H$12:H$226)</f>
        <v>19451116.980000008</v>
      </c>
      <c r="I91" s="42">
        <f>SUMIF(LoansC!$B$12:$B$226,Loans!$B91,LoansC!I$12:I$226)+SUMIF(LoansR!$B$12:$B$214,Loans!$B91,LoansR!I$12:I$226)</f>
        <v>0</v>
      </c>
      <c r="J91" s="42">
        <f>SUMIF(LoansC!$B$12:$B$226,Loans!$B91,LoansC!J$12:J$226)+SUMIF(LoansR!$B$12:$B$214,Loans!$B91,LoansR!J$12:J$226)</f>
        <v>19451116.980000008</v>
      </c>
      <c r="K91" s="42">
        <f>SUMIF(LoansC!$B$12:$B$226,Loans!$B91,LoansC!K$12:K$226)+SUMIF(LoansR!$B$12:$B$214,Loans!$B91,LoansR!K$12:K$226)</f>
        <v>180059.91999999998</v>
      </c>
      <c r="L91" s="42">
        <f>SUMIF(LoansC!$B$12:$B$226,Loans!$B91,LoansC!L$12:L$226)+SUMIF(LoansR!$B$12:$B$214,Loans!$B91,LoansR!L$12:L$226)</f>
        <v>180059.91999999998</v>
      </c>
      <c r="M91" s="42">
        <f>SUMIF(LoansC!$B$12:$B$226,Loans!$B91,LoansC!M$12:M$226)+SUMIF(LoansR!$B$12:$B$214,Loans!$B91,LoansR!M$12:M$226)</f>
        <v>942585</v>
      </c>
      <c r="N91" s="42">
        <f>SUMIF(LoansC!$B$12:$B$226,Loans!$B91,LoansC!N$12:N$226)+SUMIF(LoansR!$B$12:$B$214,Loans!$B91,LoansR!N$12:N$226)</f>
        <v>0</v>
      </c>
      <c r="O91" s="42">
        <f>SUMIF(LoansC!$B$12:$B$226,Loans!$B91,LoansC!O$12:O$226)+SUMIF(LoansR!$B$12:$B$214,Loans!$B91,LoansR!O$12:O$226)</f>
        <v>906949.17</v>
      </c>
      <c r="P91" s="42">
        <f>SUMIF(LoansC!$B$12:$B$226,Loans!$B91,LoansC!P$12:P$226)+SUMIF(LoansR!$B$12:$B$214,Loans!$B91,LoansR!P$12:P$226)</f>
        <v>180047.43</v>
      </c>
      <c r="Q91" s="42">
        <f>SUMIF(LoansC!$B$12:$B$226,Loans!$B91,LoansC!Q$12:Q$226)+SUMIF(LoansR!$B$12:$B$214,Loans!$B91,LoansR!Q$12:Q$226)</f>
        <v>726901.74</v>
      </c>
      <c r="R91" s="42">
        <f>SUMIF(LoansC!$B$12:$B$226,Loans!$B91,LoansC!R$12:R$226)+SUMIF(LoansR!$B$12:$B$214,Loans!$B91,LoansR!R$12:R$226)</f>
        <v>12.49</v>
      </c>
      <c r="S91" s="42">
        <f>SUMIF(LoansC!$B$12:$B$226,Loans!$B91,LoansC!S$12:S$226)+SUMIF(LoansR!$B$12:$B$214,Loans!$B91,LoansR!S$12:S$226)</f>
        <v>18724215.240000002</v>
      </c>
      <c r="T91" s="42">
        <f>SUMIF(LoansC!$B$12:$B$226,Loans!$B91,LoansC!T$12:T$226)+SUMIF(LoansR!$B$12:$B$214,Loans!$B91,LoansR!T$12:T$226)</f>
        <v>18724227.73</v>
      </c>
      <c r="U91" s="42">
        <f>SUMIF(LoansC!$B$12:$B$226,Loans!$B91,LoansC!U$12:U$226)+SUMIF(LoansR!$B$12:$B$214,Loans!$B91,LoansR!U$12:U$226)</f>
        <v>2</v>
      </c>
      <c r="V91" s="42">
        <f>SUMIF(LoansC!$B$12:$B$226,Loans!$B91,LoansC!V$12:V$226)+SUMIF(LoansR!$B$12:$B$214,Loans!$B91,LoansR!V$12:V$226)</f>
        <v>180084.92470650008</v>
      </c>
      <c r="W91" s="42">
        <f>SUMIF(LoansC!$B$12:$B$226,Loans!$B91,LoansC!W$12:W$226)+SUMIF(LoansR!$B$12:$B$214,Loans!$B91,LoansR!W$12:W$226)</f>
        <v>0</v>
      </c>
      <c r="X91" s="42">
        <f>SUMIF(LoansC!$B$12:$B$226,Loans!$B91,LoansC!X$12:X$226)</f>
        <v>155</v>
      </c>
      <c r="Y91" s="42">
        <f>SUMIF(LoansC!$B$12:$B$226,Loans!$B91,LoansC!Y$12:Y$226)+SUMIF(LoansR!$B$12:$B$214,Loans!$B91,LoansR!Y$12:Y$226)</f>
        <v>0</v>
      </c>
      <c r="Z91" s="42">
        <f>SUMIF(LoansC!$B$12:$B$226,Loans!$B91,LoansC!Z$12:Z$226)+SUMIF(LoansR!$B$12:$B$214,Loans!$B91,LoansR!Z$12:Z$226)</f>
        <v>0</v>
      </c>
      <c r="AA91" s="42">
        <f>SUMIF(LoansC!$B$12:$B$226,Loans!$B91,LoansC!AA$12:AA$226)+SUMIF(LoansR!$B$12:$B$214,Loans!$B91,LoansR!AA$12:AA$226)</f>
        <v>0</v>
      </c>
      <c r="AB91" s="42">
        <f>SUMIF(LoansC!$B$12:$B$226,Loans!$B91,LoansC!AB$12:AB$226)+SUMIF(LoansR!$B$12:$B$214,Loans!$B91,LoansR!AB$12:AB$226)</f>
        <v>0</v>
      </c>
      <c r="AC91" s="42">
        <f>SUMIF(LoansC!$B$12:$B$226,Loans!$B91,LoansC!AC$12:AC$226)+SUMIF(LoansR!$B$12:$B$214,Loans!$B91,LoansR!AC$12:AC$226)</f>
        <v>197</v>
      </c>
      <c r="AD91" s="42">
        <f>SUMIF(LoansC!$B$12:$B$226,Loans!$B91,LoansC!AD$12:AD$226)+SUMIF(LoansR!$B$12:$B$214,Loans!$B91,LoansR!AD$12:AD$226)</f>
        <v>0</v>
      </c>
      <c r="AE91" s="70">
        <f>SUMIF(LoansC!$B$12:$B$226,Loans!$B91,LoansC!AE$12:AE$226)</f>
        <v>0.1111</v>
      </c>
      <c r="AF91" s="42">
        <f>SUMIF(LoansC!$B$12:$B$226,Loans!$B91,LoansC!AF$12:AF$226)+SUMIF(LoansR!$B$12:$B$214,Loans!$B91,LoansR!AF$12:AF$226)</f>
        <v>24.329313416666668</v>
      </c>
      <c r="AG91" s="42">
        <f>SUMIF(LoansC!$B$12:$B$226,Loans!$B91,LoansC!AG$12:AG$226)+SUMIF(LoansR!$B$12:$B$214,Loans!$B91,LoansR!AG$12:AG$226)</f>
        <v>0</v>
      </c>
      <c r="AH91" s="42">
        <f>SUMIF(LoansC!$B$12:$B$226,Loans!$B91,LoansC!AH$12:AH$226)+SUMIF(LoansR!$B$12:$B$214,Loans!$B91,LoansR!AH$12:AH$226)</f>
        <v>0</v>
      </c>
      <c r="AI91" s="42">
        <f>SUMIF(LoansC!$B$12:$B$226,Loans!$B91,LoansC!AI$12:AI$226)+SUMIF(LoansR!$B$12:$B$214,Loans!$B91,LoansR!AI$12:AI$226)</f>
        <v>1910</v>
      </c>
      <c r="AJ91" s="42">
        <f>SUMIF(LoansC!$B$12:$B$226,Loans!$B91,LoansC!AJ$12:AJ$226)+SUMIF(LoansR!$B$12:$B$214,Loans!$B91,LoansR!AJ$12:AJ$226)</f>
        <v>610899.17000000004</v>
      </c>
      <c r="AK91" s="42">
        <f>SUMIF(LoansC!$B$12:$B$226,Loans!$B91,LoansC!AK$12:AK$226)+SUMIF(LoansR!$B$12:$B$214,Loans!$B91,LoansR!AK$12:AK$226)</f>
        <v>0</v>
      </c>
      <c r="AL91" s="42">
        <f>SUMIF(LoansC!$B$12:$B$226,Loans!$B91,LoansC!AL$12:AL$226)+SUMIF(LoansR!$B$12:$B$214,Loans!$B91,LoansR!AL$12:AL$226)</f>
        <v>0</v>
      </c>
      <c r="AM91" s="42">
        <f>SUMIF(LoansC!$B$12:$B$226,Loans!$B91,LoansC!AM$12:AM$226)+SUMIF(LoansR!$B$12:$B$214,Loans!$B91,LoansR!AM$12:AM$226)</f>
        <v>0</v>
      </c>
      <c r="AN91" s="42">
        <f>SUMIF(LoansC!$B$12:$B$226,Loans!$B91,LoansC!AN$12:AN$226)+SUMIF(LoansR!$B$12:$B$214,Loans!$B91,LoansR!AN$12:AN$226)</f>
        <v>0</v>
      </c>
      <c r="AP91" s="84"/>
    </row>
    <row r="92" spans="1:42" x14ac:dyDescent="0.2">
      <c r="A92" s="1">
        <f t="shared" si="6"/>
        <v>12</v>
      </c>
      <c r="B92" s="10">
        <f t="shared" si="7"/>
        <v>44196</v>
      </c>
      <c r="C92" s="42">
        <f>SUMIF(LoansC!$B$12:$B$226,Loans!$B92,LoansC!C$12:C$226)+SUMIF(LoansR!$B$12:$B$214,Loans!$B92,LoansR!C$12:C$226)</f>
        <v>948134.16000000015</v>
      </c>
      <c r="D92" s="42">
        <f>SUMIF(LoansC!$B$12:$B$226,Loans!$B92,LoansC!D$12:D$226)+SUMIF(LoansR!$B$12:$B$214,Loans!$B92,LoansR!D$12:D$226)</f>
        <v>166896232.92999995</v>
      </c>
      <c r="E92" s="42">
        <f>SUMIF(LoansC!$B$12:$B$226,Loans!$B92,LoansC!E$12:E$226)+SUMIF(LoansR!$B$12:$B$214,Loans!$B92,LoansR!E$12:E$226)</f>
        <v>0</v>
      </c>
      <c r="F92" s="42">
        <f>SUMIF(LoansC!$B$12:$B$226,Loans!$B92,LoansC!F$12:F$226)+SUMIF(LoansR!$B$12:$B$214,Loans!$B92,LoansR!F$12:F$226)</f>
        <v>0</v>
      </c>
      <c r="G92" s="42">
        <f>SUMIF(LoansC!$B$12:$B$226,Loans!$B92,LoansC!G$12:G$226)+SUMIF(LoansR!$B$12:$B$214,Loans!$B92,LoansR!G$12:G$226)</f>
        <v>1704</v>
      </c>
      <c r="H92" s="42">
        <f>SUMIF(LoansC!$B$12:$B$226,Loans!$B92,LoansC!H$12:H$226)+SUMIF(LoansR!$B$12:$B$214,Loans!$B92,LoansR!H$12:H$226)</f>
        <v>18724215.240000002</v>
      </c>
      <c r="I92" s="42">
        <f>SUMIF(LoansC!$B$12:$B$226,Loans!$B92,LoansC!I$12:I$226)+SUMIF(LoansR!$B$12:$B$214,Loans!$B92,LoansR!I$12:I$226)</f>
        <v>12.490000000000009</v>
      </c>
      <c r="J92" s="42">
        <f>SUMIF(LoansC!$B$12:$B$226,Loans!$B92,LoansC!J$12:J$226)+SUMIF(LoansR!$B$12:$B$214,Loans!$B92,LoansR!J$12:J$226)</f>
        <v>18724227.73</v>
      </c>
      <c r="K92" s="42">
        <f>SUMIF(LoansC!$B$12:$B$226,Loans!$B92,LoansC!K$12:K$226)+SUMIF(LoansR!$B$12:$B$214,Loans!$B92,LoansR!K$12:K$226)</f>
        <v>173331.86000000004</v>
      </c>
      <c r="L92" s="42">
        <f>SUMIF(LoansC!$B$12:$B$226,Loans!$B92,LoansC!L$12:L$226)+SUMIF(LoansR!$B$12:$B$214,Loans!$B92,LoansR!L$12:L$226)</f>
        <v>173344.35000000003</v>
      </c>
      <c r="M92" s="42">
        <f>SUMIF(LoansC!$B$12:$B$226,Loans!$B92,LoansC!M$12:M$226)+SUMIF(LoansR!$B$12:$B$214,Loans!$B92,LoansR!M$12:M$226)</f>
        <v>743800</v>
      </c>
      <c r="N92" s="42">
        <f>SUMIF(LoansC!$B$12:$B$226,Loans!$B92,LoansC!N$12:N$226)+SUMIF(LoansR!$B$12:$B$214,Loans!$B92,LoansR!N$12:N$226)</f>
        <v>0</v>
      </c>
      <c r="O92" s="42">
        <f>SUMIF(LoansC!$B$12:$B$226,Loans!$B92,LoansC!O$12:O$226)+SUMIF(LoansR!$B$12:$B$214,Loans!$B92,LoansR!O$12:O$226)</f>
        <v>711297.65</v>
      </c>
      <c r="P92" s="42">
        <f>SUMIF(LoansC!$B$12:$B$226,Loans!$B92,LoansC!P$12:P$226)+SUMIF(LoansR!$B$12:$B$214,Loans!$B92,LoansR!P$12:P$226)</f>
        <v>173344.35000000003</v>
      </c>
      <c r="Q92" s="42">
        <f>SUMIF(LoansC!$B$12:$B$226,Loans!$B92,LoansC!Q$12:Q$226)+SUMIF(LoansR!$B$12:$B$214,Loans!$B92,LoansR!Q$12:Q$226)</f>
        <v>537953.30000000016</v>
      </c>
      <c r="R92" s="42">
        <f>SUMIF(LoansC!$B$12:$B$226,Loans!$B92,LoansC!R$12:R$226)+SUMIF(LoansR!$B$12:$B$214,Loans!$B92,LoansR!R$12:R$226)</f>
        <v>0</v>
      </c>
      <c r="S92" s="42">
        <f>SUMIF(LoansC!$B$12:$B$226,Loans!$B92,LoansC!S$12:S$226)+SUMIF(LoansR!$B$12:$B$214,Loans!$B92,LoansR!S$12:S$226)</f>
        <v>18186261.940000001</v>
      </c>
      <c r="T92" s="42">
        <f>SUMIF(LoansC!$B$12:$B$226,Loans!$B92,LoansC!T$12:T$226)+SUMIF(LoansR!$B$12:$B$214,Loans!$B92,LoansR!T$12:T$226)</f>
        <v>18186261.940000001</v>
      </c>
      <c r="U92" s="42">
        <f>SUMIF(LoansC!$B$12:$B$226,Loans!$B92,LoansC!U$12:U$226)+SUMIF(LoansR!$B$12:$B$214,Loans!$B92,LoansR!U$12:U$226)</f>
        <v>2</v>
      </c>
      <c r="V92" s="42">
        <f>SUMIF(LoansC!$B$12:$B$226,Loans!$B92,LoansC!V$12:V$226)+SUMIF(LoansR!$B$12:$B$214,Loans!$B92,LoansR!V$12:V$226)</f>
        <v>173355.14173358335</v>
      </c>
      <c r="W92" s="42">
        <f>SUMIF(LoansC!$B$12:$B$226,Loans!$B92,LoansC!W$12:W$226)+SUMIF(LoansR!$B$12:$B$214,Loans!$B92,LoansR!W$12:W$226)</f>
        <v>0</v>
      </c>
      <c r="X92" s="42">
        <f>SUMIF(LoansC!$B$12:$B$226,Loans!$B92,LoansC!X$12:X$226)</f>
        <v>155</v>
      </c>
      <c r="Y92" s="42">
        <f>SUMIF(LoansC!$B$12:$B$226,Loans!$B92,LoansC!Y$12:Y$226)+SUMIF(LoansR!$B$12:$B$214,Loans!$B92,LoansR!Y$12:Y$226)</f>
        <v>0</v>
      </c>
      <c r="Z92" s="42">
        <f>SUMIF(LoansC!$B$12:$B$226,Loans!$B92,LoansC!Z$12:Z$226)+SUMIF(LoansR!$B$12:$B$214,Loans!$B92,LoansR!Z$12:Z$226)</f>
        <v>0</v>
      </c>
      <c r="AA92" s="42">
        <f>SUMIF(LoansC!$B$12:$B$226,Loans!$B92,LoansC!AA$12:AA$226)+SUMIF(LoansR!$B$12:$B$214,Loans!$B92,LoansR!AA$12:AA$226)</f>
        <v>0</v>
      </c>
      <c r="AB92" s="42">
        <f>SUMIF(LoansC!$B$12:$B$226,Loans!$B92,LoansC!AB$12:AB$226)+SUMIF(LoansR!$B$12:$B$214,Loans!$B92,LoansR!AB$12:AB$226)</f>
        <v>0</v>
      </c>
      <c r="AC92" s="42">
        <f>SUMIF(LoansC!$B$12:$B$226,Loans!$B92,LoansC!AC$12:AC$226)+SUMIF(LoansR!$B$12:$B$214,Loans!$B92,LoansR!AC$12:AC$226)</f>
        <v>206</v>
      </c>
      <c r="AD92" s="42">
        <f>SUMIF(LoansC!$B$12:$B$226,Loans!$B92,LoansC!AD$12:AD$226)+SUMIF(LoansR!$B$12:$B$214,Loans!$B92,LoansR!AD$12:AD$226)</f>
        <v>0</v>
      </c>
      <c r="AE92" s="70">
        <f>SUMIF(LoansC!$B$12:$B$226,Loans!$B92,LoansC!AE$12:AE$226)</f>
        <v>0.1111</v>
      </c>
      <c r="AF92" s="42">
        <f>SUMIF(LoansC!$B$12:$B$226,Loans!$B92,LoansC!AF$12:AF$226)+SUMIF(LoansR!$B$12:$B$214,Loans!$B92,LoansR!AF$12:AF$226)</f>
        <v>22.63629091666667</v>
      </c>
      <c r="AG92" s="42">
        <f>SUMIF(LoansC!$B$12:$B$226,Loans!$B92,LoansC!AG$12:AG$226)+SUMIF(LoansR!$B$12:$B$214,Loans!$B92,LoansR!AG$12:AG$226)</f>
        <v>0</v>
      </c>
      <c r="AH92" s="42">
        <f>SUMIF(LoansC!$B$12:$B$226,Loans!$B92,LoansC!AH$12:AH$226)+SUMIF(LoansR!$B$12:$B$214,Loans!$B92,LoansR!AH$12:AH$226)</f>
        <v>0</v>
      </c>
      <c r="AI92" s="42">
        <f>SUMIF(LoansC!$B$12:$B$226,Loans!$B92,LoansC!AI$12:AI$226)+SUMIF(LoansR!$B$12:$B$214,Loans!$B92,LoansR!AI$12:AI$226)</f>
        <v>1498</v>
      </c>
      <c r="AJ92" s="42">
        <f>SUMIF(LoansC!$B$12:$B$226,Loans!$B92,LoansC!AJ$12:AJ$226)+SUMIF(LoansR!$B$12:$B$214,Loans!$B92,LoansR!AJ$12:AJ$226)</f>
        <v>479107.65</v>
      </c>
      <c r="AK92" s="42">
        <f>SUMIF(LoansC!$B$12:$B$226,Loans!$B92,LoansC!AK$12:AK$226)+SUMIF(LoansR!$B$12:$B$214,Loans!$B92,LoansR!AK$12:AK$226)</f>
        <v>0</v>
      </c>
      <c r="AL92" s="42">
        <f>SUMIF(LoansC!$B$12:$B$226,Loans!$B92,LoansC!AL$12:AL$226)+SUMIF(LoansR!$B$12:$B$214,Loans!$B92,LoansR!AL$12:AL$226)</f>
        <v>0</v>
      </c>
      <c r="AM92" s="42">
        <f>SUMIF(LoansC!$B$12:$B$226,Loans!$B92,LoansC!AM$12:AM$226)+SUMIF(LoansR!$B$12:$B$214,Loans!$B92,LoansR!AM$12:AM$226)</f>
        <v>0</v>
      </c>
      <c r="AN92" s="42">
        <f>SUMIF(LoansC!$B$12:$B$226,Loans!$B92,LoansC!AN$12:AN$226)+SUMIF(LoansR!$B$12:$B$214,Loans!$B92,LoansR!AN$12:AN$226)</f>
        <v>0</v>
      </c>
      <c r="AP92" s="84"/>
    </row>
    <row r="93" spans="1:42" x14ac:dyDescent="0.2">
      <c r="A93" s="1">
        <f t="shared" si="6"/>
        <v>1</v>
      </c>
      <c r="B93" s="10">
        <f t="shared" si="7"/>
        <v>44227</v>
      </c>
      <c r="C93" s="42">
        <f>SUMIF(LoansC!$B$12:$B$226,Loans!$B93,LoansC!C$12:C$226)+SUMIF(LoansR!$B$12:$B$214,Loans!$B93,LoansR!C$12:C$226)</f>
        <v>1167137.29</v>
      </c>
      <c r="D93" s="42">
        <f>SUMIF(LoansC!$B$12:$B$226,Loans!$B93,LoansC!D$12:D$226)+SUMIF(LoansR!$B$12:$B$214,Loans!$B93,LoansR!D$12:D$226)</f>
        <v>168063370.21999994</v>
      </c>
      <c r="E93" s="42">
        <f>SUMIF(LoansC!$B$12:$B$226,Loans!$B93,LoansC!E$12:E$226)+SUMIF(LoansR!$B$12:$B$214,Loans!$B93,LoansR!E$12:E$226)</f>
        <v>0</v>
      </c>
      <c r="F93" s="42">
        <f>SUMIF(LoansC!$B$12:$B$226,Loans!$B93,LoansC!F$12:F$226)+SUMIF(LoansR!$B$12:$B$214,Loans!$B93,LoansR!F$12:F$226)</f>
        <v>0</v>
      </c>
      <c r="G93" s="42">
        <f>SUMIF(LoansC!$B$12:$B$226,Loans!$B93,LoansC!G$12:G$226)+SUMIF(LoansR!$B$12:$B$214,Loans!$B93,LoansR!G$12:G$226)</f>
        <v>1066</v>
      </c>
      <c r="H93" s="42">
        <f>SUMIF(LoansC!$B$12:$B$226,Loans!$B93,LoansC!H$12:H$226)+SUMIF(LoansR!$B$12:$B$214,Loans!$B93,LoansR!H$12:H$226)</f>
        <v>18186261.940000001</v>
      </c>
      <c r="I93" s="42">
        <f>SUMIF(LoansC!$B$12:$B$226,Loans!$B93,LoansC!I$12:I$226)+SUMIF(LoansR!$B$12:$B$214,Loans!$B93,LoansR!I$12:I$226)</f>
        <v>0</v>
      </c>
      <c r="J93" s="42">
        <f>SUMIF(LoansC!$B$12:$B$226,Loans!$B93,LoansC!J$12:J$226)+SUMIF(LoansR!$B$12:$B$214,Loans!$B93,LoansR!J$12:J$226)</f>
        <v>18186261.940000001</v>
      </c>
      <c r="K93" s="42">
        <f>SUMIF(LoansC!$B$12:$B$226,Loans!$B93,LoansC!K$12:K$226)+SUMIF(LoansR!$B$12:$B$214,Loans!$B93,LoansR!K$12:K$226)</f>
        <v>168356.59999999998</v>
      </c>
      <c r="L93" s="42">
        <f>SUMIF(LoansC!$B$12:$B$226,Loans!$B93,LoansC!L$12:L$226)+SUMIF(LoansR!$B$12:$B$214,Loans!$B93,LoansR!L$12:L$226)</f>
        <v>168356.59999999998</v>
      </c>
      <c r="M93" s="42">
        <f>SUMIF(LoansC!$B$12:$B$226,Loans!$B93,LoansC!M$12:M$226)+SUMIF(LoansR!$B$12:$B$214,Loans!$B93,LoansR!M$12:M$226)</f>
        <v>466030</v>
      </c>
      <c r="N93" s="42">
        <f>SUMIF(LoansC!$B$12:$B$226,Loans!$B93,LoansC!N$12:N$226)+SUMIF(LoansR!$B$12:$B$214,Loans!$B93,LoansR!N$12:N$226)</f>
        <v>0</v>
      </c>
      <c r="O93" s="42">
        <f>SUMIF(LoansC!$B$12:$B$226,Loans!$B93,LoansC!O$12:O$226)+SUMIF(LoansR!$B$12:$B$214,Loans!$B93,LoansR!O$12:O$226)</f>
        <v>438665.78</v>
      </c>
      <c r="P93" s="42">
        <f>SUMIF(LoansC!$B$12:$B$226,Loans!$B93,LoansC!P$12:P$226)+SUMIF(LoansR!$B$12:$B$214,Loans!$B93,LoansR!P$12:P$226)</f>
        <v>168339.71</v>
      </c>
      <c r="Q93" s="42">
        <f>SUMIF(LoansC!$B$12:$B$226,Loans!$B93,LoansC!Q$12:Q$226)+SUMIF(LoansR!$B$12:$B$214,Loans!$B93,LoansR!Q$12:Q$226)</f>
        <v>270326.06999999995</v>
      </c>
      <c r="R93" s="42">
        <f>SUMIF(LoansC!$B$12:$B$226,Loans!$B93,LoansC!R$12:R$226)+SUMIF(LoansR!$B$12:$B$214,Loans!$B93,LoansR!R$12:R$226)</f>
        <v>16.89</v>
      </c>
      <c r="S93" s="42">
        <f>SUMIF(LoansC!$B$12:$B$226,Loans!$B93,LoansC!S$12:S$226)+SUMIF(LoansR!$B$12:$B$214,Loans!$B93,LoansR!S$12:S$226)</f>
        <v>17915935.870000001</v>
      </c>
      <c r="T93" s="42">
        <f>SUMIF(LoansC!$B$12:$B$226,Loans!$B93,LoansC!T$12:T$226)+SUMIF(LoansR!$B$12:$B$214,Loans!$B93,LoansR!T$12:T$226)</f>
        <v>17915952.760000002</v>
      </c>
      <c r="U93" s="42">
        <f>SUMIF(LoansC!$B$12:$B$226,Loans!$B93,LoansC!U$12:U$226)+SUMIF(LoansR!$B$12:$B$214,Loans!$B93,LoansR!U$12:U$226)</f>
        <v>2</v>
      </c>
      <c r="V93" s="42">
        <f>SUMIF(LoansC!$B$12:$B$226,Loans!$B93,LoansC!V$12:V$226)+SUMIF(LoansR!$B$12:$B$214,Loans!$B93,LoansR!V$12:V$226)</f>
        <v>168374.47512783337</v>
      </c>
      <c r="W93" s="42">
        <f>SUMIF(LoansC!$B$12:$B$226,Loans!$B93,LoansC!W$12:W$226)+SUMIF(LoansR!$B$12:$B$214,Loans!$B93,LoansR!W$12:W$226)</f>
        <v>0</v>
      </c>
      <c r="X93" s="42">
        <f>SUMIF(LoansC!$B$12:$B$226,Loans!$B93,LoansC!X$12:X$226)</f>
        <v>155</v>
      </c>
      <c r="Y93" s="42">
        <f>SUMIF(LoansC!$B$12:$B$226,Loans!$B93,LoansC!Y$12:Y$226)+SUMIF(LoansR!$B$12:$B$214,Loans!$B93,LoansR!Y$12:Y$226)</f>
        <v>0</v>
      </c>
      <c r="Z93" s="42">
        <f>SUMIF(LoansC!$B$12:$B$226,Loans!$B93,LoansC!Z$12:Z$226)+SUMIF(LoansR!$B$12:$B$214,Loans!$B93,LoansR!Z$12:Z$226)</f>
        <v>0</v>
      </c>
      <c r="AA93" s="42">
        <f>SUMIF(LoansC!$B$12:$B$226,Loans!$B93,LoansC!AA$12:AA$226)+SUMIF(LoansR!$B$12:$B$214,Loans!$B93,LoansR!AA$12:AA$226)</f>
        <v>0</v>
      </c>
      <c r="AB93" s="42">
        <f>SUMIF(LoansC!$B$12:$B$226,Loans!$B93,LoansC!AB$12:AB$226)+SUMIF(LoansR!$B$12:$B$214,Loans!$B93,LoansR!AB$12:AB$226)</f>
        <v>0</v>
      </c>
      <c r="AC93" s="42">
        <f>SUMIF(LoansC!$B$12:$B$226,Loans!$B93,LoansC!AC$12:AC$226)+SUMIF(LoansR!$B$12:$B$214,Loans!$B93,LoansR!AC$12:AC$226)</f>
        <v>142</v>
      </c>
      <c r="AD93" s="42">
        <f>SUMIF(LoansC!$B$12:$B$226,Loans!$B93,LoansC!AD$12:AD$226)+SUMIF(LoansR!$B$12:$B$214,Loans!$B93,LoansR!AD$12:AD$226)</f>
        <v>0</v>
      </c>
      <c r="AE93" s="70">
        <f>SUMIF(LoansC!$B$12:$B$226,Loans!$B93,LoansC!AE$12:AE$226)</f>
        <v>0.1111</v>
      </c>
      <c r="AF93" s="42">
        <f>SUMIF(LoansC!$B$12:$B$226,Loans!$B93,LoansC!AF$12:AF$226)+SUMIF(LoansR!$B$12:$B$214,Loans!$B93,LoansR!AF$12:AF$226)</f>
        <v>17.284503500000003</v>
      </c>
      <c r="AG93" s="42">
        <f>SUMIF(LoansC!$B$12:$B$226,Loans!$B93,LoansC!AG$12:AG$226)+SUMIF(LoansR!$B$12:$B$214,Loans!$B93,LoansR!AG$12:AG$226)</f>
        <v>0</v>
      </c>
      <c r="AH93" s="42">
        <f>SUMIF(LoansC!$B$12:$B$226,Loans!$B93,LoansC!AH$12:AH$226)+SUMIF(LoansR!$B$12:$B$214,Loans!$B93,LoansR!AH$12:AH$226)</f>
        <v>0</v>
      </c>
      <c r="AI93" s="42">
        <f>SUMIF(LoansC!$B$12:$B$226,Loans!$B93,LoansC!AI$12:AI$226)+SUMIF(LoansR!$B$12:$B$214,Loans!$B93,LoansR!AI$12:AI$226)</f>
        <v>924</v>
      </c>
      <c r="AJ93" s="42">
        <f>SUMIF(LoansC!$B$12:$B$226,Loans!$B93,LoansC!AJ$12:AJ$226)+SUMIF(LoansR!$B$12:$B$214,Loans!$B93,LoansR!AJ$12:AJ$226)</f>
        <v>295445.78000000003</v>
      </c>
      <c r="AK93" s="42">
        <f>SUMIF(LoansC!$B$12:$B$226,Loans!$B93,LoansC!AK$12:AK$226)+SUMIF(LoansR!$B$12:$B$214,Loans!$B93,LoansR!AK$12:AK$226)</f>
        <v>0</v>
      </c>
      <c r="AL93" s="42">
        <f>SUMIF(LoansC!$B$12:$B$226,Loans!$B93,LoansC!AL$12:AL$226)+SUMIF(LoansR!$B$12:$B$214,Loans!$B93,LoansR!AL$12:AL$226)</f>
        <v>0</v>
      </c>
      <c r="AM93" s="42">
        <f>SUMIF(LoansC!$B$12:$B$226,Loans!$B93,LoansC!AM$12:AM$226)+SUMIF(LoansR!$B$12:$B$214,Loans!$B93,LoansR!AM$12:AM$226)</f>
        <v>0</v>
      </c>
      <c r="AN93" s="42">
        <f>SUMIF(LoansC!$B$12:$B$226,Loans!$B93,LoansC!AN$12:AN$226)+SUMIF(LoansR!$B$12:$B$214,Loans!$B93,LoansR!AN$12:AN$226)</f>
        <v>0</v>
      </c>
      <c r="AP93" s="84"/>
    </row>
    <row r="94" spans="1:42" x14ac:dyDescent="0.2">
      <c r="A94" s="1">
        <f t="shared" si="6"/>
        <v>2</v>
      </c>
      <c r="B94" s="10">
        <f t="shared" si="7"/>
        <v>44255</v>
      </c>
      <c r="C94" s="42">
        <f>SUMIF(LoansC!$B$12:$B$226,Loans!$B94,LoansC!C$12:C$226)+SUMIF(LoansR!$B$12:$B$214,Loans!$B94,LoansR!C$12:C$226)</f>
        <v>1441411.7800000007</v>
      </c>
      <c r="D94" s="42">
        <f>SUMIF(LoansC!$B$12:$B$226,Loans!$B94,LoansC!D$12:D$226)+SUMIF(LoansR!$B$12:$B$214,Loans!$B94,LoansR!D$12:D$226)</f>
        <v>169504781.99999991</v>
      </c>
      <c r="E94" s="42">
        <f>SUMIF(LoansC!$B$12:$B$226,Loans!$B94,LoansC!E$12:E$226)+SUMIF(LoansR!$B$12:$B$214,Loans!$B94,LoansR!E$12:E$226)</f>
        <v>0</v>
      </c>
      <c r="F94" s="42">
        <f>SUMIF(LoansC!$B$12:$B$226,Loans!$B94,LoansC!F$12:F$226)+SUMIF(LoansR!$B$12:$B$214,Loans!$B94,LoansR!F$12:F$226)</f>
        <v>0</v>
      </c>
      <c r="G94" s="42">
        <f>SUMIF(LoansC!$B$12:$B$226,Loans!$B94,LoansC!G$12:G$226)+SUMIF(LoansR!$B$12:$B$214,Loans!$B94,LoansR!G$12:G$226)</f>
        <v>942</v>
      </c>
      <c r="H94" s="42">
        <f>SUMIF(LoansC!$B$12:$B$226,Loans!$B94,LoansC!H$12:H$226)+SUMIF(LoansR!$B$12:$B$214,Loans!$B94,LoansR!H$12:H$226)</f>
        <v>17915935.870000001</v>
      </c>
      <c r="I94" s="42">
        <f>SUMIF(LoansC!$B$12:$B$226,Loans!$B94,LoansC!I$12:I$226)+SUMIF(LoansR!$B$12:$B$214,Loans!$B94,LoansR!I$12:I$226)</f>
        <v>16.889999999999873</v>
      </c>
      <c r="J94" s="42">
        <f>SUMIF(LoansC!$B$12:$B$226,Loans!$B94,LoansC!J$12:J$226)+SUMIF(LoansR!$B$12:$B$214,Loans!$B94,LoansR!J$12:J$226)</f>
        <v>17915952.760000002</v>
      </c>
      <c r="K94" s="42">
        <f>SUMIF(LoansC!$B$12:$B$226,Loans!$B94,LoansC!K$12:K$226)+SUMIF(LoansR!$B$12:$B$214,Loans!$B94,LoansR!K$12:K$226)</f>
        <v>165857.54999999993</v>
      </c>
      <c r="L94" s="42">
        <f>SUMIF(LoansC!$B$12:$B$226,Loans!$B94,LoansC!L$12:L$226)+SUMIF(LoansR!$B$12:$B$214,Loans!$B94,LoansR!L$12:L$226)</f>
        <v>165874.43999999994</v>
      </c>
      <c r="M94" s="42">
        <f>SUMIF(LoansC!$B$12:$B$226,Loans!$B94,LoansC!M$12:M$226)+SUMIF(LoansR!$B$12:$B$214,Loans!$B94,LoansR!M$12:M$226)</f>
        <v>403610</v>
      </c>
      <c r="N94" s="42">
        <f>SUMIF(LoansC!$B$12:$B$226,Loans!$B94,LoansC!N$12:N$226)+SUMIF(LoansR!$B$12:$B$214,Loans!$B94,LoansR!N$12:N$226)</f>
        <v>0</v>
      </c>
      <c r="O94" s="42">
        <f>SUMIF(LoansC!$B$12:$B$226,Loans!$B94,LoansC!O$12:O$226)+SUMIF(LoansR!$B$12:$B$214,Loans!$B94,LoansR!O$12:O$226)</f>
        <v>382375</v>
      </c>
      <c r="P94" s="42">
        <f>SUMIF(LoansC!$B$12:$B$226,Loans!$B94,LoansC!P$12:P$226)+SUMIF(LoansR!$B$12:$B$214,Loans!$B94,LoansR!P$12:P$226)</f>
        <v>165872.05999999994</v>
      </c>
      <c r="Q94" s="42">
        <f>SUMIF(LoansC!$B$12:$B$226,Loans!$B94,LoansC!Q$12:Q$226)+SUMIF(LoansR!$B$12:$B$214,Loans!$B94,LoansR!Q$12:Q$226)</f>
        <v>216502.94000000006</v>
      </c>
      <c r="R94" s="42">
        <f>SUMIF(LoansC!$B$12:$B$226,Loans!$B94,LoansC!R$12:R$226)+SUMIF(LoansR!$B$12:$B$214,Loans!$B94,LoansR!R$12:R$226)</f>
        <v>2.38</v>
      </c>
      <c r="S94" s="42">
        <f>SUMIF(LoansC!$B$12:$B$226,Loans!$B94,LoansC!S$12:S$226)+SUMIF(LoansR!$B$12:$B$214,Loans!$B94,LoansR!S$12:S$226)</f>
        <v>17699432.929999996</v>
      </c>
      <c r="T94" s="42">
        <f>SUMIF(LoansC!$B$12:$B$226,Loans!$B94,LoansC!T$12:T$226)+SUMIF(LoansR!$B$12:$B$214,Loans!$B94,LoansR!T$12:T$226)</f>
        <v>17699435.309999995</v>
      </c>
      <c r="U94" s="42">
        <f>SUMIF(LoansC!$B$12:$B$226,Loans!$B94,LoansC!U$12:U$226)+SUMIF(LoansR!$B$12:$B$214,Loans!$B94,LoansR!U$12:U$226)</f>
        <v>2</v>
      </c>
      <c r="V94" s="42">
        <f>SUMIF(LoansC!$B$12:$B$226,Loans!$B94,LoansC!V$12:V$226)+SUMIF(LoansR!$B$12:$B$214,Loans!$B94,LoansR!V$12:V$226)</f>
        <v>165871.86263633333</v>
      </c>
      <c r="W94" s="42">
        <f>SUMIF(LoansC!$B$12:$B$226,Loans!$B94,LoansC!W$12:W$226)+SUMIF(LoansR!$B$12:$B$214,Loans!$B94,LoansR!W$12:W$226)</f>
        <v>0</v>
      </c>
      <c r="X94" s="42">
        <f>SUMIF(LoansC!$B$12:$B$226,Loans!$B94,LoansC!X$12:X$226)</f>
        <v>155</v>
      </c>
      <c r="Y94" s="42">
        <f>SUMIF(LoansC!$B$12:$B$226,Loans!$B94,LoansC!Y$12:Y$226)+SUMIF(LoansR!$B$12:$B$214,Loans!$B94,LoansR!Y$12:Y$226)</f>
        <v>0</v>
      </c>
      <c r="Z94" s="42">
        <f>SUMIF(LoansC!$B$12:$B$226,Loans!$B94,LoansC!Z$12:Z$226)+SUMIF(LoansR!$B$12:$B$214,Loans!$B94,LoansR!Z$12:Z$226)</f>
        <v>0</v>
      </c>
      <c r="AA94" s="42">
        <f>SUMIF(LoansC!$B$12:$B$226,Loans!$B94,LoansC!AA$12:AA$226)+SUMIF(LoansR!$B$12:$B$214,Loans!$B94,LoansR!AA$12:AA$226)</f>
        <v>0</v>
      </c>
      <c r="AB94" s="42">
        <f>SUMIF(LoansC!$B$12:$B$226,Loans!$B94,LoansC!AB$12:AB$226)+SUMIF(LoansR!$B$12:$B$214,Loans!$B94,LoansR!AB$12:AB$226)</f>
        <v>0</v>
      </c>
      <c r="AC94" s="42">
        <f>SUMIF(LoansC!$B$12:$B$226,Loans!$B94,LoansC!AC$12:AC$226)+SUMIF(LoansR!$B$12:$B$214,Loans!$B94,LoansR!AC$12:AC$226)</f>
        <v>137</v>
      </c>
      <c r="AD94" s="42">
        <f>SUMIF(LoansC!$B$12:$B$226,Loans!$B94,LoansC!AD$12:AD$226)+SUMIF(LoansR!$B$12:$B$214,Loans!$B94,LoansR!AD$12:AD$226)</f>
        <v>0</v>
      </c>
      <c r="AE94" s="70">
        <f>SUMIF(LoansC!$B$12:$B$226,Loans!$B94,LoansC!AE$12:AE$226)</f>
        <v>0.1111</v>
      </c>
      <c r="AF94" s="42">
        <f>SUMIF(LoansC!$B$12:$B$226,Loans!$B94,LoansC!AF$12:AF$226)+SUMIF(LoansR!$B$12:$B$214,Loans!$B94,LoansR!AF$12:AF$226)</f>
        <v>13.728541583333334</v>
      </c>
      <c r="AG94" s="42">
        <f>SUMIF(LoansC!$B$12:$B$226,Loans!$B94,LoansC!AG$12:AG$226)+SUMIF(LoansR!$B$12:$B$214,Loans!$B94,LoansR!AG$12:AG$226)</f>
        <v>0</v>
      </c>
      <c r="AH94" s="42">
        <f>SUMIF(LoansC!$B$12:$B$226,Loans!$B94,LoansC!AH$12:AH$226)+SUMIF(LoansR!$B$12:$B$214,Loans!$B94,LoansR!AH$12:AH$226)</f>
        <v>0</v>
      </c>
      <c r="AI94" s="42">
        <f>SUMIF(LoansC!$B$12:$B$226,Loans!$B94,LoansC!AI$12:AI$226)+SUMIF(LoansR!$B$12:$B$214,Loans!$B94,LoansR!AI$12:AI$226)</f>
        <v>805</v>
      </c>
      <c r="AJ94" s="42">
        <f>SUMIF(LoansC!$B$12:$B$226,Loans!$B94,LoansC!AJ$12:AJ$226)+SUMIF(LoansR!$B$12:$B$214,Loans!$B94,LoansR!AJ$12:AJ$226)</f>
        <v>257600</v>
      </c>
      <c r="AK94" s="42">
        <f>SUMIF(LoansC!$B$12:$B$226,Loans!$B94,LoansC!AK$12:AK$226)+SUMIF(LoansR!$B$12:$B$214,Loans!$B94,LoansR!AK$12:AK$226)</f>
        <v>0</v>
      </c>
      <c r="AL94" s="42">
        <f>SUMIF(LoansC!$B$12:$B$226,Loans!$B94,LoansC!AL$12:AL$226)+SUMIF(LoansR!$B$12:$B$214,Loans!$B94,LoansR!AL$12:AL$226)</f>
        <v>0</v>
      </c>
      <c r="AM94" s="42">
        <f>SUMIF(LoansC!$B$12:$B$226,Loans!$B94,LoansC!AM$12:AM$226)+SUMIF(LoansR!$B$12:$B$214,Loans!$B94,LoansR!AM$12:AM$226)</f>
        <v>0</v>
      </c>
      <c r="AN94" s="42">
        <f>SUMIF(LoansC!$B$12:$B$226,Loans!$B94,LoansC!AN$12:AN$226)+SUMIF(LoansR!$B$12:$B$214,Loans!$B94,LoansR!AN$12:AN$226)</f>
        <v>0</v>
      </c>
      <c r="AP94" s="84"/>
    </row>
    <row r="95" spans="1:42" x14ac:dyDescent="0.2">
      <c r="A95" s="1">
        <f t="shared" si="6"/>
        <v>3</v>
      </c>
      <c r="B95" s="10">
        <f t="shared" si="7"/>
        <v>44286</v>
      </c>
      <c r="C95" s="42">
        <f>SUMIF(LoansC!$B$12:$B$226,Loans!$B95,LoansC!C$12:C$226)+SUMIF(LoansR!$B$12:$B$214,Loans!$B95,LoansR!C$12:C$226)</f>
        <v>2040966.0699999996</v>
      </c>
      <c r="D95" s="42">
        <f>SUMIF(LoansC!$B$12:$B$226,Loans!$B95,LoansC!D$12:D$226)+SUMIF(LoansR!$B$12:$B$214,Loans!$B95,LoansR!D$12:D$226)</f>
        <v>171545748.06999993</v>
      </c>
      <c r="E95" s="42">
        <f>SUMIF(LoansC!$B$12:$B$226,Loans!$B95,LoansC!E$12:E$226)+SUMIF(LoansR!$B$12:$B$214,Loans!$B95,LoansR!E$12:E$226)</f>
        <v>0</v>
      </c>
      <c r="F95" s="42">
        <f>SUMIF(LoansC!$B$12:$B$226,Loans!$B95,LoansC!F$12:F$226)+SUMIF(LoansR!$B$12:$B$214,Loans!$B95,LoansR!F$12:F$226)</f>
        <v>0</v>
      </c>
      <c r="G95" s="42">
        <f>SUMIF(LoansC!$B$12:$B$226,Loans!$B95,LoansC!G$12:G$226)+SUMIF(LoansR!$B$12:$B$214,Loans!$B95,LoansR!G$12:G$226)</f>
        <v>1164</v>
      </c>
      <c r="H95" s="42">
        <f>SUMIF(LoansC!$B$12:$B$226,Loans!$B95,LoansC!H$12:H$226)+SUMIF(LoansR!$B$12:$B$214,Loans!$B95,LoansR!H$12:H$226)</f>
        <v>17699306.139999997</v>
      </c>
      <c r="I95" s="42">
        <f>SUMIF(LoansC!$B$12:$B$226,Loans!$B95,LoansC!I$12:I$226)+SUMIF(LoansR!$B$12:$B$214,Loans!$B95,LoansR!I$12:I$226)</f>
        <v>1.6899999999999977</v>
      </c>
      <c r="J95" s="42">
        <f>SUMIF(LoansC!$B$12:$B$226,Loans!$B95,LoansC!J$12:J$226)+SUMIF(LoansR!$B$12:$B$214,Loans!$B95,LoansR!J$12:J$226)</f>
        <v>17699307.829999994</v>
      </c>
      <c r="K95" s="42">
        <f>SUMIF(LoansC!$B$12:$B$226,Loans!$B95,LoansC!K$12:K$226)+SUMIF(LoansR!$B$12:$B$214,Loans!$B95,LoansR!K$12:K$226)</f>
        <v>163854.04000000007</v>
      </c>
      <c r="L95" s="42">
        <f>SUMIF(LoansC!$B$12:$B$226,Loans!$B95,LoansC!L$12:L$226)+SUMIF(LoansR!$B$12:$B$214,Loans!$B95,LoansR!L$12:L$226)</f>
        <v>163855.73000000007</v>
      </c>
      <c r="M95" s="42">
        <f>SUMIF(LoansC!$B$12:$B$226,Loans!$B95,LoansC!M$12:M$226)+SUMIF(LoansR!$B$12:$B$214,Loans!$B95,LoansR!M$12:M$226)</f>
        <v>500420</v>
      </c>
      <c r="N95" s="42">
        <f>SUMIF(LoansC!$B$12:$B$226,Loans!$B95,LoansC!N$12:N$226)+SUMIF(LoansR!$B$12:$B$214,Loans!$B95,LoansR!N$12:N$226)</f>
        <v>0</v>
      </c>
      <c r="O95" s="42">
        <f>SUMIF(LoansC!$B$12:$B$226,Loans!$B95,LoansC!O$12:O$226)+SUMIF(LoansR!$B$12:$B$214,Loans!$B95,LoansR!O$12:O$226)</f>
        <v>475000</v>
      </c>
      <c r="P95" s="42">
        <f>SUMIF(LoansC!$B$12:$B$226,Loans!$B95,LoansC!P$12:P$226)+SUMIF(LoansR!$B$12:$B$214,Loans!$B95,LoansR!P$12:P$226)</f>
        <v>163837.84000000005</v>
      </c>
      <c r="Q95" s="42">
        <f>SUMIF(LoansC!$B$12:$B$226,Loans!$B95,LoansC!Q$12:Q$226)+SUMIF(LoansR!$B$12:$B$214,Loans!$B95,LoansR!Q$12:Q$226)</f>
        <v>311162.16000000003</v>
      </c>
      <c r="R95" s="42">
        <f>SUMIF(LoansC!$B$12:$B$226,Loans!$B95,LoansC!R$12:R$226)+SUMIF(LoansR!$B$12:$B$214,Loans!$B95,LoansR!R$12:R$226)</f>
        <v>17.89</v>
      </c>
      <c r="S95" s="42">
        <f>SUMIF(LoansC!$B$12:$B$226,Loans!$B95,LoansC!S$12:S$226)+SUMIF(LoansR!$B$12:$B$214,Loans!$B95,LoansR!S$12:S$226)</f>
        <v>17388143.98</v>
      </c>
      <c r="T95" s="42">
        <f>SUMIF(LoansC!$B$12:$B$226,Loans!$B95,LoansC!T$12:T$226)+SUMIF(LoansR!$B$12:$B$214,Loans!$B95,LoansR!T$12:T$226)</f>
        <v>17388161.870000001</v>
      </c>
      <c r="U95" s="42">
        <f>SUMIF(LoansC!$B$12:$B$226,Loans!$B95,LoansC!U$12:U$226)+SUMIF(LoansR!$B$12:$B$214,Loans!$B95,LoansR!U$12:U$226)</f>
        <v>2</v>
      </c>
      <c r="V95" s="42">
        <f>SUMIF(LoansC!$B$12:$B$226,Loans!$B95,LoansC!V$12:V$226)+SUMIF(LoansR!$B$12:$B$214,Loans!$B95,LoansR!V$12:V$226)</f>
        <v>163866.09165941665</v>
      </c>
      <c r="W95" s="42">
        <f>SUMIF(LoansC!$B$12:$B$226,Loans!$B95,LoansC!W$12:W$226)+SUMIF(LoansR!$B$12:$B$214,Loans!$B95,LoansR!W$12:W$226)</f>
        <v>0</v>
      </c>
      <c r="X95" s="42">
        <f>SUMIF(LoansC!$B$12:$B$226,Loans!$B95,LoansC!X$12:X$226)</f>
        <v>155</v>
      </c>
      <c r="Y95" s="42">
        <f>SUMIF(LoansC!$B$12:$B$226,Loans!$B95,LoansC!Y$12:Y$226)+SUMIF(LoansR!$B$12:$B$214,Loans!$B95,LoansR!Y$12:Y$226)</f>
        <v>0</v>
      </c>
      <c r="Z95" s="42">
        <f>SUMIF(LoansC!$B$12:$B$226,Loans!$B95,LoansC!Z$12:Z$226)+SUMIF(LoansR!$B$12:$B$214,Loans!$B95,LoansR!Z$12:Z$226)</f>
        <v>0</v>
      </c>
      <c r="AA95" s="42">
        <f>SUMIF(LoansC!$B$12:$B$226,Loans!$B95,LoansC!AA$12:AA$226)+SUMIF(LoansR!$B$12:$B$214,Loans!$B95,LoansR!AA$12:AA$226)</f>
        <v>0</v>
      </c>
      <c r="AB95" s="42">
        <f>SUMIF(LoansC!$B$12:$B$226,Loans!$B95,LoansC!AB$12:AB$226)+SUMIF(LoansR!$B$12:$B$214,Loans!$B95,LoansR!AB$12:AB$226)</f>
        <v>0</v>
      </c>
      <c r="AC95" s="42">
        <f>SUMIF(LoansC!$B$12:$B$226,Loans!$B95,LoansC!AC$12:AC$226)+SUMIF(LoansR!$B$12:$B$214,Loans!$B95,LoansR!AC$12:AC$226)</f>
        <v>164</v>
      </c>
      <c r="AD95" s="42">
        <f>SUMIF(LoansC!$B$12:$B$226,Loans!$B95,LoansC!AD$12:AD$226)+SUMIF(LoansR!$B$12:$B$214,Loans!$B95,LoansR!AD$12:AD$226)</f>
        <v>0</v>
      </c>
      <c r="AE95" s="70">
        <f>SUMIF(LoansC!$B$12:$B$226,Loans!$B95,LoansC!AE$12:AE$226)</f>
        <v>0.1111</v>
      </c>
      <c r="AF95" s="42">
        <f>SUMIF(LoansC!$B$12:$B$226,Loans!$B95,LoansC!AF$12:AF$226)+SUMIF(LoansR!$B$12:$B$214,Loans!$B95,LoansR!AF$12:AF$226)</f>
        <v>11.488388916666667</v>
      </c>
      <c r="AG95" s="42">
        <f>SUMIF(LoansC!$B$12:$B$226,Loans!$B95,LoansC!AG$12:AG$226)+SUMIF(LoansR!$B$12:$B$214,Loans!$B95,LoansR!AG$12:AG$226)</f>
        <v>0</v>
      </c>
      <c r="AH95" s="42">
        <f>SUMIF(LoansC!$B$12:$B$226,Loans!$B95,LoansC!AH$12:AH$226)+SUMIF(LoansR!$B$12:$B$214,Loans!$B95,LoansR!AH$12:AH$226)</f>
        <v>0</v>
      </c>
      <c r="AI95" s="42">
        <f>SUMIF(LoansC!$B$12:$B$226,Loans!$B95,LoansC!AI$12:AI$226)+SUMIF(LoansR!$B$12:$B$214,Loans!$B95,LoansR!AI$12:AI$226)</f>
        <v>1000</v>
      </c>
      <c r="AJ95" s="42">
        <f>SUMIF(LoansC!$B$12:$B$226,Loans!$B95,LoansC!AJ$12:AJ$226)+SUMIF(LoansR!$B$12:$B$214,Loans!$B95,LoansR!AJ$12:AJ$226)</f>
        <v>320000</v>
      </c>
      <c r="AK95" s="42">
        <f>SUMIF(LoansC!$B$12:$B$226,Loans!$B95,LoansC!AK$12:AK$226)+SUMIF(LoansR!$B$12:$B$214,Loans!$B95,LoansR!AK$12:AK$226)</f>
        <v>0</v>
      </c>
      <c r="AL95" s="42">
        <f>SUMIF(LoansC!$B$12:$B$226,Loans!$B95,LoansC!AL$12:AL$226)+SUMIF(LoansR!$B$12:$B$214,Loans!$B95,LoansR!AL$12:AL$226)</f>
        <v>0</v>
      </c>
      <c r="AM95" s="42">
        <f>SUMIF(LoansC!$B$12:$B$226,Loans!$B95,LoansC!AM$12:AM$226)+SUMIF(LoansR!$B$12:$B$214,Loans!$B95,LoansR!AM$12:AM$226)</f>
        <v>0</v>
      </c>
      <c r="AN95" s="42">
        <f>SUMIF(LoansC!$B$12:$B$226,Loans!$B95,LoansC!AN$12:AN$226)+SUMIF(LoansR!$B$12:$B$214,Loans!$B95,LoansR!AN$12:AN$226)</f>
        <v>0</v>
      </c>
      <c r="AP95" s="84"/>
    </row>
    <row r="96" spans="1:42" x14ac:dyDescent="0.2">
      <c r="A96" s="1">
        <f t="shared" si="6"/>
        <v>4</v>
      </c>
      <c r="B96" s="10">
        <f t="shared" si="7"/>
        <v>44316</v>
      </c>
      <c r="C96" s="42">
        <f>SUMIF(LoansC!$B$12:$B$226,Loans!$B96,LoansC!C$12:C$226)+SUMIF(LoansR!$B$12:$B$214,Loans!$B96,LoansR!C$12:C$226)</f>
        <v>2292859.2800000007</v>
      </c>
      <c r="D96" s="42">
        <f>SUMIF(LoansC!$B$12:$B$226,Loans!$B96,LoansC!D$12:D$226)+SUMIF(LoansR!$B$12:$B$214,Loans!$B96,LoansR!D$12:D$226)</f>
        <v>173838607.34999993</v>
      </c>
      <c r="E96" s="42">
        <f>SUMIF(LoansC!$B$12:$B$226,Loans!$B96,LoansC!E$12:E$226)+SUMIF(LoansR!$B$12:$B$214,Loans!$B96,LoansR!E$12:E$226)</f>
        <v>0</v>
      </c>
      <c r="F96" s="42">
        <f>SUMIF(LoansC!$B$12:$B$226,Loans!$B96,LoansC!F$12:F$226)+SUMIF(LoansR!$B$12:$B$214,Loans!$B96,LoansR!F$12:F$226)</f>
        <v>0</v>
      </c>
      <c r="G96" s="42">
        <f>SUMIF(LoansC!$B$12:$B$226,Loans!$B96,LoansC!G$12:G$226)+SUMIF(LoansR!$B$12:$B$214,Loans!$B96,LoansR!G$12:G$226)</f>
        <v>1439</v>
      </c>
      <c r="H96" s="42">
        <f>SUMIF(LoansC!$B$12:$B$226,Loans!$B96,LoansC!H$12:H$226)+SUMIF(LoansR!$B$12:$B$214,Loans!$B96,LoansR!H$12:H$226)</f>
        <v>17388143.980000004</v>
      </c>
      <c r="I96" s="42">
        <f>SUMIF(LoansC!$B$12:$B$226,Loans!$B96,LoansC!I$12:I$226)+SUMIF(LoansR!$B$12:$B$214,Loans!$B96,LoansR!I$12:I$226)</f>
        <v>17.889999999999986</v>
      </c>
      <c r="J96" s="42">
        <f>SUMIF(LoansC!$B$12:$B$226,Loans!$B96,LoansC!J$12:J$226)+SUMIF(LoansR!$B$12:$B$214,Loans!$B96,LoansR!J$12:J$226)</f>
        <v>17388161.870000001</v>
      </c>
      <c r="K96" s="42">
        <f>SUMIF(LoansC!$B$12:$B$226,Loans!$B96,LoansC!K$12:K$226)+SUMIF(LoansR!$B$12:$B$214,Loans!$B96,LoansR!K$12:K$226)</f>
        <v>160973.25999999998</v>
      </c>
      <c r="L96" s="42">
        <f>SUMIF(LoansC!$B$12:$B$226,Loans!$B96,LoansC!L$12:L$226)+SUMIF(LoansR!$B$12:$B$214,Loans!$B96,LoansR!L$12:L$226)</f>
        <v>160991.15</v>
      </c>
      <c r="M96" s="42">
        <f>SUMIF(LoansC!$B$12:$B$226,Loans!$B96,LoansC!M$12:M$226)+SUMIF(LoansR!$B$12:$B$214,Loans!$B96,LoansR!M$12:M$226)</f>
        <v>618245</v>
      </c>
      <c r="N96" s="42">
        <f>SUMIF(LoansC!$B$12:$B$226,Loans!$B96,LoansC!N$12:N$226)+SUMIF(LoansR!$B$12:$B$214,Loans!$B96,LoansR!N$12:N$226)</f>
        <v>0</v>
      </c>
      <c r="O96" s="42">
        <f>SUMIF(LoansC!$B$12:$B$226,Loans!$B96,LoansC!O$12:O$226)+SUMIF(LoansR!$B$12:$B$214,Loans!$B96,LoansR!O$12:O$226)</f>
        <v>583879.02</v>
      </c>
      <c r="P96" s="42">
        <f>SUMIF(LoansC!$B$12:$B$226,Loans!$B96,LoansC!P$12:P$226)+SUMIF(LoansR!$B$12:$B$214,Loans!$B96,LoansR!P$12:P$226)</f>
        <v>160991.15</v>
      </c>
      <c r="Q96" s="42">
        <f>SUMIF(LoansC!$B$12:$B$226,Loans!$B96,LoansC!Q$12:Q$226)+SUMIF(LoansR!$B$12:$B$214,Loans!$B96,LoansR!Q$12:Q$226)</f>
        <v>422887.87</v>
      </c>
      <c r="R96" s="42">
        <f>SUMIF(LoansC!$B$12:$B$226,Loans!$B96,LoansC!R$12:R$226)+SUMIF(LoansR!$B$12:$B$214,Loans!$B96,LoansR!R$12:R$226)</f>
        <v>0</v>
      </c>
      <c r="S96" s="42">
        <f>SUMIF(LoansC!$B$12:$B$226,Loans!$B96,LoansC!S$12:S$226)+SUMIF(LoansR!$B$12:$B$214,Loans!$B96,LoansR!S$12:S$226)</f>
        <v>16965256.109999999</v>
      </c>
      <c r="T96" s="42">
        <f>SUMIF(LoansC!$B$12:$B$226,Loans!$B96,LoansC!T$12:T$226)+SUMIF(LoansR!$B$12:$B$214,Loans!$B96,LoansR!T$12:T$226)</f>
        <v>16965256.109999999</v>
      </c>
      <c r="U96" s="42">
        <f>SUMIF(LoansC!$B$12:$B$226,Loans!$B96,LoansC!U$12:U$226)+SUMIF(LoansR!$B$12:$B$214,Loans!$B96,LoansR!U$12:U$226)</f>
        <v>2</v>
      </c>
      <c r="V96" s="42">
        <f>SUMIF(LoansC!$B$12:$B$226,Loans!$B96,LoansC!V$12:V$226)+SUMIF(LoansR!$B$12:$B$214,Loans!$B96,LoansR!V$12:V$226)</f>
        <v>160985.39864641667</v>
      </c>
      <c r="W96" s="42">
        <f>SUMIF(LoansC!$B$12:$B$226,Loans!$B96,LoansC!W$12:W$226)+SUMIF(LoansR!$B$12:$B$214,Loans!$B96,LoansR!W$12:W$226)</f>
        <v>0</v>
      </c>
      <c r="X96" s="42">
        <f>SUMIF(LoansC!$B$12:$B$226,Loans!$B96,LoansC!X$12:X$226)</f>
        <v>155</v>
      </c>
      <c r="Y96" s="42">
        <f>SUMIF(LoansC!$B$12:$B$226,Loans!$B96,LoansC!Y$12:Y$226)+SUMIF(LoansR!$B$12:$B$214,Loans!$B96,LoansR!Y$12:Y$226)</f>
        <v>0</v>
      </c>
      <c r="Z96" s="42">
        <f>SUMIF(LoansC!$B$12:$B$226,Loans!$B96,LoansC!Z$12:Z$226)+SUMIF(LoansR!$B$12:$B$214,Loans!$B96,LoansR!Z$12:Z$226)</f>
        <v>0</v>
      </c>
      <c r="AA96" s="42">
        <f>SUMIF(LoansC!$B$12:$B$226,Loans!$B96,LoansC!AA$12:AA$226)+SUMIF(LoansR!$B$12:$B$214,Loans!$B96,LoansR!AA$12:AA$226)</f>
        <v>0</v>
      </c>
      <c r="AB96" s="42">
        <f>SUMIF(LoansC!$B$12:$B$226,Loans!$B96,LoansC!AB$12:AB$226)+SUMIF(LoansR!$B$12:$B$214,Loans!$B96,LoansR!AB$12:AB$226)</f>
        <v>0</v>
      </c>
      <c r="AC96" s="42">
        <f>SUMIF(LoansC!$B$12:$B$226,Loans!$B96,LoansC!AC$12:AC$226)+SUMIF(LoansR!$B$12:$B$214,Loans!$B96,LoansR!AC$12:AC$226)</f>
        <v>209</v>
      </c>
      <c r="AD96" s="42">
        <f>SUMIF(LoansC!$B$12:$B$226,Loans!$B96,LoansC!AD$12:AD$226)+SUMIF(LoansR!$B$12:$B$214,Loans!$B96,LoansR!AD$12:AD$226)</f>
        <v>0</v>
      </c>
      <c r="AE96" s="70">
        <f>SUMIF(LoansC!$B$12:$B$226,Loans!$B96,LoansC!AE$12:AE$226)</f>
        <v>0.1111</v>
      </c>
      <c r="AF96" s="42">
        <f>SUMIF(LoansC!$B$12:$B$226,Loans!$B96,LoansC!AF$12:AF$226)+SUMIF(LoansR!$B$12:$B$214,Loans!$B96,LoansR!AF$12:AF$226)</f>
        <v>11.550623916666668</v>
      </c>
      <c r="AG96" s="42">
        <f>SUMIF(LoansC!$B$12:$B$226,Loans!$B96,LoansC!AG$12:AG$226)+SUMIF(LoansR!$B$12:$B$214,Loans!$B96,LoansR!AG$12:AG$226)</f>
        <v>0</v>
      </c>
      <c r="AH96" s="42">
        <f>SUMIF(LoansC!$B$12:$B$226,Loans!$B96,LoansC!AH$12:AH$226)+SUMIF(LoansR!$B$12:$B$214,Loans!$B96,LoansR!AH$12:AH$226)</f>
        <v>0</v>
      </c>
      <c r="AI96" s="42">
        <f>SUMIF(LoansC!$B$12:$B$226,Loans!$B96,LoansC!AI$12:AI$226)+SUMIF(LoansR!$B$12:$B$214,Loans!$B96,LoansR!AI$12:AI$226)</f>
        <v>1230</v>
      </c>
      <c r="AJ96" s="42">
        <f>SUMIF(LoansC!$B$12:$B$226,Loans!$B96,LoansC!AJ$12:AJ$226)+SUMIF(LoansR!$B$12:$B$214,Loans!$B96,LoansR!AJ$12:AJ$226)</f>
        <v>393229.02</v>
      </c>
      <c r="AK96" s="42">
        <f>SUMIF(LoansC!$B$12:$B$226,Loans!$B96,LoansC!AK$12:AK$226)+SUMIF(LoansR!$B$12:$B$214,Loans!$B96,LoansR!AK$12:AK$226)</f>
        <v>0</v>
      </c>
      <c r="AL96" s="42">
        <f>SUMIF(LoansC!$B$12:$B$226,Loans!$B96,LoansC!AL$12:AL$226)+SUMIF(LoansR!$B$12:$B$214,Loans!$B96,LoansR!AL$12:AL$226)</f>
        <v>0</v>
      </c>
      <c r="AM96" s="42">
        <f>SUMIF(LoansC!$B$12:$B$226,Loans!$B96,LoansC!AM$12:AM$226)+SUMIF(LoansR!$B$12:$B$214,Loans!$B96,LoansR!AM$12:AM$226)</f>
        <v>0</v>
      </c>
      <c r="AN96" s="42">
        <f>SUMIF(LoansC!$B$12:$B$226,Loans!$B96,LoansC!AN$12:AN$226)+SUMIF(LoansR!$B$12:$B$214,Loans!$B96,LoansR!AN$12:AN$226)</f>
        <v>0</v>
      </c>
      <c r="AP96" s="84"/>
    </row>
    <row r="97" spans="1:42" x14ac:dyDescent="0.2">
      <c r="A97" s="1">
        <f t="shared" si="6"/>
        <v>5</v>
      </c>
      <c r="B97" s="10">
        <f t="shared" si="7"/>
        <v>44347</v>
      </c>
      <c r="C97" s="42">
        <f>SUMIF(LoansC!$B$12:$B$226,Loans!$B97,LoansC!C$12:C$226)+SUMIF(LoansR!$B$12:$B$214,Loans!$B97,LoansR!C$12:C$226)</f>
        <v>2740117.0900000003</v>
      </c>
      <c r="D97" s="42">
        <f>SUMIF(LoansC!$B$12:$B$226,Loans!$B97,LoansC!D$12:D$226)+SUMIF(LoansR!$B$12:$B$214,Loans!$B97,LoansR!D$12:D$226)</f>
        <v>176578724.43999997</v>
      </c>
      <c r="E97" s="42">
        <f>SUMIF(LoansC!$B$12:$B$226,Loans!$B97,LoansC!E$12:E$226)+SUMIF(LoansR!$B$12:$B$214,Loans!$B97,LoansR!E$12:E$226)</f>
        <v>0</v>
      </c>
      <c r="F97" s="42">
        <f>SUMIF(LoansC!$B$12:$B$226,Loans!$B97,LoansC!F$12:F$226)+SUMIF(LoansR!$B$12:$B$214,Loans!$B97,LoansR!F$12:F$226)</f>
        <v>0</v>
      </c>
      <c r="G97" s="42">
        <f>SUMIF(LoansC!$B$12:$B$226,Loans!$B97,LoansC!G$12:G$226)+SUMIF(LoansR!$B$12:$B$214,Loans!$B97,LoansR!G$12:G$226)</f>
        <v>2040</v>
      </c>
      <c r="H97" s="42">
        <f>SUMIF(LoansC!$B$12:$B$226,Loans!$B97,LoansC!H$12:H$226)+SUMIF(LoansR!$B$12:$B$214,Loans!$B97,LoansR!H$12:H$226)</f>
        <v>16965256.109999999</v>
      </c>
      <c r="I97" s="42">
        <f>SUMIF(LoansC!$B$12:$B$226,Loans!$B97,LoansC!I$12:I$226)+SUMIF(LoansR!$B$12:$B$214,Loans!$B97,LoansR!I$12:I$226)</f>
        <v>0</v>
      </c>
      <c r="J97" s="42">
        <f>SUMIF(LoansC!$B$12:$B$226,Loans!$B97,LoansC!J$12:J$226)+SUMIF(LoansR!$B$12:$B$214,Loans!$B97,LoansR!J$12:J$226)</f>
        <v>16965256.109999999</v>
      </c>
      <c r="K97" s="42">
        <f>SUMIF(LoansC!$B$12:$B$226,Loans!$B97,LoansC!K$12:K$226)+SUMIF(LoansR!$B$12:$B$214,Loans!$B97,LoansR!K$12:K$226)</f>
        <v>157060.86000000002</v>
      </c>
      <c r="L97" s="42">
        <f>SUMIF(LoansC!$B$12:$B$226,Loans!$B97,LoansC!L$12:L$226)+SUMIF(LoansR!$B$12:$B$214,Loans!$B97,LoansR!L$12:L$226)</f>
        <v>157060.86000000002</v>
      </c>
      <c r="M97" s="42">
        <f>SUMIF(LoansC!$B$12:$B$226,Loans!$B97,LoansC!M$12:M$226)+SUMIF(LoansR!$B$12:$B$214,Loans!$B97,LoansR!M$12:M$226)</f>
        <v>873320</v>
      </c>
      <c r="N97" s="42">
        <f>SUMIF(LoansC!$B$12:$B$226,Loans!$B97,LoansC!N$12:N$226)+SUMIF(LoansR!$B$12:$B$214,Loans!$B97,LoansR!N$12:N$226)</f>
        <v>0</v>
      </c>
      <c r="O97" s="42">
        <f>SUMIF(LoansC!$B$12:$B$226,Loans!$B97,LoansC!O$12:O$226)+SUMIF(LoansR!$B$12:$B$214,Loans!$B97,LoansR!O$12:O$226)</f>
        <v>820950.06</v>
      </c>
      <c r="P97" s="42">
        <f>SUMIF(LoansC!$B$12:$B$226,Loans!$B97,LoansC!P$12:P$226)+SUMIF(LoansR!$B$12:$B$214,Loans!$B97,LoansR!P$12:P$226)</f>
        <v>157060.86000000002</v>
      </c>
      <c r="Q97" s="42">
        <f>SUMIF(LoansC!$B$12:$B$226,Loans!$B97,LoansC!Q$12:Q$226)+SUMIF(LoansR!$B$12:$B$214,Loans!$B97,LoansR!Q$12:Q$226)</f>
        <v>663889.20000000007</v>
      </c>
      <c r="R97" s="42">
        <f>SUMIF(LoansC!$B$12:$B$226,Loans!$B97,LoansC!R$12:R$226)+SUMIF(LoansR!$B$12:$B$214,Loans!$B97,LoansR!R$12:R$226)</f>
        <v>0</v>
      </c>
      <c r="S97" s="42">
        <f>SUMIF(LoansC!$B$12:$B$226,Loans!$B97,LoansC!S$12:S$226)+SUMIF(LoansR!$B$12:$B$214,Loans!$B97,LoansR!S$12:S$226)</f>
        <v>16301366.91</v>
      </c>
      <c r="T97" s="42">
        <f>SUMIF(LoansC!$B$12:$B$226,Loans!$B97,LoansC!T$12:T$226)+SUMIF(LoansR!$B$12:$B$214,Loans!$B97,LoansR!T$12:T$226)</f>
        <v>16301366.91</v>
      </c>
      <c r="U97" s="42">
        <f>SUMIF(LoansC!$B$12:$B$226,Loans!$B97,LoansC!U$12:U$226)+SUMIF(LoansR!$B$12:$B$214,Loans!$B97,LoansR!U$12:U$226)</f>
        <v>2</v>
      </c>
      <c r="V97" s="42">
        <f>SUMIF(LoansC!$B$12:$B$226,Loans!$B97,LoansC!V$12:V$226)+SUMIF(LoansR!$B$12:$B$214,Loans!$B97,LoansR!V$12:V$226)</f>
        <v>157069.99615174998</v>
      </c>
      <c r="W97" s="42">
        <f>SUMIF(LoansC!$B$12:$B$226,Loans!$B97,LoansC!W$12:W$226)+SUMIF(LoansR!$B$12:$B$214,Loans!$B97,LoansR!W$12:W$226)</f>
        <v>0</v>
      </c>
      <c r="X97" s="42">
        <f>SUMIF(LoansC!$B$12:$B$226,Loans!$B97,LoansC!X$12:X$226)</f>
        <v>155</v>
      </c>
      <c r="Y97" s="42">
        <f>SUMIF(LoansC!$B$12:$B$226,Loans!$B97,LoansC!Y$12:Y$226)+SUMIF(LoansR!$B$12:$B$214,Loans!$B97,LoansR!Y$12:Y$226)</f>
        <v>0</v>
      </c>
      <c r="Z97" s="42">
        <f>SUMIF(LoansC!$B$12:$B$226,Loans!$B97,LoansC!Z$12:Z$226)+SUMIF(LoansR!$B$12:$B$214,Loans!$B97,LoansR!Z$12:Z$226)</f>
        <v>0</v>
      </c>
      <c r="AA97" s="42">
        <f>SUMIF(LoansC!$B$12:$B$226,Loans!$B97,LoansC!AA$12:AA$226)+SUMIF(LoansR!$B$12:$B$214,Loans!$B97,LoansR!AA$12:AA$226)</f>
        <v>0</v>
      </c>
      <c r="AB97" s="42">
        <f>SUMIF(LoansC!$B$12:$B$226,Loans!$B97,LoansC!AB$12:AB$226)+SUMIF(LoansR!$B$12:$B$214,Loans!$B97,LoansR!AB$12:AB$226)</f>
        <v>0</v>
      </c>
      <c r="AC97" s="42">
        <f>SUMIF(LoansC!$B$12:$B$226,Loans!$B97,LoansC!AC$12:AC$226)+SUMIF(LoansR!$B$12:$B$214,Loans!$B97,LoansR!AC$12:AC$226)</f>
        <v>311</v>
      </c>
      <c r="AD97" s="42">
        <f>SUMIF(LoansC!$B$12:$B$226,Loans!$B97,LoansC!AD$12:AD$226)+SUMIF(LoansR!$B$12:$B$214,Loans!$B97,LoansR!AD$12:AD$226)</f>
        <v>0</v>
      </c>
      <c r="AE97" s="70">
        <f>SUMIF(LoansC!$B$12:$B$226,Loans!$B97,LoansC!AE$12:AE$226)</f>
        <v>0.1111</v>
      </c>
      <c r="AF97" s="42">
        <f>SUMIF(LoansC!$B$12:$B$226,Loans!$B97,LoansC!AF$12:AF$226)+SUMIF(LoansR!$B$12:$B$214,Loans!$B97,LoansR!AF$12:AF$226)</f>
        <v>8.5676465833333335</v>
      </c>
      <c r="AG97" s="42">
        <f>SUMIF(LoansC!$B$12:$B$226,Loans!$B97,LoansC!AG$12:AG$226)+SUMIF(LoansR!$B$12:$B$214,Loans!$B97,LoansR!AG$12:AG$226)</f>
        <v>0</v>
      </c>
      <c r="AH97" s="42">
        <f>SUMIF(LoansC!$B$12:$B$226,Loans!$B97,LoansC!AH$12:AH$226)+SUMIF(LoansR!$B$12:$B$214,Loans!$B97,LoansR!AH$12:AH$226)</f>
        <v>0</v>
      </c>
      <c r="AI97" s="42">
        <f>SUMIF(LoansC!$B$12:$B$226,Loans!$B97,LoansC!AI$12:AI$226)+SUMIF(LoansR!$B$12:$B$214,Loans!$B97,LoansR!AI$12:AI$226)</f>
        <v>1729</v>
      </c>
      <c r="AJ97" s="42">
        <f>SUMIF(LoansC!$B$12:$B$226,Loans!$B97,LoansC!AJ$12:AJ$226)+SUMIF(LoansR!$B$12:$B$214,Loans!$B97,LoansR!AJ$12:AJ$226)</f>
        <v>552955.06000000006</v>
      </c>
      <c r="AK97" s="42">
        <f>SUMIF(LoansC!$B$12:$B$226,Loans!$B97,LoansC!AK$12:AK$226)+SUMIF(LoansR!$B$12:$B$214,Loans!$B97,LoansR!AK$12:AK$226)</f>
        <v>0</v>
      </c>
      <c r="AL97" s="42">
        <f>SUMIF(LoansC!$B$12:$B$226,Loans!$B97,LoansC!AL$12:AL$226)+SUMIF(LoansR!$B$12:$B$214,Loans!$B97,LoansR!AL$12:AL$226)</f>
        <v>0</v>
      </c>
      <c r="AM97" s="42">
        <f>SUMIF(LoansC!$B$12:$B$226,Loans!$B97,LoansC!AM$12:AM$226)+SUMIF(LoansR!$B$12:$B$214,Loans!$B97,LoansR!AM$12:AM$226)</f>
        <v>0</v>
      </c>
      <c r="AN97" s="42">
        <f>SUMIF(LoansC!$B$12:$B$226,Loans!$B97,LoansC!AN$12:AN$226)+SUMIF(LoansR!$B$12:$B$214,Loans!$B97,LoansR!AN$12:AN$226)</f>
        <v>0</v>
      </c>
      <c r="AP97" s="84"/>
    </row>
    <row r="98" spans="1:42" x14ac:dyDescent="0.2">
      <c r="A98" s="1">
        <f t="shared" si="6"/>
        <v>6</v>
      </c>
      <c r="B98" s="10">
        <f t="shared" si="7"/>
        <v>44377</v>
      </c>
      <c r="C98" s="42">
        <f>SUMIF(LoansC!$B$12:$B$226,Loans!$B98,LoansC!C$12:C$226)+SUMIF(LoansR!$B$12:$B$214,Loans!$B98,LoansR!C$12:C$226)</f>
        <v>2685710.31</v>
      </c>
      <c r="D98" s="42">
        <f>SUMIF(LoansC!$B$12:$B$226,Loans!$B98,LoansC!D$12:D$226)+SUMIF(LoansR!$B$12:$B$214,Loans!$B98,LoansR!D$12:D$226)</f>
        <v>179264434.74999994</v>
      </c>
      <c r="E98" s="42">
        <f>SUMIF(LoansC!$B$12:$B$226,Loans!$B98,LoansC!E$12:E$226)+SUMIF(LoansR!$B$12:$B$214,Loans!$B98,LoansR!E$12:E$226)</f>
        <v>0</v>
      </c>
      <c r="F98" s="42">
        <f>SUMIF(LoansC!$B$12:$B$226,Loans!$B98,LoansC!F$12:F$226)+SUMIF(LoansR!$B$12:$B$214,Loans!$B98,LoansR!F$12:F$226)</f>
        <v>0</v>
      </c>
      <c r="G98" s="42">
        <f>SUMIF(LoansC!$B$12:$B$226,Loans!$B98,LoansC!G$12:G$226)+SUMIF(LoansR!$B$12:$B$214,Loans!$B98,LoansR!G$12:G$226)</f>
        <v>2289</v>
      </c>
      <c r="H98" s="42">
        <f>SUMIF(LoansC!$B$12:$B$226,Loans!$B98,LoansC!H$12:H$226)+SUMIF(LoansR!$B$12:$B$214,Loans!$B98,LoansR!H$12:H$226)</f>
        <v>16301366.91</v>
      </c>
      <c r="I98" s="42">
        <f>SUMIF(LoansC!$B$12:$B$226,Loans!$B98,LoansC!I$12:I$226)+SUMIF(LoansR!$B$12:$B$214,Loans!$B98,LoansR!I$12:I$226)</f>
        <v>0</v>
      </c>
      <c r="J98" s="42">
        <f>SUMIF(LoansC!$B$12:$B$226,Loans!$B98,LoansC!J$12:J$226)+SUMIF(LoansR!$B$12:$B$214,Loans!$B98,LoansR!J$12:J$226)</f>
        <v>16301366.91</v>
      </c>
      <c r="K98" s="42">
        <f>SUMIF(LoansC!$B$12:$B$226,Loans!$B98,LoansC!K$12:K$226)+SUMIF(LoansR!$B$12:$B$214,Loans!$B98,LoansR!K$12:K$226)</f>
        <v>150916.17000000007</v>
      </c>
      <c r="L98" s="42">
        <f>SUMIF(LoansC!$B$12:$B$226,Loans!$B98,LoansC!L$12:L$226)+SUMIF(LoansR!$B$12:$B$214,Loans!$B98,LoansR!L$12:L$226)</f>
        <v>150916.17000000007</v>
      </c>
      <c r="M98" s="42">
        <f>SUMIF(LoansC!$B$12:$B$226,Loans!$B98,LoansC!M$12:M$226)+SUMIF(LoansR!$B$12:$B$214,Loans!$B98,LoansR!M$12:M$226)</f>
        <v>970155</v>
      </c>
      <c r="N98" s="42">
        <f>SUMIF(LoansC!$B$12:$B$226,Loans!$B98,LoansC!N$12:N$226)+SUMIF(LoansR!$B$12:$B$214,Loans!$B98,LoansR!N$12:N$226)</f>
        <v>0</v>
      </c>
      <c r="O98" s="42">
        <f>SUMIF(LoansC!$B$12:$B$226,Loans!$B98,LoansC!O$12:O$226)+SUMIF(LoansR!$B$12:$B$214,Loans!$B98,LoansR!O$12:O$226)</f>
        <v>894970.73</v>
      </c>
      <c r="P98" s="42">
        <f>SUMIF(LoansC!$B$12:$B$226,Loans!$B98,LoansC!P$12:P$226)+SUMIF(LoansR!$B$12:$B$214,Loans!$B98,LoansR!P$12:P$226)</f>
        <v>150916.17000000007</v>
      </c>
      <c r="Q98" s="42">
        <f>SUMIF(LoansC!$B$12:$B$226,Loans!$B98,LoansC!Q$12:Q$226)+SUMIF(LoansR!$B$12:$B$214,Loans!$B98,LoansR!Q$12:Q$226)</f>
        <v>744054.55999999982</v>
      </c>
      <c r="R98" s="42">
        <f>SUMIF(LoansC!$B$12:$B$226,Loans!$B98,LoansC!R$12:R$226)+SUMIF(LoansR!$B$12:$B$214,Loans!$B98,LoansR!R$12:R$226)</f>
        <v>0</v>
      </c>
      <c r="S98" s="42">
        <f>SUMIF(LoansC!$B$12:$B$226,Loans!$B98,LoansC!S$12:S$226)+SUMIF(LoansR!$B$12:$B$214,Loans!$B98,LoansR!S$12:S$226)</f>
        <v>15557312.350000001</v>
      </c>
      <c r="T98" s="42">
        <f>SUMIF(LoansC!$B$12:$B$226,Loans!$B98,LoansC!T$12:T$226)+SUMIF(LoansR!$B$12:$B$214,Loans!$B98,LoansR!T$12:T$226)</f>
        <v>15557312.350000001</v>
      </c>
      <c r="U98" s="42">
        <f>SUMIF(LoansC!$B$12:$B$226,Loans!$B98,LoansC!U$12:U$226)+SUMIF(LoansR!$B$12:$B$214,Loans!$B98,LoansR!U$12:U$226)</f>
        <v>2</v>
      </c>
      <c r="V98" s="42">
        <f>SUMIF(LoansC!$B$12:$B$226,Loans!$B98,LoansC!V$12:V$226)+SUMIF(LoansR!$B$12:$B$214,Loans!$B98,LoansR!V$12:V$226)</f>
        <v>150923.48864175001</v>
      </c>
      <c r="W98" s="42">
        <f>SUMIF(LoansC!$B$12:$B$226,Loans!$B98,LoansC!W$12:W$226)+SUMIF(LoansR!$B$12:$B$214,Loans!$B98,LoansR!W$12:W$226)</f>
        <v>0</v>
      </c>
      <c r="X98" s="42">
        <f>SUMIF(LoansC!$B$12:$B$226,Loans!$B98,LoansC!X$12:X$226)</f>
        <v>155</v>
      </c>
      <c r="Y98" s="42">
        <f>SUMIF(LoansC!$B$12:$B$226,Loans!$B98,LoansC!Y$12:Y$226)+SUMIF(LoansR!$B$12:$B$214,Loans!$B98,LoansR!Y$12:Y$226)</f>
        <v>0</v>
      </c>
      <c r="Z98" s="42">
        <f>SUMIF(LoansC!$B$12:$B$226,Loans!$B98,LoansC!Z$12:Z$226)+SUMIF(LoansR!$B$12:$B$214,Loans!$B98,LoansR!Z$12:Z$226)</f>
        <v>0</v>
      </c>
      <c r="AA98" s="42">
        <f>SUMIF(LoansC!$B$12:$B$226,Loans!$B98,LoansC!AA$12:AA$226)+SUMIF(LoansR!$B$12:$B$214,Loans!$B98,LoansR!AA$12:AA$226)</f>
        <v>0</v>
      </c>
      <c r="AB98" s="42">
        <f>SUMIF(LoansC!$B$12:$B$226,Loans!$B98,LoansC!AB$12:AB$226)+SUMIF(LoansR!$B$12:$B$214,Loans!$B98,LoansR!AB$12:AB$226)</f>
        <v>0</v>
      </c>
      <c r="AC98" s="42">
        <f>SUMIF(LoansC!$B$12:$B$226,Loans!$B98,LoansC!AC$12:AC$226)+SUMIF(LoansR!$B$12:$B$214,Loans!$B98,LoansR!AC$12:AC$226)</f>
        <v>405</v>
      </c>
      <c r="AD98" s="42">
        <f>SUMIF(LoansC!$B$12:$B$226,Loans!$B98,LoansC!AD$12:AD$226)+SUMIF(LoansR!$B$12:$B$214,Loans!$B98,LoansR!AD$12:AD$226)</f>
        <v>0</v>
      </c>
      <c r="AE98" s="70">
        <f>SUMIF(LoansC!$B$12:$B$226,Loans!$B98,LoansC!AE$12:AE$226)</f>
        <v>0.1111</v>
      </c>
      <c r="AF98" s="42">
        <f>SUMIF(LoansC!$B$12:$B$226,Loans!$B98,LoansC!AF$12:AF$226)+SUMIF(LoansR!$B$12:$B$214,Loans!$B98,LoansR!AF$12:AF$226)</f>
        <v>6.7892622500000002</v>
      </c>
      <c r="AG98" s="42">
        <f>SUMIF(LoansC!$B$12:$B$226,Loans!$B98,LoansC!AG$12:AG$226)+SUMIF(LoansR!$B$12:$B$214,Loans!$B98,LoansR!AG$12:AG$226)</f>
        <v>0</v>
      </c>
      <c r="AH98" s="42">
        <f>SUMIF(LoansC!$B$12:$B$226,Loans!$B98,LoansC!AH$12:AH$226)+SUMIF(LoansR!$B$12:$B$214,Loans!$B98,LoansR!AH$12:AH$226)</f>
        <v>0</v>
      </c>
      <c r="AI98" s="42">
        <f>SUMIF(LoansC!$B$12:$B$226,Loans!$B98,LoansC!AI$12:AI$226)+SUMIF(LoansR!$B$12:$B$214,Loans!$B98,LoansR!AI$12:AI$226)</f>
        <v>1884</v>
      </c>
      <c r="AJ98" s="42">
        <f>SUMIF(LoansC!$B$12:$B$226,Loans!$B98,LoansC!AJ$12:AJ$226)+SUMIF(LoansR!$B$12:$B$214,Loans!$B98,LoansR!AJ$12:AJ$226)</f>
        <v>602880</v>
      </c>
      <c r="AK98" s="42">
        <f>SUMIF(LoansC!$B$12:$B$226,Loans!$B98,LoansC!AK$12:AK$226)+SUMIF(LoansR!$B$12:$B$214,Loans!$B98,LoansR!AK$12:AK$226)</f>
        <v>0</v>
      </c>
      <c r="AL98" s="42">
        <f>SUMIF(LoansC!$B$12:$B$226,Loans!$B98,LoansC!AL$12:AL$226)+SUMIF(LoansR!$B$12:$B$214,Loans!$B98,LoansR!AL$12:AL$226)</f>
        <v>0</v>
      </c>
      <c r="AM98" s="42">
        <f>SUMIF(LoansC!$B$12:$B$226,Loans!$B98,LoansC!AM$12:AM$226)+SUMIF(LoansR!$B$12:$B$214,Loans!$B98,LoansR!AM$12:AM$226)</f>
        <v>0</v>
      </c>
      <c r="AN98" s="42">
        <f>SUMIF(LoansC!$B$12:$B$226,Loans!$B98,LoansC!AN$12:AN$226)+SUMIF(LoansR!$B$12:$B$214,Loans!$B98,LoansR!AN$12:AN$226)</f>
        <v>0</v>
      </c>
      <c r="AP98" s="84"/>
    </row>
    <row r="99" spans="1:42" x14ac:dyDescent="0.2">
      <c r="A99" s="1">
        <f t="shared" si="6"/>
        <v>7</v>
      </c>
      <c r="B99" s="10">
        <f t="shared" si="7"/>
        <v>44408</v>
      </c>
      <c r="C99" s="42">
        <f>SUMIF(LoansC!$B$12:$B$226,Loans!$B99,LoansC!C$12:C$226)+SUMIF(LoansR!$B$12:$B$214,Loans!$B99,LoansR!C$12:C$226)</f>
        <v>2660223.11</v>
      </c>
      <c r="D99" s="42">
        <f>SUMIF(LoansC!$B$12:$B$226,Loans!$B99,LoansC!D$12:D$226)+SUMIF(LoansR!$B$12:$B$214,Loans!$B99,LoansR!D$12:D$226)</f>
        <v>181924657.85999995</v>
      </c>
      <c r="E99" s="42">
        <f>SUMIF(LoansC!$B$12:$B$226,Loans!$B99,LoansC!E$12:E$226)+SUMIF(LoansR!$B$12:$B$214,Loans!$B99,LoansR!E$12:E$226)</f>
        <v>0</v>
      </c>
      <c r="F99" s="42">
        <f>SUMIF(LoansC!$B$12:$B$226,Loans!$B99,LoansC!F$12:F$226)+SUMIF(LoansR!$B$12:$B$214,Loans!$B99,LoansR!F$12:F$226)</f>
        <v>0</v>
      </c>
      <c r="G99" s="42">
        <f>SUMIF(LoansC!$B$12:$B$226,Loans!$B99,LoansC!G$12:G$226)+SUMIF(LoansR!$B$12:$B$214,Loans!$B99,LoansR!G$12:G$226)</f>
        <v>2739</v>
      </c>
      <c r="H99" s="42">
        <f>SUMIF(LoansC!$B$12:$B$226,Loans!$B99,LoansC!H$12:H$226)+SUMIF(LoansR!$B$12:$B$214,Loans!$B99,LoansR!H$12:H$226)</f>
        <v>15557312.350000001</v>
      </c>
      <c r="I99" s="42">
        <f>SUMIF(LoansC!$B$12:$B$226,Loans!$B99,LoansC!I$12:I$226)+SUMIF(LoansR!$B$12:$B$214,Loans!$B99,LoansR!I$12:I$226)</f>
        <v>0</v>
      </c>
      <c r="J99" s="42">
        <f>SUMIF(LoansC!$B$12:$B$226,Loans!$B99,LoansC!J$12:J$226)+SUMIF(LoansR!$B$12:$B$214,Loans!$B99,LoansR!J$12:J$226)</f>
        <v>15557312.350000001</v>
      </c>
      <c r="K99" s="42">
        <f>SUMIF(LoansC!$B$12:$B$226,Loans!$B99,LoansC!K$12:K$226)+SUMIF(LoansR!$B$12:$B$214,Loans!$B99,LoansR!K$12:K$226)</f>
        <v>144029.27000000002</v>
      </c>
      <c r="L99" s="42">
        <f>SUMIF(LoansC!$B$12:$B$226,Loans!$B99,LoansC!L$12:L$226)+SUMIF(LoansR!$B$12:$B$214,Loans!$B99,LoansR!L$12:L$226)</f>
        <v>144029.27000000002</v>
      </c>
      <c r="M99" s="42">
        <f>SUMIF(LoansC!$B$12:$B$226,Loans!$B99,LoansC!M$12:M$226)+SUMIF(LoansR!$B$12:$B$214,Loans!$B99,LoansR!M$12:M$226)</f>
        <v>1132385</v>
      </c>
      <c r="N99" s="42">
        <f>SUMIF(LoansC!$B$12:$B$226,Loans!$B99,LoansC!N$12:N$226)+SUMIF(LoansR!$B$12:$B$214,Loans!$B99,LoansR!N$12:N$226)</f>
        <v>0</v>
      </c>
      <c r="O99" s="42">
        <f>SUMIF(LoansC!$B$12:$B$226,Loans!$B99,LoansC!O$12:O$226)+SUMIF(LoansR!$B$12:$B$214,Loans!$B99,LoansR!O$12:O$226)</f>
        <v>1049871.3</v>
      </c>
      <c r="P99" s="42">
        <f>SUMIF(LoansC!$B$12:$B$226,Loans!$B99,LoansC!P$12:P$226)+SUMIF(LoansR!$B$12:$B$214,Loans!$B99,LoansR!P$12:P$226)</f>
        <v>144029.27000000002</v>
      </c>
      <c r="Q99" s="42">
        <f>SUMIF(LoansC!$B$12:$B$226,Loans!$B99,LoansC!Q$12:Q$226)+SUMIF(LoansR!$B$12:$B$214,Loans!$B99,LoansR!Q$12:Q$226)</f>
        <v>905842.0299999998</v>
      </c>
      <c r="R99" s="42">
        <f>SUMIF(LoansC!$B$12:$B$226,Loans!$B99,LoansC!R$12:R$226)+SUMIF(LoansR!$B$12:$B$214,Loans!$B99,LoansR!R$12:R$226)</f>
        <v>0</v>
      </c>
      <c r="S99" s="42">
        <f>SUMIF(LoansC!$B$12:$B$226,Loans!$B99,LoansC!S$12:S$226)+SUMIF(LoansR!$B$12:$B$214,Loans!$B99,LoansR!S$12:S$226)</f>
        <v>14651470.320000002</v>
      </c>
      <c r="T99" s="42">
        <f>SUMIF(LoansC!$B$12:$B$226,Loans!$B99,LoansC!T$12:T$226)+SUMIF(LoansR!$B$12:$B$214,Loans!$B99,LoansR!T$12:T$226)</f>
        <v>14651470.320000002</v>
      </c>
      <c r="U99" s="42">
        <f>SUMIF(LoansC!$B$12:$B$226,Loans!$B99,LoansC!U$12:U$226)+SUMIF(LoansR!$B$12:$B$214,Loans!$B99,LoansR!U$12:U$226)</f>
        <v>2</v>
      </c>
      <c r="V99" s="42">
        <f>SUMIF(LoansC!$B$12:$B$226,Loans!$B99,LoansC!V$12:V$226)+SUMIF(LoansR!$B$12:$B$214,Loans!$B99,LoansR!V$12:V$226)</f>
        <v>144034.78350708337</v>
      </c>
      <c r="W99" s="42">
        <f>SUMIF(LoansC!$B$12:$B$226,Loans!$B99,LoansC!W$12:W$226)+SUMIF(LoansR!$B$12:$B$214,Loans!$B99,LoansR!W$12:W$226)</f>
        <v>0</v>
      </c>
      <c r="X99" s="42">
        <f>SUMIF(LoansC!$B$12:$B$226,Loans!$B99,LoansC!X$12:X$226)</f>
        <v>155</v>
      </c>
      <c r="Y99" s="42">
        <f>SUMIF(LoansC!$B$12:$B$226,Loans!$B99,LoansC!Y$12:Y$226)+SUMIF(LoansR!$B$12:$B$214,Loans!$B99,LoansR!Y$12:Y$226)</f>
        <v>0</v>
      </c>
      <c r="Z99" s="42">
        <f>SUMIF(LoansC!$B$12:$B$226,Loans!$B99,LoansC!Z$12:Z$226)+SUMIF(LoansR!$B$12:$B$214,Loans!$B99,LoansR!Z$12:Z$226)</f>
        <v>0</v>
      </c>
      <c r="AA99" s="42">
        <f>SUMIF(LoansC!$B$12:$B$226,Loans!$B99,LoansC!AA$12:AA$226)+SUMIF(LoansR!$B$12:$B$214,Loans!$B99,LoansR!AA$12:AA$226)</f>
        <v>0</v>
      </c>
      <c r="AB99" s="42">
        <f>SUMIF(LoansC!$B$12:$B$226,Loans!$B99,LoansC!AB$12:AB$226)+SUMIF(LoansR!$B$12:$B$214,Loans!$B99,LoansR!AB$12:AB$226)</f>
        <v>0</v>
      </c>
      <c r="AC99" s="42">
        <f>SUMIF(LoansC!$B$12:$B$226,Loans!$B99,LoansC!AC$12:AC$226)+SUMIF(LoansR!$B$12:$B$214,Loans!$B99,LoansR!AC$12:AC$226)</f>
        <v>528</v>
      </c>
      <c r="AD99" s="42">
        <f>SUMIF(LoansC!$B$12:$B$226,Loans!$B99,LoansC!AD$12:AD$226)+SUMIF(LoansR!$B$12:$B$214,Loans!$B99,LoansR!AD$12:AD$226)</f>
        <v>0</v>
      </c>
      <c r="AE99" s="70">
        <f>SUMIF(LoansC!$B$12:$B$226,Loans!$B99,LoansC!AE$12:AE$226)</f>
        <v>0.1111</v>
      </c>
      <c r="AF99" s="42">
        <f>SUMIF(LoansC!$B$12:$B$226,Loans!$B99,LoansC!AF$12:AF$226)+SUMIF(LoansR!$B$12:$B$214,Loans!$B99,LoansR!AF$12:AF$226)</f>
        <v>5.0012353333333328</v>
      </c>
      <c r="AG99" s="42">
        <f>SUMIF(LoansC!$B$12:$B$226,Loans!$B99,LoansC!AG$12:AG$226)+SUMIF(LoansR!$B$12:$B$214,Loans!$B99,LoansR!AG$12:AG$226)</f>
        <v>0</v>
      </c>
      <c r="AH99" s="42">
        <f>SUMIF(LoansC!$B$12:$B$226,Loans!$B99,LoansC!AH$12:AH$226)+SUMIF(LoansR!$B$12:$B$214,Loans!$B99,LoansR!AH$12:AH$226)</f>
        <v>0</v>
      </c>
      <c r="AI99" s="42">
        <f>SUMIF(LoansC!$B$12:$B$226,Loans!$B99,LoansC!AI$12:AI$226)+SUMIF(LoansR!$B$12:$B$214,Loans!$B99,LoansR!AI$12:AI$226)</f>
        <v>2211</v>
      </c>
      <c r="AJ99" s="42">
        <f>SUMIF(LoansC!$B$12:$B$226,Loans!$B99,LoansC!AJ$12:AJ$226)+SUMIF(LoansR!$B$12:$B$214,Loans!$B99,LoansR!AJ$12:AJ$226)</f>
        <v>707166.3</v>
      </c>
      <c r="AK99" s="42">
        <f>SUMIF(LoansC!$B$12:$B$226,Loans!$B99,LoansC!AK$12:AK$226)+SUMIF(LoansR!$B$12:$B$214,Loans!$B99,LoansR!AK$12:AK$226)</f>
        <v>0</v>
      </c>
      <c r="AL99" s="42">
        <f>SUMIF(LoansC!$B$12:$B$226,Loans!$B99,LoansC!AL$12:AL$226)+SUMIF(LoansR!$B$12:$B$214,Loans!$B99,LoansR!AL$12:AL$226)</f>
        <v>0</v>
      </c>
      <c r="AM99" s="42">
        <f>SUMIF(LoansC!$B$12:$B$226,Loans!$B99,LoansC!AM$12:AM$226)+SUMIF(LoansR!$B$12:$B$214,Loans!$B99,LoansR!AM$12:AM$226)</f>
        <v>0</v>
      </c>
      <c r="AN99" s="42">
        <f>SUMIF(LoansC!$B$12:$B$226,Loans!$B99,LoansC!AN$12:AN$226)+SUMIF(LoansR!$B$12:$B$214,Loans!$B99,LoansR!AN$12:AN$226)</f>
        <v>0</v>
      </c>
      <c r="AP99" s="84"/>
    </row>
    <row r="100" spans="1:42" x14ac:dyDescent="0.2">
      <c r="A100" s="1">
        <f t="shared" si="6"/>
        <v>8</v>
      </c>
      <c r="B100" s="10">
        <f t="shared" si="7"/>
        <v>44439</v>
      </c>
      <c r="C100" s="42">
        <f>SUMIF(LoansC!$B$12:$B$226,Loans!$B100,LoansC!C$12:C$226)+SUMIF(LoansR!$B$12:$B$214,Loans!$B100,LoansR!C$12:C$226)</f>
        <v>2447690.8200000008</v>
      </c>
      <c r="D100" s="42">
        <f>SUMIF(LoansC!$B$12:$B$226,Loans!$B100,LoansC!D$12:D$226)+SUMIF(LoansR!$B$12:$B$214,Loans!$B100,LoansR!D$12:D$226)</f>
        <v>184372348.67999998</v>
      </c>
      <c r="E100" s="42">
        <f>SUMIF(LoansC!$B$12:$B$226,Loans!$B100,LoansC!E$12:E$226)+SUMIF(LoansR!$B$12:$B$214,Loans!$B100,LoansR!E$12:E$226)</f>
        <v>0</v>
      </c>
      <c r="F100" s="42">
        <f>SUMIF(LoansC!$B$12:$B$226,Loans!$B100,LoansC!F$12:F$226)+SUMIF(LoansR!$B$12:$B$214,Loans!$B100,LoansR!F$12:F$226)</f>
        <v>0</v>
      </c>
      <c r="G100" s="42">
        <f>SUMIF(LoansC!$B$12:$B$226,Loans!$B100,LoansC!G$12:G$226)+SUMIF(LoansR!$B$12:$B$214,Loans!$B100,LoansR!G$12:G$226)</f>
        <v>2685</v>
      </c>
      <c r="H100" s="42">
        <f>SUMIF(LoansC!$B$12:$B$226,Loans!$B100,LoansC!H$12:H$226)+SUMIF(LoansR!$B$12:$B$214,Loans!$B100,LoansR!H$12:H$226)</f>
        <v>14651470.320000002</v>
      </c>
      <c r="I100" s="42">
        <f>SUMIF(LoansC!$B$12:$B$226,Loans!$B100,LoansC!I$12:I$226)+SUMIF(LoansR!$B$12:$B$214,Loans!$B100,LoansR!I$12:I$226)</f>
        <v>0</v>
      </c>
      <c r="J100" s="42">
        <f>SUMIF(LoansC!$B$12:$B$226,Loans!$B100,LoansC!J$12:J$226)+SUMIF(LoansR!$B$12:$B$214,Loans!$B100,LoansR!J$12:J$226)</f>
        <v>14651470.320000002</v>
      </c>
      <c r="K100" s="42">
        <f>SUMIF(LoansC!$B$12:$B$226,Loans!$B100,LoansC!K$12:K$226)+SUMIF(LoansR!$B$12:$B$214,Loans!$B100,LoansR!K$12:K$226)</f>
        <v>135644.50999999998</v>
      </c>
      <c r="L100" s="42">
        <f>SUMIF(LoansC!$B$12:$B$226,Loans!$B100,LoansC!L$12:L$226)+SUMIF(LoansR!$B$12:$B$214,Loans!$B100,LoansR!L$12:L$226)</f>
        <v>135644.50999999998</v>
      </c>
      <c r="M100" s="42">
        <f>SUMIF(LoansC!$B$12:$B$226,Loans!$B100,LoansC!M$12:M$226)+SUMIF(LoansR!$B$12:$B$214,Loans!$B100,LoansR!M$12:M$226)</f>
        <v>1108655</v>
      </c>
      <c r="N100" s="42">
        <f>SUMIF(LoansC!$B$12:$B$226,Loans!$B100,LoansC!N$12:N$226)+SUMIF(LoansR!$B$12:$B$214,Loans!$B100,LoansR!N$12:N$226)</f>
        <v>0</v>
      </c>
      <c r="O100" s="42">
        <f>SUMIF(LoansC!$B$12:$B$226,Loans!$B100,LoansC!O$12:O$226)+SUMIF(LoansR!$B$12:$B$214,Loans!$B100,LoansR!O$12:O$226)</f>
        <v>1025573.71</v>
      </c>
      <c r="P100" s="42">
        <f>SUMIF(LoansC!$B$12:$B$226,Loans!$B100,LoansC!P$12:P$226)+SUMIF(LoansR!$B$12:$B$214,Loans!$B100,LoansR!P$12:P$226)</f>
        <v>135644.50999999998</v>
      </c>
      <c r="Q100" s="42">
        <f>SUMIF(LoansC!$B$12:$B$226,Loans!$B100,LoansC!Q$12:Q$226)+SUMIF(LoansR!$B$12:$B$214,Loans!$B100,LoansR!Q$12:Q$226)</f>
        <v>889929.20000000007</v>
      </c>
      <c r="R100" s="42">
        <f>SUMIF(LoansC!$B$12:$B$226,Loans!$B100,LoansC!R$12:R$226)+SUMIF(LoansR!$B$12:$B$214,Loans!$B100,LoansR!R$12:R$226)</f>
        <v>0</v>
      </c>
      <c r="S100" s="42">
        <f>SUMIF(LoansC!$B$12:$B$226,Loans!$B100,LoansC!S$12:S$226)+SUMIF(LoansR!$B$12:$B$214,Loans!$B100,LoansR!S$12:S$226)</f>
        <v>13761541.119999999</v>
      </c>
      <c r="T100" s="42">
        <f>SUMIF(LoansC!$B$12:$B$226,Loans!$B100,LoansC!T$12:T$226)+SUMIF(LoansR!$B$12:$B$214,Loans!$B100,LoansR!T$12:T$226)</f>
        <v>13761541.119999999</v>
      </c>
      <c r="U100" s="42">
        <f>SUMIF(LoansC!$B$12:$B$226,Loans!$B100,LoansC!U$12:U$226)+SUMIF(LoansR!$B$12:$B$214,Loans!$B100,LoansR!U$12:U$226)</f>
        <v>2</v>
      </c>
      <c r="V100" s="42">
        <f>SUMIF(LoansC!$B$12:$B$226,Loans!$B100,LoansC!V$12:V$226)+SUMIF(LoansR!$B$12:$B$214,Loans!$B100,LoansR!V$12:V$226)</f>
        <v>135648.196046</v>
      </c>
      <c r="W100" s="42">
        <f>SUMIF(LoansC!$B$12:$B$226,Loans!$B100,LoansC!W$12:W$226)+SUMIF(LoansR!$B$12:$B$214,Loans!$B100,LoansR!W$12:W$226)</f>
        <v>0</v>
      </c>
      <c r="X100" s="42">
        <f>SUMIF(LoansC!$B$12:$B$226,Loans!$B100,LoansC!X$12:X$226)</f>
        <v>155</v>
      </c>
      <c r="Y100" s="42">
        <f>SUMIF(LoansC!$B$12:$B$226,Loans!$B100,LoansC!Y$12:Y$226)+SUMIF(LoansR!$B$12:$B$214,Loans!$B100,LoansR!Y$12:Y$226)</f>
        <v>0</v>
      </c>
      <c r="Z100" s="42">
        <f>SUMIF(LoansC!$B$12:$B$226,Loans!$B100,LoansC!Z$12:Z$226)+SUMIF(LoansR!$B$12:$B$214,Loans!$B100,LoansR!Z$12:Z$226)</f>
        <v>0</v>
      </c>
      <c r="AA100" s="42">
        <f>SUMIF(LoansC!$B$12:$B$226,Loans!$B100,LoansC!AA$12:AA$226)+SUMIF(LoansR!$B$12:$B$214,Loans!$B100,LoansR!AA$12:AA$226)</f>
        <v>0</v>
      </c>
      <c r="AB100" s="42">
        <f>SUMIF(LoansC!$B$12:$B$226,Loans!$B100,LoansC!AB$12:AB$226)+SUMIF(LoansR!$B$12:$B$214,Loans!$B100,LoansR!AB$12:AB$226)</f>
        <v>0</v>
      </c>
      <c r="AC100" s="42">
        <f>SUMIF(LoansC!$B$12:$B$226,Loans!$B100,LoansC!AC$12:AC$226)+SUMIF(LoansR!$B$12:$B$214,Loans!$B100,LoansR!AC$12:AC$226)</f>
        <v>527</v>
      </c>
      <c r="AD100" s="42">
        <f>SUMIF(LoansC!$B$12:$B$226,Loans!$B100,LoansC!AD$12:AD$226)+SUMIF(LoansR!$B$12:$B$214,Loans!$B100,LoansR!AD$12:AD$226)</f>
        <v>0</v>
      </c>
      <c r="AE100" s="70">
        <f>SUMIF(LoansC!$B$12:$B$226,Loans!$B100,LoansC!AE$12:AE$226)</f>
        <v>0.1111</v>
      </c>
      <c r="AF100" s="42">
        <f>SUMIF(LoansC!$B$12:$B$226,Loans!$B100,LoansC!AF$12:AF$226)+SUMIF(LoansR!$B$12:$B$214,Loans!$B100,LoansR!AF$12:AF$226)</f>
        <v>3.2035274166666667</v>
      </c>
      <c r="AG100" s="42">
        <f>SUMIF(LoansC!$B$12:$B$226,Loans!$B100,LoansC!AG$12:AG$226)+SUMIF(LoansR!$B$12:$B$214,Loans!$B100,LoansR!AG$12:AG$226)</f>
        <v>0</v>
      </c>
      <c r="AH100" s="42">
        <f>SUMIF(LoansC!$B$12:$B$226,Loans!$B100,LoansC!AH$12:AH$226)+SUMIF(LoansR!$B$12:$B$214,Loans!$B100,LoansR!AH$12:AH$226)</f>
        <v>0</v>
      </c>
      <c r="AI100" s="42">
        <f>SUMIF(LoansC!$B$12:$B$226,Loans!$B100,LoansC!AI$12:AI$226)+SUMIF(LoansR!$B$12:$B$214,Loans!$B100,LoansR!AI$12:AI$226)</f>
        <v>2158</v>
      </c>
      <c r="AJ100" s="42">
        <f>SUMIF(LoansC!$B$12:$B$226,Loans!$B100,LoansC!AJ$12:AJ$226)+SUMIF(LoansR!$B$12:$B$214,Loans!$B100,LoansR!AJ$12:AJ$226)</f>
        <v>690560</v>
      </c>
      <c r="AK100" s="42">
        <f>SUMIF(LoansC!$B$12:$B$226,Loans!$B100,LoansC!AK$12:AK$226)+SUMIF(LoansR!$B$12:$B$214,Loans!$B100,LoansR!AK$12:AK$226)</f>
        <v>0</v>
      </c>
      <c r="AL100" s="42">
        <f>SUMIF(LoansC!$B$12:$B$226,Loans!$B100,LoansC!AL$12:AL$226)+SUMIF(LoansR!$B$12:$B$214,Loans!$B100,LoansR!AL$12:AL$226)</f>
        <v>0</v>
      </c>
      <c r="AM100" s="42">
        <f>SUMIF(LoansC!$B$12:$B$226,Loans!$B100,LoansC!AM$12:AM$226)+SUMIF(LoansR!$B$12:$B$214,Loans!$B100,LoansR!AM$12:AM$226)</f>
        <v>0</v>
      </c>
      <c r="AN100" s="42">
        <f>SUMIF(LoansC!$B$12:$B$226,Loans!$B100,LoansC!AN$12:AN$226)+SUMIF(LoansR!$B$12:$B$214,Loans!$B100,LoansR!AN$12:AN$226)</f>
        <v>0</v>
      </c>
      <c r="AP100" s="84"/>
    </row>
    <row r="101" spans="1:42" x14ac:dyDescent="0.2">
      <c r="A101" s="1">
        <f t="shared" si="6"/>
        <v>9</v>
      </c>
      <c r="B101" s="10">
        <f t="shared" si="7"/>
        <v>44469</v>
      </c>
      <c r="C101" s="42">
        <f>SUMIF(LoansC!$B$12:$B$226,Loans!$B101,LoansC!C$12:C$226)+SUMIF(LoansR!$B$12:$B$214,Loans!$B101,LoansR!C$12:C$226)</f>
        <v>2083036.4999999998</v>
      </c>
      <c r="D101" s="42">
        <f>SUMIF(LoansC!$B$12:$B$226,Loans!$B101,LoansC!D$12:D$226)+SUMIF(LoansR!$B$12:$B$214,Loans!$B101,LoansR!D$12:D$226)</f>
        <v>186455385.17999995</v>
      </c>
      <c r="E101" s="42">
        <f>SUMIF(LoansC!$B$12:$B$226,Loans!$B101,LoansC!E$12:E$226)+SUMIF(LoansR!$B$12:$B$214,Loans!$B101,LoansR!E$12:E$226)</f>
        <v>0</v>
      </c>
      <c r="F101" s="42">
        <f>SUMIF(LoansC!$B$12:$B$226,Loans!$B101,LoansC!F$12:F$226)+SUMIF(LoansR!$B$12:$B$214,Loans!$B101,LoansR!F$12:F$226)</f>
        <v>0</v>
      </c>
      <c r="G101" s="42">
        <f>SUMIF(LoansC!$B$12:$B$226,Loans!$B101,LoansC!G$12:G$226)+SUMIF(LoansR!$B$12:$B$214,Loans!$B101,LoansR!G$12:G$226)</f>
        <v>2657</v>
      </c>
      <c r="H101" s="42">
        <f>SUMIF(LoansC!$B$12:$B$226,Loans!$B101,LoansC!H$12:H$226)+SUMIF(LoansR!$B$12:$B$214,Loans!$B101,LoansR!H$12:H$226)</f>
        <v>13761541.119999999</v>
      </c>
      <c r="I101" s="42">
        <f>SUMIF(LoansC!$B$12:$B$226,Loans!$B101,LoansC!I$12:I$226)+SUMIF(LoansR!$B$12:$B$214,Loans!$B101,LoansR!I$12:I$226)</f>
        <v>0</v>
      </c>
      <c r="J101" s="42">
        <f>SUMIF(LoansC!$B$12:$B$226,Loans!$B101,LoansC!J$12:J$226)+SUMIF(LoansR!$B$12:$B$214,Loans!$B101,LoansR!J$12:J$226)</f>
        <v>13761541.119999999</v>
      </c>
      <c r="K101" s="42">
        <f>SUMIF(LoansC!$B$12:$B$226,Loans!$B101,LoansC!K$12:K$226)+SUMIF(LoansR!$B$12:$B$214,Loans!$B101,LoansR!K$12:K$226)</f>
        <v>127407.08999999997</v>
      </c>
      <c r="L101" s="42">
        <f>SUMIF(LoansC!$B$12:$B$226,Loans!$B101,LoansC!L$12:L$226)+SUMIF(LoansR!$B$12:$B$214,Loans!$B101,LoansR!L$12:L$226)</f>
        <v>127407.08999999997</v>
      </c>
      <c r="M101" s="42">
        <f>SUMIF(LoansC!$B$12:$B$226,Loans!$B101,LoansC!M$12:M$226)+SUMIF(LoansR!$B$12:$B$214,Loans!$B101,LoansR!M$12:M$226)</f>
        <v>1023675</v>
      </c>
      <c r="N101" s="42">
        <f>SUMIF(LoansC!$B$12:$B$226,Loans!$B101,LoansC!N$12:N$226)+SUMIF(LoansR!$B$12:$B$214,Loans!$B101,LoansR!N$12:N$226)</f>
        <v>0</v>
      </c>
      <c r="O101" s="42">
        <f>SUMIF(LoansC!$B$12:$B$226,Loans!$B101,LoansC!O$12:O$226)+SUMIF(LoansR!$B$12:$B$214,Loans!$B101,LoansR!O$12:O$226)</f>
        <v>892621.58</v>
      </c>
      <c r="P101" s="42">
        <f>SUMIF(LoansC!$B$12:$B$226,Loans!$B101,LoansC!P$12:P$226)+SUMIF(LoansR!$B$12:$B$214,Loans!$B101,LoansR!P$12:P$226)</f>
        <v>127407.08999999997</v>
      </c>
      <c r="Q101" s="42">
        <f>SUMIF(LoansC!$B$12:$B$226,Loans!$B101,LoansC!Q$12:Q$226)+SUMIF(LoansR!$B$12:$B$214,Loans!$B101,LoansR!Q$12:Q$226)</f>
        <v>765214.49000000022</v>
      </c>
      <c r="R101" s="42">
        <f>SUMIF(LoansC!$B$12:$B$226,Loans!$B101,LoansC!R$12:R$226)+SUMIF(LoansR!$B$12:$B$214,Loans!$B101,LoansR!R$12:R$226)</f>
        <v>0</v>
      </c>
      <c r="S101" s="42">
        <f>SUMIF(LoansC!$B$12:$B$226,Loans!$B101,LoansC!S$12:S$226)+SUMIF(LoansR!$B$12:$B$214,Loans!$B101,LoansR!S$12:S$226)</f>
        <v>12996326.629999999</v>
      </c>
      <c r="T101" s="42">
        <f>SUMIF(LoansC!$B$12:$B$226,Loans!$B101,LoansC!T$12:T$226)+SUMIF(LoansR!$B$12:$B$214,Loans!$B101,LoansR!T$12:T$226)</f>
        <v>12996326.629999999</v>
      </c>
      <c r="U101" s="42">
        <f>SUMIF(LoansC!$B$12:$B$226,Loans!$B101,LoansC!U$12:U$226)+SUMIF(LoansR!$B$12:$B$214,Loans!$B101,LoansR!U$12:U$226)</f>
        <v>2</v>
      </c>
      <c r="V101" s="42">
        <f>SUMIF(LoansC!$B$12:$B$226,Loans!$B101,LoansC!V$12:V$226)+SUMIF(LoansR!$B$12:$B$214,Loans!$B101,LoansR!V$12:V$226)</f>
        <v>127408.93486933332</v>
      </c>
      <c r="W101" s="42">
        <f>SUMIF(LoansC!$B$12:$B$226,Loans!$B101,LoansC!W$12:W$226)+SUMIF(LoansR!$B$12:$B$214,Loans!$B101,LoansR!W$12:W$226)</f>
        <v>0</v>
      </c>
      <c r="X101" s="42">
        <f>SUMIF(LoansC!$B$12:$B$226,Loans!$B101,LoansC!X$12:X$226)</f>
        <v>155</v>
      </c>
      <c r="Y101" s="42">
        <f>SUMIF(LoansC!$B$12:$B$226,Loans!$B101,LoansC!Y$12:Y$226)+SUMIF(LoansR!$B$12:$B$214,Loans!$B101,LoansR!Y$12:Y$226)</f>
        <v>0</v>
      </c>
      <c r="Z101" s="42">
        <f>SUMIF(LoansC!$B$12:$B$226,Loans!$B101,LoansC!Z$12:Z$226)+SUMIF(LoansR!$B$12:$B$214,Loans!$B101,LoansR!Z$12:Z$226)</f>
        <v>0</v>
      </c>
      <c r="AA101" s="42">
        <f>SUMIF(LoansC!$B$12:$B$226,Loans!$B101,LoansC!AA$12:AA$226)+SUMIF(LoansR!$B$12:$B$214,Loans!$B101,LoansR!AA$12:AA$226)</f>
        <v>0</v>
      </c>
      <c r="AB101" s="42">
        <f>SUMIF(LoansC!$B$12:$B$226,Loans!$B101,LoansC!AB$12:AB$226)+SUMIF(LoansR!$B$12:$B$214,Loans!$B101,LoansR!AB$12:AB$226)</f>
        <v>0</v>
      </c>
      <c r="AC101" s="42">
        <f>SUMIF(LoansC!$B$12:$B$226,Loans!$B101,LoansC!AC$12:AC$226)+SUMIF(LoansR!$B$12:$B$214,Loans!$B101,LoansR!AC$12:AC$226)</f>
        <v>778</v>
      </c>
      <c r="AD101" s="42">
        <f>SUMIF(LoansC!$B$12:$B$226,Loans!$B101,LoansC!AD$12:AD$226)+SUMIF(LoansR!$B$12:$B$214,Loans!$B101,LoansR!AD$12:AD$226)</f>
        <v>0</v>
      </c>
      <c r="AE101" s="70">
        <f>SUMIF(LoansC!$B$12:$B$226,Loans!$B101,LoansC!AE$12:AE$226)</f>
        <v>0.1111</v>
      </c>
      <c r="AF101" s="42">
        <f>SUMIF(LoansC!$B$12:$B$226,Loans!$B101,LoansC!AF$12:AF$226)+SUMIF(LoansR!$B$12:$B$214,Loans!$B101,LoansR!AF$12:AF$226)</f>
        <v>1.3961000833333335</v>
      </c>
      <c r="AG101" s="42">
        <f>SUMIF(LoansC!$B$12:$B$226,Loans!$B101,LoansC!AG$12:AG$226)+SUMIF(LoansR!$B$12:$B$214,Loans!$B101,LoansR!AG$12:AG$226)</f>
        <v>0</v>
      </c>
      <c r="AH101" s="42">
        <f>SUMIF(LoansC!$B$12:$B$226,Loans!$B101,LoansC!AH$12:AH$226)+SUMIF(LoansR!$B$12:$B$214,Loans!$B101,LoansR!AH$12:AH$226)</f>
        <v>0</v>
      </c>
      <c r="AI101" s="42">
        <f>SUMIF(LoansC!$B$12:$B$226,Loans!$B101,LoansC!AI$12:AI$226)+SUMIF(LoansR!$B$12:$B$214,Loans!$B101,LoansR!AI$12:AI$226)</f>
        <v>1879</v>
      </c>
      <c r="AJ101" s="42">
        <f>SUMIF(LoansC!$B$12:$B$226,Loans!$B101,LoansC!AJ$12:AJ$226)+SUMIF(LoansR!$B$12:$B$214,Loans!$B101,LoansR!AJ$12:AJ$226)</f>
        <v>600799.1</v>
      </c>
      <c r="AK101" s="42">
        <f>SUMIF(LoansC!$B$12:$B$226,Loans!$B101,LoansC!AK$12:AK$226)+SUMIF(LoansR!$B$12:$B$214,Loans!$B101,LoansR!AK$12:AK$226)</f>
        <v>0</v>
      </c>
      <c r="AL101" s="42">
        <f>SUMIF(LoansC!$B$12:$B$226,Loans!$B101,LoansC!AL$12:AL$226)+SUMIF(LoansR!$B$12:$B$214,Loans!$B101,LoansR!AL$12:AL$226)</f>
        <v>0</v>
      </c>
      <c r="AM101" s="42">
        <f>SUMIF(LoansC!$B$12:$B$226,Loans!$B101,LoansC!AM$12:AM$226)+SUMIF(LoansR!$B$12:$B$214,Loans!$B101,LoansR!AM$12:AM$226)</f>
        <v>0</v>
      </c>
      <c r="AN101" s="42">
        <f>SUMIF(LoansC!$B$12:$B$226,Loans!$B101,LoansC!AN$12:AN$226)+SUMIF(LoansR!$B$12:$B$214,Loans!$B101,LoansR!AN$12:AN$226)</f>
        <v>0</v>
      </c>
      <c r="AP101" s="84"/>
    </row>
    <row r="102" spans="1:42" x14ac:dyDescent="0.2">
      <c r="A102" s="1">
        <f t="shared" si="6"/>
        <v>10</v>
      </c>
      <c r="B102" s="10">
        <f t="shared" si="7"/>
        <v>44500</v>
      </c>
      <c r="C102" s="42">
        <f>SUMIF(LoansC!$B$12:$B$226,Loans!$B102,LoansC!C$12:C$226)+SUMIF(LoansR!$B$12:$B$214,Loans!$B102,LoansR!C$12:C$226)</f>
        <v>1681123.9700000004</v>
      </c>
      <c r="D102" s="42">
        <f>SUMIF(LoansC!$B$12:$B$226,Loans!$B102,LoansC!D$12:D$226)+SUMIF(LoansR!$B$12:$B$214,Loans!$B102,LoansR!D$12:D$226)</f>
        <v>188136509.14999998</v>
      </c>
      <c r="E102" s="42">
        <f>SUMIF(LoansC!$B$12:$B$226,Loans!$B102,LoansC!E$12:E$226)+SUMIF(LoansR!$B$12:$B$214,Loans!$B102,LoansR!E$12:E$226)</f>
        <v>0</v>
      </c>
      <c r="F102" s="42">
        <f>SUMIF(LoansC!$B$12:$B$226,Loans!$B102,LoansC!F$12:F$226)+SUMIF(LoansR!$B$12:$B$214,Loans!$B102,LoansR!F$12:F$226)</f>
        <v>0</v>
      </c>
      <c r="G102" s="42">
        <f>SUMIF(LoansC!$B$12:$B$226,Loans!$B102,LoansC!G$12:G$226)+SUMIF(LoansR!$B$12:$B$214,Loans!$B102,LoansR!G$12:G$226)</f>
        <v>2452</v>
      </c>
      <c r="H102" s="42">
        <f>SUMIF(LoansC!$B$12:$B$226,Loans!$B102,LoansC!H$12:H$226)+SUMIF(LoansR!$B$12:$B$214,Loans!$B102,LoansR!H$12:H$226)</f>
        <v>12996326.629999999</v>
      </c>
      <c r="I102" s="42">
        <f>SUMIF(LoansC!$B$12:$B$226,Loans!$B102,LoansC!I$12:I$226)+SUMIF(LoansR!$B$12:$B$214,Loans!$B102,LoansR!I$12:I$226)</f>
        <v>0</v>
      </c>
      <c r="J102" s="42">
        <f>SUMIF(LoansC!$B$12:$B$226,Loans!$B102,LoansC!J$12:J$226)+SUMIF(LoansR!$B$12:$B$214,Loans!$B102,LoansR!J$12:J$226)</f>
        <v>12996326.629999999</v>
      </c>
      <c r="K102" s="42">
        <f>SUMIF(LoansC!$B$12:$B$226,Loans!$B102,LoansC!K$12:K$226)+SUMIF(LoansR!$B$12:$B$214,Loans!$B102,LoansR!K$12:K$226)</f>
        <v>120323.90000000001</v>
      </c>
      <c r="L102" s="42">
        <f>SUMIF(LoansC!$B$12:$B$226,Loans!$B102,LoansC!L$12:L$226)+SUMIF(LoansR!$B$12:$B$214,Loans!$B102,LoansR!L$12:L$226)</f>
        <v>120323.90000000001</v>
      </c>
      <c r="M102" s="42">
        <f>SUMIF(LoansC!$B$12:$B$226,Loans!$B102,LoansC!M$12:M$226)+SUMIF(LoansR!$B$12:$B$214,Loans!$B102,LoansR!M$12:M$226)</f>
        <v>891740</v>
      </c>
      <c r="N102" s="42">
        <f>SUMIF(LoansC!$B$12:$B$226,Loans!$B102,LoansC!N$12:N$226)+SUMIF(LoansR!$B$12:$B$214,Loans!$B102,LoansR!N$12:N$226)</f>
        <v>0</v>
      </c>
      <c r="O102" s="42">
        <f>SUMIF(LoansC!$B$12:$B$226,Loans!$B102,LoansC!O$12:O$226)+SUMIF(LoansR!$B$12:$B$214,Loans!$B102,LoansR!O$12:O$226)</f>
        <v>741168</v>
      </c>
      <c r="P102" s="42">
        <f>SUMIF(LoansC!$B$12:$B$226,Loans!$B102,LoansC!P$12:P$226)+SUMIF(LoansR!$B$12:$B$214,Loans!$B102,LoansR!P$12:P$226)</f>
        <v>120323.90000000001</v>
      </c>
      <c r="Q102" s="42">
        <f>SUMIF(LoansC!$B$12:$B$226,Loans!$B102,LoansC!Q$12:Q$226)+SUMIF(LoansR!$B$12:$B$214,Loans!$B102,LoansR!Q$12:Q$226)</f>
        <v>620844.10000000009</v>
      </c>
      <c r="R102" s="42">
        <f>SUMIF(LoansC!$B$12:$B$226,Loans!$B102,LoansC!R$12:R$226)+SUMIF(LoansR!$B$12:$B$214,Loans!$B102,LoansR!R$12:R$226)</f>
        <v>0</v>
      </c>
      <c r="S102" s="42">
        <f>SUMIF(LoansC!$B$12:$B$226,Loans!$B102,LoansC!S$12:S$226)+SUMIF(LoansR!$B$12:$B$214,Loans!$B102,LoansR!S$12:S$226)</f>
        <v>12375482.529999999</v>
      </c>
      <c r="T102" s="42">
        <f>SUMIF(LoansC!$B$12:$B$226,Loans!$B102,LoansC!T$12:T$226)+SUMIF(LoansR!$B$12:$B$214,Loans!$B102,LoansR!T$12:T$226)</f>
        <v>12375482.529999999</v>
      </c>
      <c r="U102" s="42">
        <f>SUMIF(LoansC!$B$12:$B$226,Loans!$B102,LoansC!U$12:U$226)+SUMIF(LoansR!$B$12:$B$214,Loans!$B102,LoansR!U$12:U$226)</f>
        <v>2</v>
      </c>
      <c r="V102" s="42">
        <f>SUMIF(LoansC!$B$12:$B$226,Loans!$B102,LoansC!V$12:V$226)+SUMIF(LoansR!$B$12:$B$214,Loans!$B102,LoansR!V$12:V$226)</f>
        <v>120324.32404941667</v>
      </c>
      <c r="W102" s="42">
        <f>SUMIF(LoansC!$B$12:$B$226,Loans!$B102,LoansC!W$12:W$226)+SUMIF(LoansR!$B$12:$B$214,Loans!$B102,LoansR!W$12:W$226)</f>
        <v>0</v>
      </c>
      <c r="X102" s="42">
        <f>SUMIF(LoansC!$B$12:$B$226,Loans!$B102,LoansC!X$12:X$226)</f>
        <v>155</v>
      </c>
      <c r="Y102" s="42">
        <f>SUMIF(LoansC!$B$12:$B$226,Loans!$B102,LoansC!Y$12:Y$226)+SUMIF(LoansR!$B$12:$B$214,Loans!$B102,LoansR!Y$12:Y$226)</f>
        <v>0</v>
      </c>
      <c r="Z102" s="42">
        <f>SUMIF(LoansC!$B$12:$B$226,Loans!$B102,LoansC!Z$12:Z$226)+SUMIF(LoansR!$B$12:$B$214,Loans!$B102,LoansR!Z$12:Z$226)</f>
        <v>0</v>
      </c>
      <c r="AA102" s="42">
        <f>SUMIF(LoansC!$B$12:$B$226,Loans!$B102,LoansC!AA$12:AA$226)+SUMIF(LoansR!$B$12:$B$214,Loans!$B102,LoansR!AA$12:AA$226)</f>
        <v>0</v>
      </c>
      <c r="AB102" s="42">
        <f>SUMIF(LoansC!$B$12:$B$226,Loans!$B102,LoansC!AB$12:AB$226)+SUMIF(LoansR!$B$12:$B$214,Loans!$B102,LoansR!AB$12:AB$226)</f>
        <v>0</v>
      </c>
      <c r="AC102" s="42">
        <f>SUMIF(LoansC!$B$12:$B$226,Loans!$B102,LoansC!AC$12:AC$226)+SUMIF(LoansR!$B$12:$B$214,Loans!$B102,LoansR!AC$12:AC$226)</f>
        <v>892</v>
      </c>
      <c r="AD102" s="42">
        <f>SUMIF(LoansC!$B$12:$B$226,Loans!$B102,LoansC!AD$12:AD$226)+SUMIF(LoansR!$B$12:$B$214,Loans!$B102,LoansR!AD$12:AD$226)</f>
        <v>0</v>
      </c>
      <c r="AE102" s="70">
        <f>SUMIF(LoansC!$B$12:$B$226,Loans!$B102,LoansC!AE$12:AE$226)</f>
        <v>0.1111</v>
      </c>
      <c r="AF102" s="42">
        <f>SUMIF(LoansC!$B$12:$B$226,Loans!$B102,LoansC!AF$12:AF$226)+SUMIF(LoansR!$B$12:$B$214,Loans!$B102,LoansR!AF$12:AF$226)</f>
        <v>0</v>
      </c>
      <c r="AG102" s="42">
        <f>SUMIF(LoansC!$B$12:$B$226,Loans!$B102,LoansC!AG$12:AG$226)+SUMIF(LoansR!$B$12:$B$214,Loans!$B102,LoansR!AG$12:AG$226)</f>
        <v>0</v>
      </c>
      <c r="AH102" s="42">
        <f>SUMIF(LoansC!$B$12:$B$226,Loans!$B102,LoansC!AH$12:AH$226)+SUMIF(LoansR!$B$12:$B$214,Loans!$B102,LoansR!AH$12:AH$226)</f>
        <v>0</v>
      </c>
      <c r="AI102" s="42">
        <f>SUMIF(LoansC!$B$12:$B$226,Loans!$B102,LoansC!AI$12:AI$226)+SUMIF(LoansR!$B$12:$B$214,Loans!$B102,LoansR!AI$12:AI$226)</f>
        <v>1560</v>
      </c>
      <c r="AJ102" s="42">
        <f>SUMIF(LoansC!$B$12:$B$226,Loans!$B102,LoansC!AJ$12:AJ$226)+SUMIF(LoansR!$B$12:$B$214,Loans!$B102,LoansR!AJ$12:AJ$226)</f>
        <v>499200</v>
      </c>
      <c r="AK102" s="42">
        <f>SUMIF(LoansC!$B$12:$B$226,Loans!$B102,LoansC!AK$12:AK$226)+SUMIF(LoansR!$B$12:$B$214,Loans!$B102,LoansR!AK$12:AK$226)</f>
        <v>0</v>
      </c>
      <c r="AL102" s="42">
        <f>SUMIF(LoansC!$B$12:$B$226,Loans!$B102,LoansC!AL$12:AL$226)+SUMIF(LoansR!$B$12:$B$214,Loans!$B102,LoansR!AL$12:AL$226)</f>
        <v>0</v>
      </c>
      <c r="AM102" s="42">
        <f>SUMIF(LoansC!$B$12:$B$226,Loans!$B102,LoansC!AM$12:AM$226)+SUMIF(LoansR!$B$12:$B$214,Loans!$B102,LoansR!AM$12:AM$226)</f>
        <v>0</v>
      </c>
      <c r="AN102" s="42">
        <f>SUMIF(LoansC!$B$12:$B$226,Loans!$B102,LoansC!AN$12:AN$226)+SUMIF(LoansR!$B$12:$B$214,Loans!$B102,LoansR!AN$12:AN$226)</f>
        <v>0</v>
      </c>
      <c r="AP102" s="84"/>
    </row>
    <row r="103" spans="1:42" x14ac:dyDescent="0.2">
      <c r="A103" s="1">
        <f t="shared" si="6"/>
        <v>11</v>
      </c>
      <c r="B103" s="10">
        <f t="shared" si="7"/>
        <v>44530</v>
      </c>
      <c r="C103" s="42">
        <f>SUMIF(LoansC!$B$12:$B$226,Loans!$B103,LoansC!C$12:C$226)+SUMIF(LoansR!$B$12:$B$214,Loans!$B103,LoansR!C$12:C$226)</f>
        <v>1056761.74</v>
      </c>
      <c r="D103" s="42">
        <f>SUMIF(LoansC!$B$12:$B$226,Loans!$B103,LoansC!D$12:D$226)+SUMIF(LoansR!$B$12:$B$214,Loans!$B103,LoansR!D$12:D$226)</f>
        <v>189193270.88999996</v>
      </c>
      <c r="E103" s="42">
        <f>SUMIF(LoansC!$B$12:$B$226,Loans!$B103,LoansC!E$12:E$226)+SUMIF(LoansR!$B$12:$B$214,Loans!$B103,LoansR!E$12:E$226)</f>
        <v>0</v>
      </c>
      <c r="F103" s="42">
        <f>SUMIF(LoansC!$B$12:$B$226,Loans!$B103,LoansC!F$12:F$226)+SUMIF(LoansR!$B$12:$B$214,Loans!$B103,LoansR!F$12:F$226)</f>
        <v>0</v>
      </c>
      <c r="G103" s="42">
        <f>SUMIF(LoansC!$B$12:$B$226,Loans!$B103,LoansC!G$12:G$226)+SUMIF(LoansR!$B$12:$B$214,Loans!$B103,LoansR!G$12:G$226)</f>
        <v>2077</v>
      </c>
      <c r="H103" s="42">
        <f>SUMIF(LoansC!$B$12:$B$226,Loans!$B103,LoansC!H$12:H$226)+SUMIF(LoansR!$B$12:$B$214,Loans!$B103,LoansR!H$12:H$226)</f>
        <v>12375482.530000001</v>
      </c>
      <c r="I103" s="42">
        <f>SUMIF(LoansC!$B$12:$B$226,Loans!$B103,LoansC!I$12:I$226)+SUMIF(LoansR!$B$12:$B$214,Loans!$B103,LoansR!I$12:I$226)</f>
        <v>0</v>
      </c>
      <c r="J103" s="42">
        <f>SUMIF(LoansC!$B$12:$B$226,Loans!$B103,LoansC!J$12:J$226)+SUMIF(LoansR!$B$12:$B$214,Loans!$B103,LoansR!J$12:J$226)</f>
        <v>12375482.529999999</v>
      </c>
      <c r="K103" s="42">
        <f>SUMIF(LoansC!$B$12:$B$226,Loans!$B103,LoansC!K$12:K$226)+SUMIF(LoansR!$B$12:$B$214,Loans!$B103,LoansR!K$12:K$226)</f>
        <v>114575.93999999994</v>
      </c>
      <c r="L103" s="42">
        <f>SUMIF(LoansC!$B$12:$B$226,Loans!$B103,LoansC!L$12:L$226)+SUMIF(LoansR!$B$12:$B$214,Loans!$B103,LoansR!L$12:L$226)</f>
        <v>114575.93999999994</v>
      </c>
      <c r="M103" s="42">
        <f>SUMIF(LoansC!$B$12:$B$226,Loans!$B103,LoansC!M$12:M$226)+SUMIF(LoansR!$B$12:$B$214,Loans!$B103,LoansR!M$12:M$226)</f>
        <v>726095</v>
      </c>
      <c r="N103" s="42">
        <f>SUMIF(LoansC!$B$12:$B$226,Loans!$B103,LoansC!N$12:N$226)+SUMIF(LoansR!$B$12:$B$214,Loans!$B103,LoansR!N$12:N$226)</f>
        <v>0</v>
      </c>
      <c r="O103" s="42">
        <f>SUMIF(LoansC!$B$12:$B$226,Loans!$B103,LoansC!O$12:O$226)+SUMIF(LoansR!$B$12:$B$214,Loans!$B103,LoansR!O$12:O$226)</f>
        <v>580999.11</v>
      </c>
      <c r="P103" s="42">
        <f>SUMIF(LoansC!$B$12:$B$226,Loans!$B103,LoansC!P$12:P$226)+SUMIF(LoansR!$B$12:$B$214,Loans!$B103,LoansR!P$12:P$226)</f>
        <v>114575.93999999994</v>
      </c>
      <c r="Q103" s="42">
        <f>SUMIF(LoansC!$B$12:$B$226,Loans!$B103,LoansC!Q$12:Q$226)+SUMIF(LoansR!$B$12:$B$214,Loans!$B103,LoansR!Q$12:Q$226)</f>
        <v>466423.17000000004</v>
      </c>
      <c r="R103" s="42">
        <f>SUMIF(LoansC!$B$12:$B$226,Loans!$B103,LoansC!R$12:R$226)+SUMIF(LoansR!$B$12:$B$214,Loans!$B103,LoansR!R$12:R$226)</f>
        <v>0</v>
      </c>
      <c r="S103" s="42">
        <f>SUMIF(LoansC!$B$12:$B$226,Loans!$B103,LoansC!S$12:S$226)+SUMIF(LoansR!$B$12:$B$214,Loans!$B103,LoansR!S$12:S$226)</f>
        <v>11909059.360000001</v>
      </c>
      <c r="T103" s="42">
        <f>SUMIF(LoansC!$B$12:$B$226,Loans!$B103,LoansC!T$12:T$226)+SUMIF(LoansR!$B$12:$B$214,Loans!$B103,LoansR!T$12:T$226)</f>
        <v>11909059.360000001</v>
      </c>
      <c r="U103" s="42">
        <f>SUMIF(LoansC!$B$12:$B$226,Loans!$B103,LoansC!U$12:U$226)+SUMIF(LoansR!$B$12:$B$214,Loans!$B103,LoansR!U$12:U$226)</f>
        <v>2</v>
      </c>
      <c r="V103" s="42">
        <f>SUMIF(LoansC!$B$12:$B$226,Loans!$B103,LoansC!V$12:V$226)+SUMIF(LoansR!$B$12:$B$214,Loans!$B103,LoansR!V$12:V$226)</f>
        <v>114576.34242358334</v>
      </c>
      <c r="W103" s="42">
        <f>SUMIF(LoansC!$B$12:$B$226,Loans!$B103,LoansC!W$12:W$226)+SUMIF(LoansR!$B$12:$B$214,Loans!$B103,LoansR!W$12:W$226)</f>
        <v>0</v>
      </c>
      <c r="X103" s="42">
        <f>SUMIF(LoansC!$B$12:$B$226,Loans!$B103,LoansC!X$12:X$226)</f>
        <v>155</v>
      </c>
      <c r="Y103" s="42">
        <f>SUMIF(LoansC!$B$12:$B$226,Loans!$B103,LoansC!Y$12:Y$226)+SUMIF(LoansR!$B$12:$B$214,Loans!$B103,LoansR!Y$12:Y$226)</f>
        <v>0</v>
      </c>
      <c r="Z103" s="42">
        <f>SUMIF(LoansC!$B$12:$B$226,Loans!$B103,LoansC!Z$12:Z$226)+SUMIF(LoansR!$B$12:$B$214,Loans!$B103,LoansR!Z$12:Z$226)</f>
        <v>0</v>
      </c>
      <c r="AA103" s="42">
        <f>SUMIF(LoansC!$B$12:$B$226,Loans!$B103,LoansC!AA$12:AA$226)+SUMIF(LoansR!$B$12:$B$214,Loans!$B103,LoansR!AA$12:AA$226)</f>
        <v>0</v>
      </c>
      <c r="AB103" s="42">
        <f>SUMIF(LoansC!$B$12:$B$226,Loans!$B103,LoansC!AB$12:AB$226)+SUMIF(LoansR!$B$12:$B$214,Loans!$B103,LoansR!AB$12:AB$226)</f>
        <v>0</v>
      </c>
      <c r="AC103" s="42">
        <f>SUMIF(LoansC!$B$12:$B$226,Loans!$B103,LoansC!AC$12:AC$226)+SUMIF(LoansR!$B$12:$B$214,Loans!$B103,LoansR!AC$12:AC$226)</f>
        <v>853</v>
      </c>
      <c r="AD103" s="42">
        <f>SUMIF(LoansC!$B$12:$B$226,Loans!$B103,LoansC!AD$12:AD$226)+SUMIF(LoansR!$B$12:$B$214,Loans!$B103,LoansR!AD$12:AD$226)</f>
        <v>0</v>
      </c>
      <c r="AE103" s="70">
        <f>SUMIF(LoansC!$B$12:$B$226,Loans!$B103,LoansC!AE$12:AE$226)</f>
        <v>0.1111</v>
      </c>
      <c r="AF103" s="42">
        <f>SUMIF(LoansC!$B$12:$B$226,Loans!$B103,LoansC!AF$12:AF$226)+SUMIF(LoansR!$B$12:$B$214,Loans!$B103,LoansR!AF$12:AF$226)</f>
        <v>0</v>
      </c>
      <c r="AG103" s="42">
        <f>SUMIF(LoansC!$B$12:$B$226,Loans!$B103,LoansC!AG$12:AG$226)+SUMIF(LoansR!$B$12:$B$214,Loans!$B103,LoansR!AG$12:AG$226)</f>
        <v>0</v>
      </c>
      <c r="AH103" s="42">
        <f>SUMIF(LoansC!$B$12:$B$226,Loans!$B103,LoansC!AH$12:AH$226)+SUMIF(LoansR!$B$12:$B$214,Loans!$B103,LoansR!AH$12:AH$226)</f>
        <v>0</v>
      </c>
      <c r="AI103" s="42">
        <f>SUMIF(LoansC!$B$12:$B$226,Loans!$B103,LoansC!AI$12:AI$226)+SUMIF(LoansR!$B$12:$B$214,Loans!$B103,LoansR!AI$12:AI$226)</f>
        <v>1224</v>
      </c>
      <c r="AJ103" s="42">
        <f>SUMIF(LoansC!$B$12:$B$226,Loans!$B103,LoansC!AJ$12:AJ$226)+SUMIF(LoansR!$B$12:$B$214,Loans!$B103,LoansR!AJ$12:AJ$226)</f>
        <v>391279.11</v>
      </c>
      <c r="AK103" s="42">
        <f>SUMIF(LoansC!$B$12:$B$226,Loans!$B103,LoansC!AK$12:AK$226)+SUMIF(LoansR!$B$12:$B$214,Loans!$B103,LoansR!AK$12:AK$226)</f>
        <v>0</v>
      </c>
      <c r="AL103" s="42">
        <f>SUMIF(LoansC!$B$12:$B$226,Loans!$B103,LoansC!AL$12:AL$226)+SUMIF(LoansR!$B$12:$B$214,Loans!$B103,LoansR!AL$12:AL$226)</f>
        <v>0</v>
      </c>
      <c r="AM103" s="42">
        <f>SUMIF(LoansC!$B$12:$B$226,Loans!$B103,LoansC!AM$12:AM$226)+SUMIF(LoansR!$B$12:$B$214,Loans!$B103,LoansR!AM$12:AM$226)</f>
        <v>0</v>
      </c>
      <c r="AN103" s="42">
        <f>SUMIF(LoansC!$B$12:$B$226,Loans!$B103,LoansC!AN$12:AN$226)+SUMIF(LoansR!$B$12:$B$214,Loans!$B103,LoansR!AN$12:AN$226)</f>
        <v>0</v>
      </c>
      <c r="AP103" s="84"/>
    </row>
    <row r="104" spans="1:42" x14ac:dyDescent="0.2">
      <c r="A104" s="1">
        <f t="shared" si="6"/>
        <v>12</v>
      </c>
      <c r="B104" s="10">
        <f t="shared" si="7"/>
        <v>44561</v>
      </c>
      <c r="C104" s="42">
        <f>SUMIF(LoansC!$B$12:$B$226,Loans!$B104,LoansC!C$12:C$226)+SUMIF(LoansR!$B$12:$B$214,Loans!$B104,LoansR!C$12:C$226)</f>
        <v>934764.02</v>
      </c>
      <c r="D104" s="42">
        <f>SUMIF(LoansC!$B$12:$B$226,Loans!$B104,LoansC!D$12:D$226)+SUMIF(LoansR!$B$12:$B$214,Loans!$B104,LoansR!D$12:D$226)</f>
        <v>190128034.90999997</v>
      </c>
      <c r="E104" s="42">
        <f>SUMIF(LoansC!$B$12:$B$226,Loans!$B104,LoansC!E$12:E$226)+SUMIF(LoansR!$B$12:$B$214,Loans!$B104,LoansR!E$12:E$226)</f>
        <v>0</v>
      </c>
      <c r="F104" s="42">
        <f>SUMIF(LoansC!$B$12:$B$226,Loans!$B104,LoansC!F$12:F$226)+SUMIF(LoansR!$B$12:$B$214,Loans!$B104,LoansR!F$12:F$226)</f>
        <v>0</v>
      </c>
      <c r="G104" s="42">
        <f>SUMIF(LoansC!$B$12:$B$226,Loans!$B104,LoansC!G$12:G$226)+SUMIF(LoansR!$B$12:$B$214,Loans!$B104,LoansR!G$12:G$226)</f>
        <v>1683</v>
      </c>
      <c r="H104" s="42">
        <f>SUMIF(LoansC!$B$12:$B$226,Loans!$B104,LoansC!H$12:H$226)+SUMIF(LoansR!$B$12:$B$214,Loans!$B104,LoansR!H$12:H$226)</f>
        <v>11909059.360000001</v>
      </c>
      <c r="I104" s="42">
        <f>SUMIF(LoansC!$B$12:$B$226,Loans!$B104,LoansC!I$12:I$226)+SUMIF(LoansR!$B$12:$B$214,Loans!$B104,LoansR!I$12:I$226)</f>
        <v>0</v>
      </c>
      <c r="J104" s="42">
        <f>SUMIF(LoansC!$B$12:$B$226,Loans!$B104,LoansC!J$12:J$226)+SUMIF(LoansR!$B$12:$B$214,Loans!$B104,LoansR!J$12:J$226)</f>
        <v>11909059.360000001</v>
      </c>
      <c r="K104" s="42">
        <f>SUMIF(LoansC!$B$12:$B$226,Loans!$B104,LoansC!K$12:K$226)+SUMIF(LoansR!$B$12:$B$214,Loans!$B104,LoansR!K$12:K$226)</f>
        <v>110257.63000000002</v>
      </c>
      <c r="L104" s="42">
        <f>SUMIF(LoansC!$B$12:$B$226,Loans!$B104,LoansC!L$12:L$226)+SUMIF(LoansR!$B$12:$B$214,Loans!$B104,LoansR!L$12:L$226)</f>
        <v>110257.63000000002</v>
      </c>
      <c r="M104" s="42">
        <f>SUMIF(LoansC!$B$12:$B$226,Loans!$B104,LoansC!M$12:M$226)+SUMIF(LoansR!$B$12:$B$214,Loans!$B104,LoansR!M$12:M$226)</f>
        <v>579265</v>
      </c>
      <c r="N104" s="42">
        <f>SUMIF(LoansC!$B$12:$B$226,Loans!$B104,LoansC!N$12:N$226)+SUMIF(LoansR!$B$12:$B$214,Loans!$B104,LoansR!N$12:N$226)</f>
        <v>0</v>
      </c>
      <c r="O104" s="42">
        <f>SUMIF(LoansC!$B$12:$B$226,Loans!$B104,LoansC!O$12:O$226)+SUMIF(LoansR!$B$12:$B$214,Loans!$B104,LoansR!O$12:O$226)</f>
        <v>465521.7</v>
      </c>
      <c r="P104" s="42">
        <f>SUMIF(LoansC!$B$12:$B$226,Loans!$B104,LoansC!P$12:P$226)+SUMIF(LoansR!$B$12:$B$214,Loans!$B104,LoansR!P$12:P$226)</f>
        <v>110257.63000000002</v>
      </c>
      <c r="Q104" s="42">
        <f>SUMIF(LoansC!$B$12:$B$226,Loans!$B104,LoansC!Q$12:Q$226)+SUMIF(LoansR!$B$12:$B$214,Loans!$B104,LoansR!Q$12:Q$226)</f>
        <v>355264.07</v>
      </c>
      <c r="R104" s="42">
        <f>SUMIF(LoansC!$B$12:$B$226,Loans!$B104,LoansC!R$12:R$226)+SUMIF(LoansR!$B$12:$B$214,Loans!$B104,LoansR!R$12:R$226)</f>
        <v>0</v>
      </c>
      <c r="S104" s="42">
        <f>SUMIF(LoansC!$B$12:$B$226,Loans!$B104,LoansC!S$12:S$226)+SUMIF(LoansR!$B$12:$B$214,Loans!$B104,LoansR!S$12:S$226)</f>
        <v>11553795.290000001</v>
      </c>
      <c r="T104" s="42">
        <f>SUMIF(LoansC!$B$12:$B$226,Loans!$B104,LoansC!T$12:T$226)+SUMIF(LoansR!$B$12:$B$214,Loans!$B104,LoansR!T$12:T$226)</f>
        <v>11553795.290000001</v>
      </c>
      <c r="U104" s="42">
        <f>SUMIF(LoansC!$B$12:$B$226,Loans!$B104,LoansC!U$12:U$226)+SUMIF(LoansR!$B$12:$B$214,Loans!$B104,LoansR!U$12:U$226)</f>
        <v>2</v>
      </c>
      <c r="V104" s="42">
        <f>SUMIF(LoansC!$B$12:$B$226,Loans!$B104,LoansC!V$12:V$226)+SUMIF(LoansR!$B$12:$B$214,Loans!$B104,LoansR!V$12:V$226)</f>
        <v>110258.04124133335</v>
      </c>
      <c r="W104" s="42">
        <f>SUMIF(LoansC!$B$12:$B$226,Loans!$B104,LoansC!W$12:W$226)+SUMIF(LoansR!$B$12:$B$214,Loans!$B104,LoansR!W$12:W$226)</f>
        <v>0</v>
      </c>
      <c r="X104" s="42">
        <f>SUMIF(LoansC!$B$12:$B$226,Loans!$B104,LoansC!X$12:X$226)</f>
        <v>155</v>
      </c>
      <c r="Y104" s="42">
        <f>SUMIF(LoansC!$B$12:$B$226,Loans!$B104,LoansC!Y$12:Y$226)+SUMIF(LoansR!$B$12:$B$214,Loans!$B104,LoansR!Y$12:Y$226)</f>
        <v>0</v>
      </c>
      <c r="Z104" s="42">
        <f>SUMIF(LoansC!$B$12:$B$226,Loans!$B104,LoansC!Z$12:Z$226)+SUMIF(LoansR!$B$12:$B$214,Loans!$B104,LoansR!Z$12:Z$226)</f>
        <v>0</v>
      </c>
      <c r="AA104" s="42">
        <f>SUMIF(LoansC!$B$12:$B$226,Loans!$B104,LoansC!AA$12:AA$226)+SUMIF(LoansR!$B$12:$B$214,Loans!$B104,LoansR!AA$12:AA$226)</f>
        <v>0</v>
      </c>
      <c r="AB104" s="42">
        <f>SUMIF(LoansC!$B$12:$B$226,Loans!$B104,LoansC!AB$12:AB$226)+SUMIF(LoansR!$B$12:$B$214,Loans!$B104,LoansR!AB$12:AB$226)</f>
        <v>0</v>
      </c>
      <c r="AC104" s="42">
        <f>SUMIF(LoansC!$B$12:$B$226,Loans!$B104,LoansC!AC$12:AC$226)+SUMIF(LoansR!$B$12:$B$214,Loans!$B104,LoansR!AC$12:AC$226)</f>
        <v>703</v>
      </c>
      <c r="AD104" s="42">
        <f>SUMIF(LoansC!$B$12:$B$226,Loans!$B104,LoansC!AD$12:AD$226)+SUMIF(LoansR!$B$12:$B$214,Loans!$B104,LoansR!AD$12:AD$226)</f>
        <v>0</v>
      </c>
      <c r="AE104" s="70">
        <f>SUMIF(LoansC!$B$12:$B$226,Loans!$B104,LoansC!AE$12:AE$226)</f>
        <v>0.1111</v>
      </c>
      <c r="AF104" s="42">
        <f>SUMIF(LoansC!$B$12:$B$226,Loans!$B104,LoansC!AF$12:AF$226)+SUMIF(LoansR!$B$12:$B$214,Loans!$B104,LoansR!AF$12:AF$226)</f>
        <v>0</v>
      </c>
      <c r="AG104" s="42">
        <f>SUMIF(LoansC!$B$12:$B$226,Loans!$B104,LoansC!AG$12:AG$226)+SUMIF(LoansR!$B$12:$B$214,Loans!$B104,LoansR!AG$12:AG$226)</f>
        <v>0</v>
      </c>
      <c r="AH104" s="42">
        <f>SUMIF(LoansC!$B$12:$B$226,Loans!$B104,LoansC!AH$12:AH$226)+SUMIF(LoansR!$B$12:$B$214,Loans!$B104,LoansR!AH$12:AH$226)</f>
        <v>0</v>
      </c>
      <c r="AI104" s="42">
        <f>SUMIF(LoansC!$B$12:$B$226,Loans!$B104,LoansC!AI$12:AI$226)+SUMIF(LoansR!$B$12:$B$214,Loans!$B104,LoansR!AI$12:AI$226)</f>
        <v>980</v>
      </c>
      <c r="AJ104" s="42">
        <f>SUMIF(LoansC!$B$12:$B$226,Loans!$B104,LoansC!AJ$12:AJ$226)+SUMIF(LoansR!$B$12:$B$214,Loans!$B104,LoansR!AJ$12:AJ$226)</f>
        <v>313600</v>
      </c>
      <c r="AK104" s="42">
        <f>SUMIF(LoansC!$B$12:$B$226,Loans!$B104,LoansC!AK$12:AK$226)+SUMIF(LoansR!$B$12:$B$214,Loans!$B104,LoansR!AK$12:AK$226)</f>
        <v>0</v>
      </c>
      <c r="AL104" s="42">
        <f>SUMIF(LoansC!$B$12:$B$226,Loans!$B104,LoansC!AL$12:AL$226)+SUMIF(LoansR!$B$12:$B$214,Loans!$B104,LoansR!AL$12:AL$226)</f>
        <v>0</v>
      </c>
      <c r="AM104" s="42">
        <f>SUMIF(LoansC!$B$12:$B$226,Loans!$B104,LoansC!AM$12:AM$226)+SUMIF(LoansR!$B$12:$B$214,Loans!$B104,LoansR!AM$12:AM$226)</f>
        <v>0</v>
      </c>
      <c r="AN104" s="42">
        <f>SUMIF(LoansC!$B$12:$B$226,Loans!$B104,LoansC!AN$12:AN$226)+SUMIF(LoansR!$B$12:$B$214,Loans!$B104,LoansR!AN$12:AN$226)</f>
        <v>0</v>
      </c>
      <c r="AP104" s="84"/>
    </row>
    <row r="105" spans="1:42" x14ac:dyDescent="0.2">
      <c r="A105" s="1">
        <f t="shared" si="6"/>
        <v>1</v>
      </c>
      <c r="B105" s="10">
        <f t="shared" si="7"/>
        <v>44592</v>
      </c>
      <c r="C105" s="42">
        <f>SUMIF(LoansC!$B$12:$B$226,Loans!$B105,LoansC!C$12:C$226)+SUMIF(LoansR!$B$12:$B$214,Loans!$B105,LoansR!C$12:C$226)</f>
        <v>1153248.4500000002</v>
      </c>
      <c r="D105" s="42">
        <f>SUMIF(LoansC!$B$12:$B$226,Loans!$B105,LoansC!D$12:D$226)+SUMIF(LoansR!$B$12:$B$214,Loans!$B105,LoansR!D$12:D$226)</f>
        <v>191281283.35999995</v>
      </c>
      <c r="E105" s="42">
        <f>SUMIF(LoansC!$B$12:$B$226,Loans!$B105,LoansC!E$12:E$226)+SUMIF(LoansR!$B$12:$B$214,Loans!$B105,LoansR!E$12:E$226)</f>
        <v>0</v>
      </c>
      <c r="F105" s="42">
        <f>SUMIF(LoansC!$B$12:$B$226,Loans!$B105,LoansC!F$12:F$226)+SUMIF(LoansR!$B$12:$B$214,Loans!$B105,LoansR!F$12:F$226)</f>
        <v>0</v>
      </c>
      <c r="G105" s="42">
        <f>SUMIF(LoansC!$B$12:$B$226,Loans!$B105,LoansC!G$12:G$226)+SUMIF(LoansR!$B$12:$B$214,Loans!$B105,LoansR!G$12:G$226)</f>
        <v>1054</v>
      </c>
      <c r="H105" s="42">
        <f>SUMIF(LoansC!$B$12:$B$226,Loans!$B105,LoansC!H$12:H$226)+SUMIF(LoansR!$B$12:$B$214,Loans!$B105,LoansR!H$12:H$226)</f>
        <v>11553795.290000001</v>
      </c>
      <c r="I105" s="42">
        <f>SUMIF(LoansC!$B$12:$B$226,Loans!$B105,LoansC!I$12:I$226)+SUMIF(LoansR!$B$12:$B$214,Loans!$B105,LoansR!I$12:I$226)</f>
        <v>0</v>
      </c>
      <c r="J105" s="42">
        <f>SUMIF(LoansC!$B$12:$B$226,Loans!$B105,LoansC!J$12:J$226)+SUMIF(LoansR!$B$12:$B$214,Loans!$B105,LoansR!J$12:J$226)</f>
        <v>11553795.290000001</v>
      </c>
      <c r="K105" s="42">
        <f>SUMIF(LoansC!$B$12:$B$226,Loans!$B105,LoansC!K$12:K$226)+SUMIF(LoansR!$B$12:$B$214,Loans!$B105,LoansR!K$12:K$226)</f>
        <v>106968.50000000003</v>
      </c>
      <c r="L105" s="42">
        <f>SUMIF(LoansC!$B$12:$B$226,Loans!$B105,LoansC!L$12:L$226)+SUMIF(LoansR!$B$12:$B$214,Loans!$B105,LoansR!L$12:L$226)</f>
        <v>106968.50000000003</v>
      </c>
      <c r="M105" s="42">
        <f>SUMIF(LoansC!$B$12:$B$226,Loans!$B105,LoansC!M$12:M$226)+SUMIF(LoansR!$B$12:$B$214,Loans!$B105,LoansR!M$12:M$226)</f>
        <v>356010</v>
      </c>
      <c r="N105" s="42">
        <f>SUMIF(LoansC!$B$12:$B$226,Loans!$B105,LoansC!N$12:N$226)+SUMIF(LoansR!$B$12:$B$214,Loans!$B105,LoansR!N$12:N$226)</f>
        <v>0</v>
      </c>
      <c r="O105" s="42">
        <f>SUMIF(LoansC!$B$12:$B$226,Loans!$B105,LoansC!O$12:O$226)+SUMIF(LoansR!$B$12:$B$214,Loans!$B105,LoansR!O$12:O$226)</f>
        <v>285950</v>
      </c>
      <c r="P105" s="42">
        <f>SUMIF(LoansC!$B$12:$B$226,Loans!$B105,LoansC!P$12:P$226)+SUMIF(LoansR!$B$12:$B$214,Loans!$B105,LoansR!P$12:P$226)</f>
        <v>106968.50000000003</v>
      </c>
      <c r="Q105" s="42">
        <f>SUMIF(LoansC!$B$12:$B$226,Loans!$B105,LoansC!Q$12:Q$226)+SUMIF(LoansR!$B$12:$B$214,Loans!$B105,LoansR!Q$12:Q$226)</f>
        <v>178981.5</v>
      </c>
      <c r="R105" s="42">
        <f>SUMIF(LoansC!$B$12:$B$226,Loans!$B105,LoansC!R$12:R$226)+SUMIF(LoansR!$B$12:$B$214,Loans!$B105,LoansR!R$12:R$226)</f>
        <v>0</v>
      </c>
      <c r="S105" s="42">
        <f>SUMIF(LoansC!$B$12:$B$226,Loans!$B105,LoansC!S$12:S$226)+SUMIF(LoansR!$B$12:$B$214,Loans!$B105,LoansR!S$12:S$226)</f>
        <v>11374813.790000003</v>
      </c>
      <c r="T105" s="42">
        <f>SUMIF(LoansC!$B$12:$B$226,Loans!$B105,LoansC!T$12:T$226)+SUMIF(LoansR!$B$12:$B$214,Loans!$B105,LoansR!T$12:T$226)</f>
        <v>11374813.790000003</v>
      </c>
      <c r="U105" s="42">
        <f>SUMIF(LoansC!$B$12:$B$226,Loans!$B105,LoansC!U$12:U$226)+SUMIF(LoansR!$B$12:$B$214,Loans!$B105,LoansR!U$12:U$226)</f>
        <v>2</v>
      </c>
      <c r="V105" s="42">
        <f>SUMIF(LoansC!$B$12:$B$226,Loans!$B105,LoansC!V$12:V$226)+SUMIF(LoansR!$B$12:$B$214,Loans!$B105,LoansR!V$12:V$226)</f>
        <v>106968.88805991667</v>
      </c>
      <c r="W105" s="42">
        <f>SUMIF(LoansC!$B$12:$B$226,Loans!$B105,LoansC!W$12:W$226)+SUMIF(LoansR!$B$12:$B$214,Loans!$B105,LoansR!W$12:W$226)</f>
        <v>0</v>
      </c>
      <c r="X105" s="42">
        <f>SUMIF(LoansC!$B$12:$B$226,Loans!$B105,LoansC!X$12:X$226)</f>
        <v>155</v>
      </c>
      <c r="Y105" s="42">
        <f>SUMIF(LoansC!$B$12:$B$226,Loans!$B105,LoansC!Y$12:Y$226)+SUMIF(LoansR!$B$12:$B$214,Loans!$B105,LoansR!Y$12:Y$226)</f>
        <v>0</v>
      </c>
      <c r="Z105" s="42">
        <f>SUMIF(LoansC!$B$12:$B$226,Loans!$B105,LoansC!Z$12:Z$226)+SUMIF(LoansR!$B$12:$B$214,Loans!$B105,LoansR!Z$12:Z$226)</f>
        <v>0</v>
      </c>
      <c r="AA105" s="42">
        <f>SUMIF(LoansC!$B$12:$B$226,Loans!$B105,LoansC!AA$12:AA$226)+SUMIF(LoansR!$B$12:$B$214,Loans!$B105,LoansR!AA$12:AA$226)</f>
        <v>0</v>
      </c>
      <c r="AB105" s="42">
        <f>SUMIF(LoansC!$B$12:$B$226,Loans!$B105,LoansC!AB$12:AB$226)+SUMIF(LoansR!$B$12:$B$214,Loans!$B105,LoansR!AB$12:AB$226)</f>
        <v>0</v>
      </c>
      <c r="AC105" s="42">
        <f>SUMIF(LoansC!$B$12:$B$226,Loans!$B105,LoansC!AC$12:AC$226)+SUMIF(LoansR!$B$12:$B$214,Loans!$B105,LoansR!AC$12:AC$226)</f>
        <v>452</v>
      </c>
      <c r="AD105" s="42">
        <f>SUMIF(LoansC!$B$12:$B$226,Loans!$B105,LoansC!AD$12:AD$226)+SUMIF(LoansR!$B$12:$B$214,Loans!$B105,LoansR!AD$12:AD$226)</f>
        <v>0</v>
      </c>
      <c r="AE105" s="70">
        <f>SUMIF(LoansC!$B$12:$B$226,Loans!$B105,LoansC!AE$12:AE$226)</f>
        <v>0.1111</v>
      </c>
      <c r="AF105" s="42">
        <f>SUMIF(LoansC!$B$12:$B$226,Loans!$B105,LoansC!AF$12:AF$226)+SUMIF(LoansR!$B$12:$B$214,Loans!$B105,LoansR!AF$12:AF$226)</f>
        <v>0</v>
      </c>
      <c r="AG105" s="42">
        <f>SUMIF(LoansC!$B$12:$B$226,Loans!$B105,LoansC!AG$12:AG$226)+SUMIF(LoansR!$B$12:$B$214,Loans!$B105,LoansR!AG$12:AG$226)</f>
        <v>0</v>
      </c>
      <c r="AH105" s="42">
        <f>SUMIF(LoansC!$B$12:$B$226,Loans!$B105,LoansC!AH$12:AH$226)+SUMIF(LoansR!$B$12:$B$214,Loans!$B105,LoansR!AH$12:AH$226)</f>
        <v>0</v>
      </c>
      <c r="AI105" s="42">
        <f>SUMIF(LoansC!$B$12:$B$226,Loans!$B105,LoansC!AI$12:AI$226)+SUMIF(LoansR!$B$12:$B$214,Loans!$B105,LoansR!AI$12:AI$226)</f>
        <v>602</v>
      </c>
      <c r="AJ105" s="42">
        <f>SUMIF(LoansC!$B$12:$B$226,Loans!$B105,LoansC!AJ$12:AJ$226)+SUMIF(LoansR!$B$12:$B$214,Loans!$B105,LoansR!AJ$12:AJ$226)</f>
        <v>192640</v>
      </c>
      <c r="AK105" s="42">
        <f>SUMIF(LoansC!$B$12:$B$226,Loans!$B105,LoansC!AK$12:AK$226)+SUMIF(LoansR!$B$12:$B$214,Loans!$B105,LoansR!AK$12:AK$226)</f>
        <v>0</v>
      </c>
      <c r="AL105" s="42">
        <f>SUMIF(LoansC!$B$12:$B$226,Loans!$B105,LoansC!AL$12:AL$226)+SUMIF(LoansR!$B$12:$B$214,Loans!$B105,LoansR!AL$12:AL$226)</f>
        <v>0</v>
      </c>
      <c r="AM105" s="42">
        <f>SUMIF(LoansC!$B$12:$B$226,Loans!$B105,LoansC!AM$12:AM$226)+SUMIF(LoansR!$B$12:$B$214,Loans!$B105,LoansR!AM$12:AM$226)</f>
        <v>0</v>
      </c>
      <c r="AN105" s="42">
        <f>SUMIF(LoansC!$B$12:$B$226,Loans!$B105,LoansC!AN$12:AN$226)+SUMIF(LoansR!$B$12:$B$214,Loans!$B105,LoansR!AN$12:AN$226)</f>
        <v>0</v>
      </c>
      <c r="AP105" s="84"/>
    </row>
    <row r="106" spans="1:42" x14ac:dyDescent="0.2">
      <c r="A106" s="1">
        <f t="shared" si="6"/>
        <v>2</v>
      </c>
      <c r="B106" s="10">
        <f t="shared" si="7"/>
        <v>44620</v>
      </c>
      <c r="C106" s="42">
        <f>SUMIF(LoansC!$B$12:$B$226,Loans!$B106,LoansC!C$12:C$226)+SUMIF(LoansR!$B$12:$B$214,Loans!$B106,LoansR!C$12:C$226)</f>
        <v>1425372.7500000005</v>
      </c>
      <c r="D106" s="42">
        <f>SUMIF(LoansC!$B$12:$B$226,Loans!$B106,LoansC!D$12:D$226)+SUMIF(LoansR!$B$12:$B$214,Loans!$B106,LoansR!D$12:D$226)</f>
        <v>192706656.10999995</v>
      </c>
      <c r="E106" s="42">
        <f>SUMIF(LoansC!$B$12:$B$226,Loans!$B106,LoansC!E$12:E$226)+SUMIF(LoansR!$B$12:$B$214,Loans!$B106,LoansR!E$12:E$226)</f>
        <v>0</v>
      </c>
      <c r="F106" s="42">
        <f>SUMIF(LoansC!$B$12:$B$226,Loans!$B106,LoansC!F$12:F$226)+SUMIF(LoansR!$B$12:$B$214,Loans!$B106,LoansR!F$12:F$226)</f>
        <v>0</v>
      </c>
      <c r="G106" s="42">
        <f>SUMIF(LoansC!$B$12:$B$226,Loans!$B106,LoansC!G$12:G$226)+SUMIF(LoansR!$B$12:$B$214,Loans!$B106,LoansR!G$12:G$226)</f>
        <v>935</v>
      </c>
      <c r="H106" s="42">
        <f>SUMIF(LoansC!$B$12:$B$226,Loans!$B106,LoansC!H$12:H$226)+SUMIF(LoansR!$B$12:$B$214,Loans!$B106,LoansR!H$12:H$226)</f>
        <v>11374813.790000003</v>
      </c>
      <c r="I106" s="42">
        <f>SUMIF(LoansC!$B$12:$B$226,Loans!$B106,LoansC!I$12:I$226)+SUMIF(LoansR!$B$12:$B$214,Loans!$B106,LoansR!I$12:I$226)</f>
        <v>0</v>
      </c>
      <c r="J106" s="42">
        <f>SUMIF(LoansC!$B$12:$B$226,Loans!$B106,LoansC!J$12:J$226)+SUMIF(LoansR!$B$12:$B$214,Loans!$B106,LoansR!J$12:J$226)</f>
        <v>11374813.790000003</v>
      </c>
      <c r="K106" s="42">
        <f>SUMIF(LoansC!$B$12:$B$226,Loans!$B106,LoansC!K$12:K$226)+SUMIF(LoansR!$B$12:$B$214,Loans!$B106,LoansR!K$12:K$226)</f>
        <v>105311.43000000001</v>
      </c>
      <c r="L106" s="42">
        <f>SUMIF(LoansC!$B$12:$B$226,Loans!$B106,LoansC!L$12:L$226)+SUMIF(LoansR!$B$12:$B$214,Loans!$B106,LoansR!L$12:L$226)</f>
        <v>105311.43000000001</v>
      </c>
      <c r="M106" s="42">
        <f>SUMIF(LoansC!$B$12:$B$226,Loans!$B106,LoansC!M$12:M$226)+SUMIF(LoansR!$B$12:$B$214,Loans!$B106,LoansR!M$12:M$226)</f>
        <v>316125</v>
      </c>
      <c r="N106" s="42">
        <f>SUMIF(LoansC!$B$12:$B$226,Loans!$B106,LoansC!N$12:N$226)+SUMIF(LoansR!$B$12:$B$214,Loans!$B106,LoansR!N$12:N$226)</f>
        <v>0</v>
      </c>
      <c r="O106" s="42">
        <f>SUMIF(LoansC!$B$12:$B$226,Loans!$B106,LoansC!O$12:O$226)+SUMIF(LoansR!$B$12:$B$214,Loans!$B106,LoansR!O$12:O$226)</f>
        <v>252882.03</v>
      </c>
      <c r="P106" s="42">
        <f>SUMIF(LoansC!$B$12:$B$226,Loans!$B106,LoansC!P$12:P$226)+SUMIF(LoansR!$B$12:$B$214,Loans!$B106,LoansR!P$12:P$226)</f>
        <v>105311.43000000001</v>
      </c>
      <c r="Q106" s="42">
        <f>SUMIF(LoansC!$B$12:$B$226,Loans!$B106,LoansC!Q$12:Q$226)+SUMIF(LoansR!$B$12:$B$214,Loans!$B106,LoansR!Q$12:Q$226)</f>
        <v>147570.59999999998</v>
      </c>
      <c r="R106" s="42">
        <f>SUMIF(LoansC!$B$12:$B$226,Loans!$B106,LoansC!R$12:R$226)+SUMIF(LoansR!$B$12:$B$214,Loans!$B106,LoansR!R$12:R$226)</f>
        <v>0</v>
      </c>
      <c r="S106" s="42">
        <f>SUMIF(LoansC!$B$12:$B$226,Loans!$B106,LoansC!S$12:S$226)+SUMIF(LoansR!$B$12:$B$214,Loans!$B106,LoansR!S$12:S$226)</f>
        <v>11227243.189999999</v>
      </c>
      <c r="T106" s="42">
        <f>SUMIF(LoansC!$B$12:$B$226,Loans!$B106,LoansC!T$12:T$226)+SUMIF(LoansR!$B$12:$B$214,Loans!$B106,LoansR!T$12:T$226)</f>
        <v>11227243.189999999</v>
      </c>
      <c r="U106" s="42">
        <f>SUMIF(LoansC!$B$12:$B$226,Loans!$B106,LoansC!U$12:U$226)+SUMIF(LoansR!$B$12:$B$214,Loans!$B106,LoansR!U$12:U$226)</f>
        <v>2</v>
      </c>
      <c r="V106" s="42">
        <f>SUMIF(LoansC!$B$12:$B$226,Loans!$B106,LoansC!V$12:V$226)+SUMIF(LoansR!$B$12:$B$214,Loans!$B106,LoansR!V$12:V$226)</f>
        <v>105311.8176724167</v>
      </c>
      <c r="W106" s="42">
        <f>SUMIF(LoansC!$B$12:$B$226,Loans!$B106,LoansC!W$12:W$226)+SUMIF(LoansR!$B$12:$B$214,Loans!$B106,LoansR!W$12:W$226)</f>
        <v>0</v>
      </c>
      <c r="X106" s="42">
        <f>SUMIF(LoansC!$B$12:$B$226,Loans!$B106,LoansC!X$12:X$226)</f>
        <v>155</v>
      </c>
      <c r="Y106" s="42">
        <f>SUMIF(LoansC!$B$12:$B$226,Loans!$B106,LoansC!Y$12:Y$226)+SUMIF(LoansR!$B$12:$B$214,Loans!$B106,LoansR!Y$12:Y$226)</f>
        <v>0</v>
      </c>
      <c r="Z106" s="42">
        <f>SUMIF(LoansC!$B$12:$B$226,Loans!$B106,LoansC!Z$12:Z$226)+SUMIF(LoansR!$B$12:$B$214,Loans!$B106,LoansR!Z$12:Z$226)</f>
        <v>0</v>
      </c>
      <c r="AA106" s="42">
        <f>SUMIF(LoansC!$B$12:$B$226,Loans!$B106,LoansC!AA$12:AA$226)+SUMIF(LoansR!$B$12:$B$214,Loans!$B106,LoansR!AA$12:AA$226)</f>
        <v>0</v>
      </c>
      <c r="AB106" s="42">
        <f>SUMIF(LoansC!$B$12:$B$226,Loans!$B106,LoansC!AB$12:AB$226)+SUMIF(LoansR!$B$12:$B$214,Loans!$B106,LoansR!AB$12:AB$226)</f>
        <v>0</v>
      </c>
      <c r="AC106" s="42">
        <f>SUMIF(LoansC!$B$12:$B$226,Loans!$B106,LoansC!AC$12:AC$226)+SUMIF(LoansR!$B$12:$B$214,Loans!$B106,LoansR!AC$12:AC$226)</f>
        <v>402</v>
      </c>
      <c r="AD106" s="42">
        <f>SUMIF(LoansC!$B$12:$B$226,Loans!$B106,LoansC!AD$12:AD$226)+SUMIF(LoansR!$B$12:$B$214,Loans!$B106,LoansR!AD$12:AD$226)</f>
        <v>0</v>
      </c>
      <c r="AE106" s="70">
        <f>SUMIF(LoansC!$B$12:$B$226,Loans!$B106,LoansC!AE$12:AE$226)</f>
        <v>0.1111</v>
      </c>
      <c r="AF106" s="42">
        <f>SUMIF(LoansC!$B$12:$B$226,Loans!$B106,LoansC!AF$12:AF$226)+SUMIF(LoansR!$B$12:$B$214,Loans!$B106,LoansR!AF$12:AF$226)</f>
        <v>0</v>
      </c>
      <c r="AG106" s="42">
        <f>SUMIF(LoansC!$B$12:$B$226,Loans!$B106,LoansC!AG$12:AG$226)+SUMIF(LoansR!$B$12:$B$214,Loans!$B106,LoansR!AG$12:AG$226)</f>
        <v>0</v>
      </c>
      <c r="AH106" s="42">
        <f>SUMIF(LoansC!$B$12:$B$226,Loans!$B106,LoansC!AH$12:AH$226)+SUMIF(LoansR!$B$12:$B$214,Loans!$B106,LoansR!AH$12:AH$226)</f>
        <v>0</v>
      </c>
      <c r="AI106" s="42">
        <f>SUMIF(LoansC!$B$12:$B$226,Loans!$B106,LoansC!AI$12:AI$226)+SUMIF(LoansR!$B$12:$B$214,Loans!$B106,LoansR!AI$12:AI$226)</f>
        <v>533</v>
      </c>
      <c r="AJ106" s="42">
        <f>SUMIF(LoansC!$B$12:$B$226,Loans!$B106,LoansC!AJ$12:AJ$226)+SUMIF(LoansR!$B$12:$B$214,Loans!$B106,LoansR!AJ$12:AJ$226)</f>
        <v>170267.03</v>
      </c>
      <c r="AK106" s="42">
        <f>SUMIF(LoansC!$B$12:$B$226,Loans!$B106,LoansC!AK$12:AK$226)+SUMIF(LoansR!$B$12:$B$214,Loans!$B106,LoansR!AK$12:AK$226)</f>
        <v>0</v>
      </c>
      <c r="AL106" s="42">
        <f>SUMIF(LoansC!$B$12:$B$226,Loans!$B106,LoansC!AL$12:AL$226)+SUMIF(LoansR!$B$12:$B$214,Loans!$B106,LoansR!AL$12:AL$226)</f>
        <v>0</v>
      </c>
      <c r="AM106" s="42">
        <f>SUMIF(LoansC!$B$12:$B$226,Loans!$B106,LoansC!AM$12:AM$226)+SUMIF(LoansR!$B$12:$B$214,Loans!$B106,LoansR!AM$12:AM$226)</f>
        <v>0</v>
      </c>
      <c r="AN106" s="42">
        <f>SUMIF(LoansC!$B$12:$B$226,Loans!$B106,LoansC!AN$12:AN$226)+SUMIF(LoansR!$B$12:$B$214,Loans!$B106,LoansR!AN$12:AN$226)</f>
        <v>0</v>
      </c>
      <c r="AP106" s="84"/>
    </row>
    <row r="107" spans="1:42" x14ac:dyDescent="0.2">
      <c r="A107" s="1">
        <f t="shared" si="6"/>
        <v>3</v>
      </c>
      <c r="B107" s="10">
        <f t="shared" si="7"/>
        <v>44651</v>
      </c>
      <c r="C107" s="42">
        <f>SUMIF(LoansC!$B$12:$B$226,Loans!$B107,LoansC!C$12:C$226)+SUMIF(LoansR!$B$12:$B$214,Loans!$B107,LoansR!C$12:C$226)</f>
        <v>2024978.4700000004</v>
      </c>
      <c r="D107" s="42">
        <f>SUMIF(LoansC!$B$12:$B$226,Loans!$B107,LoansC!D$12:D$226)+SUMIF(LoansR!$B$12:$B$214,Loans!$B107,LoansR!D$12:D$226)</f>
        <v>194731634.57999995</v>
      </c>
      <c r="E107" s="42">
        <f>SUMIF(LoansC!$B$12:$B$226,Loans!$B107,LoansC!E$12:E$226)+SUMIF(LoansR!$B$12:$B$214,Loans!$B107,LoansR!E$12:E$226)</f>
        <v>0</v>
      </c>
      <c r="F107" s="42">
        <f>SUMIF(LoansC!$B$12:$B$226,Loans!$B107,LoansC!F$12:F$226)+SUMIF(LoansR!$B$12:$B$214,Loans!$B107,LoansR!F$12:F$226)</f>
        <v>0</v>
      </c>
      <c r="G107" s="42">
        <f>SUMIF(LoansC!$B$12:$B$226,Loans!$B107,LoansC!G$12:G$226)+SUMIF(LoansR!$B$12:$B$214,Loans!$B107,LoansR!G$12:G$226)</f>
        <v>1157</v>
      </c>
      <c r="H107" s="42">
        <f>SUMIF(LoansC!$B$12:$B$226,Loans!$B107,LoansC!H$12:H$226)+SUMIF(LoansR!$B$12:$B$214,Loans!$B107,LoansR!H$12:H$226)</f>
        <v>11227243.189999999</v>
      </c>
      <c r="I107" s="42">
        <f>SUMIF(LoansC!$B$12:$B$226,Loans!$B107,LoansC!I$12:I$226)+SUMIF(LoansR!$B$12:$B$214,Loans!$B107,LoansR!I$12:I$226)</f>
        <v>0</v>
      </c>
      <c r="J107" s="42">
        <f>SUMIF(LoansC!$B$12:$B$226,Loans!$B107,LoansC!J$12:J$226)+SUMIF(LoansR!$B$12:$B$214,Loans!$B107,LoansR!J$12:J$226)</f>
        <v>11227243.189999999</v>
      </c>
      <c r="K107" s="42">
        <f>SUMIF(LoansC!$B$12:$B$226,Loans!$B107,LoansC!K$12:K$226)+SUMIF(LoansR!$B$12:$B$214,Loans!$B107,LoansR!K$12:K$226)</f>
        <v>103945.18000000001</v>
      </c>
      <c r="L107" s="42">
        <f>SUMIF(LoansC!$B$12:$B$226,Loans!$B107,LoansC!L$12:L$226)+SUMIF(LoansR!$B$12:$B$214,Loans!$B107,LoansR!L$12:L$226)</f>
        <v>103945.18000000001</v>
      </c>
      <c r="M107" s="42">
        <f>SUMIF(LoansC!$B$12:$B$226,Loans!$B107,LoansC!M$12:M$226)+SUMIF(LoansR!$B$12:$B$214,Loans!$B107,LoansR!M$12:M$226)</f>
        <v>388295</v>
      </c>
      <c r="N107" s="42">
        <f>SUMIF(LoansC!$B$12:$B$226,Loans!$B107,LoansC!N$12:N$226)+SUMIF(LoansR!$B$12:$B$214,Loans!$B107,LoansR!N$12:N$226)</f>
        <v>0</v>
      </c>
      <c r="O107" s="42">
        <f>SUMIF(LoansC!$B$12:$B$226,Loans!$B107,LoansC!O$12:O$226)+SUMIF(LoansR!$B$12:$B$214,Loans!$B107,LoansR!O$12:O$226)</f>
        <v>310175</v>
      </c>
      <c r="P107" s="42">
        <f>SUMIF(LoansC!$B$12:$B$226,Loans!$B107,LoansC!P$12:P$226)+SUMIF(LoansR!$B$12:$B$214,Loans!$B107,LoansR!P$12:P$226)</f>
        <v>103945.18000000001</v>
      </c>
      <c r="Q107" s="42">
        <f>SUMIF(LoansC!$B$12:$B$226,Loans!$B107,LoansC!Q$12:Q$226)+SUMIF(LoansR!$B$12:$B$214,Loans!$B107,LoansR!Q$12:Q$226)</f>
        <v>206229.81999999998</v>
      </c>
      <c r="R107" s="42">
        <f>SUMIF(LoansC!$B$12:$B$226,Loans!$B107,LoansC!R$12:R$226)+SUMIF(LoansR!$B$12:$B$214,Loans!$B107,LoansR!R$12:R$226)</f>
        <v>0</v>
      </c>
      <c r="S107" s="42">
        <f>SUMIF(LoansC!$B$12:$B$226,Loans!$B107,LoansC!S$12:S$226)+SUMIF(LoansR!$B$12:$B$214,Loans!$B107,LoansR!S$12:S$226)</f>
        <v>11021013.370000001</v>
      </c>
      <c r="T107" s="42">
        <f>SUMIF(LoansC!$B$12:$B$226,Loans!$B107,LoansC!T$12:T$226)+SUMIF(LoansR!$B$12:$B$214,Loans!$B107,LoansR!T$12:T$226)</f>
        <v>11021013.370000001</v>
      </c>
      <c r="U107" s="42">
        <f>SUMIF(LoansC!$B$12:$B$226,Loans!$B107,LoansC!U$12:U$226)+SUMIF(LoansR!$B$12:$B$214,Loans!$B107,LoansR!U$12:U$226)</f>
        <v>2</v>
      </c>
      <c r="V107" s="42">
        <f>SUMIF(LoansC!$B$12:$B$226,Loans!$B107,LoansC!V$12:V$226)+SUMIF(LoansR!$B$12:$B$214,Loans!$B107,LoansR!V$12:V$226)</f>
        <v>103945.55986741667</v>
      </c>
      <c r="W107" s="42">
        <f>SUMIF(LoansC!$B$12:$B$226,Loans!$B107,LoansC!W$12:W$226)+SUMIF(LoansR!$B$12:$B$214,Loans!$B107,LoansR!W$12:W$226)</f>
        <v>0</v>
      </c>
      <c r="X107" s="42">
        <f>SUMIF(LoansC!$B$12:$B$226,Loans!$B107,LoansC!X$12:X$226)</f>
        <v>155</v>
      </c>
      <c r="Y107" s="42">
        <f>SUMIF(LoansC!$B$12:$B$226,Loans!$B107,LoansC!Y$12:Y$226)+SUMIF(LoansR!$B$12:$B$214,Loans!$B107,LoansR!Y$12:Y$226)</f>
        <v>0</v>
      </c>
      <c r="Z107" s="42">
        <f>SUMIF(LoansC!$B$12:$B$226,Loans!$B107,LoansC!Z$12:Z$226)+SUMIF(LoansR!$B$12:$B$214,Loans!$B107,LoansR!Z$12:Z$226)</f>
        <v>0</v>
      </c>
      <c r="AA107" s="42">
        <f>SUMIF(LoansC!$B$12:$B$226,Loans!$B107,LoansC!AA$12:AA$226)+SUMIF(LoansR!$B$12:$B$214,Loans!$B107,LoansR!AA$12:AA$226)</f>
        <v>0</v>
      </c>
      <c r="AB107" s="42">
        <f>SUMIF(LoansC!$B$12:$B$226,Loans!$B107,LoansC!AB$12:AB$226)+SUMIF(LoansR!$B$12:$B$214,Loans!$B107,LoansR!AB$12:AB$226)</f>
        <v>0</v>
      </c>
      <c r="AC107" s="42">
        <f>SUMIF(LoansC!$B$12:$B$226,Loans!$B107,LoansC!AC$12:AC$226)+SUMIF(LoansR!$B$12:$B$214,Loans!$B107,LoansR!AC$12:AC$226)</f>
        <v>504</v>
      </c>
      <c r="AD107" s="42">
        <f>SUMIF(LoansC!$B$12:$B$226,Loans!$B107,LoansC!AD$12:AD$226)+SUMIF(LoansR!$B$12:$B$214,Loans!$B107,LoansR!AD$12:AD$226)</f>
        <v>0</v>
      </c>
      <c r="AE107" s="70">
        <f>SUMIF(LoansC!$B$12:$B$226,Loans!$B107,LoansC!AE$12:AE$226)</f>
        <v>0.1111</v>
      </c>
      <c r="AF107" s="42">
        <f>SUMIF(LoansC!$B$12:$B$226,Loans!$B107,LoansC!AF$12:AF$226)+SUMIF(LoansR!$B$12:$B$214,Loans!$B107,LoansR!AF$12:AF$226)</f>
        <v>0</v>
      </c>
      <c r="AG107" s="42">
        <f>SUMIF(LoansC!$B$12:$B$226,Loans!$B107,LoansC!AG$12:AG$226)+SUMIF(LoansR!$B$12:$B$214,Loans!$B107,LoansR!AG$12:AG$226)</f>
        <v>0</v>
      </c>
      <c r="AH107" s="42">
        <f>SUMIF(LoansC!$B$12:$B$226,Loans!$B107,LoansC!AH$12:AH$226)+SUMIF(LoansR!$B$12:$B$214,Loans!$B107,LoansR!AH$12:AH$226)</f>
        <v>0</v>
      </c>
      <c r="AI107" s="42">
        <f>SUMIF(LoansC!$B$12:$B$226,Loans!$B107,LoansC!AI$12:AI$226)+SUMIF(LoansR!$B$12:$B$214,Loans!$B107,LoansR!AI$12:AI$226)</f>
        <v>653</v>
      </c>
      <c r="AJ107" s="42">
        <f>SUMIF(LoansC!$B$12:$B$226,Loans!$B107,LoansC!AJ$12:AJ$226)+SUMIF(LoansR!$B$12:$B$214,Loans!$B107,LoansR!AJ$12:AJ$226)</f>
        <v>208960</v>
      </c>
      <c r="AK107" s="42">
        <f>SUMIF(LoansC!$B$12:$B$226,Loans!$B107,LoansC!AK$12:AK$226)+SUMIF(LoansR!$B$12:$B$214,Loans!$B107,LoansR!AK$12:AK$226)</f>
        <v>0</v>
      </c>
      <c r="AL107" s="42">
        <f>SUMIF(LoansC!$B$12:$B$226,Loans!$B107,LoansC!AL$12:AL$226)+SUMIF(LoansR!$B$12:$B$214,Loans!$B107,LoansR!AL$12:AL$226)</f>
        <v>0</v>
      </c>
      <c r="AM107" s="42">
        <f>SUMIF(LoansC!$B$12:$B$226,Loans!$B107,LoansC!AM$12:AM$226)+SUMIF(LoansR!$B$12:$B$214,Loans!$B107,LoansR!AM$12:AM$226)</f>
        <v>0</v>
      </c>
      <c r="AN107" s="42">
        <f>SUMIF(LoansC!$B$12:$B$226,Loans!$B107,LoansC!AN$12:AN$226)+SUMIF(LoansR!$B$12:$B$214,Loans!$B107,LoansR!AN$12:AN$226)</f>
        <v>0</v>
      </c>
      <c r="AP107" s="84"/>
    </row>
    <row r="108" spans="1:42" x14ac:dyDescent="0.2">
      <c r="A108" s="1">
        <f t="shared" si="6"/>
        <v>4</v>
      </c>
      <c r="B108" s="10">
        <f t="shared" si="7"/>
        <v>44681</v>
      </c>
      <c r="C108" s="42">
        <f>SUMIF(LoansC!$B$12:$B$226,Loans!$B108,LoansC!C$12:C$226)+SUMIF(LoansR!$B$12:$B$214,Loans!$B108,LoansR!C$12:C$226)</f>
        <v>2275271.7100000004</v>
      </c>
      <c r="D108" s="42">
        <f>SUMIF(LoansC!$B$12:$B$226,Loans!$B108,LoansC!D$12:D$226)+SUMIF(LoansR!$B$12:$B$214,Loans!$B108,LoansR!D$12:D$226)</f>
        <v>197006906.28999996</v>
      </c>
      <c r="E108" s="42">
        <f>SUMIF(LoansC!$B$12:$B$226,Loans!$B108,LoansC!E$12:E$226)+SUMIF(LoansR!$B$12:$B$214,Loans!$B108,LoansR!E$12:E$226)</f>
        <v>0</v>
      </c>
      <c r="F108" s="42">
        <f>SUMIF(LoansC!$B$12:$B$226,Loans!$B108,LoansC!F$12:F$226)+SUMIF(LoansR!$B$12:$B$214,Loans!$B108,LoansR!F$12:F$226)</f>
        <v>0</v>
      </c>
      <c r="G108" s="42">
        <f>SUMIF(LoansC!$B$12:$B$226,Loans!$B108,LoansC!G$12:G$226)+SUMIF(LoansR!$B$12:$B$214,Loans!$B108,LoansR!G$12:G$226)</f>
        <v>1419</v>
      </c>
      <c r="H108" s="42">
        <f>SUMIF(LoansC!$B$12:$B$226,Loans!$B108,LoansC!H$12:H$226)+SUMIF(LoansR!$B$12:$B$214,Loans!$B108,LoansR!H$12:H$226)</f>
        <v>11021013.370000001</v>
      </c>
      <c r="I108" s="42">
        <f>SUMIF(LoansC!$B$12:$B$226,Loans!$B108,LoansC!I$12:I$226)+SUMIF(LoansR!$B$12:$B$214,Loans!$B108,LoansR!I$12:I$226)</f>
        <v>0</v>
      </c>
      <c r="J108" s="42">
        <f>SUMIF(LoansC!$B$12:$B$226,Loans!$B108,LoansC!J$12:J$226)+SUMIF(LoansR!$B$12:$B$214,Loans!$B108,LoansR!J$12:J$226)</f>
        <v>11021013.370000001</v>
      </c>
      <c r="K108" s="42">
        <f>SUMIF(LoansC!$B$12:$B$226,Loans!$B108,LoansC!K$12:K$226)+SUMIF(LoansR!$B$12:$B$214,Loans!$B108,LoansR!K$12:K$226)</f>
        <v>102035.83000000002</v>
      </c>
      <c r="L108" s="42">
        <f>SUMIF(LoansC!$B$12:$B$226,Loans!$B108,LoansC!L$12:L$226)+SUMIF(LoansR!$B$12:$B$214,Loans!$B108,LoansR!L$12:L$226)</f>
        <v>102035.83000000002</v>
      </c>
      <c r="M108" s="42">
        <f>SUMIF(LoansC!$B$12:$B$226,Loans!$B108,LoansC!M$12:M$226)+SUMIF(LoansR!$B$12:$B$214,Loans!$B108,LoansR!M$12:M$226)</f>
        <v>476905</v>
      </c>
      <c r="N108" s="42">
        <f>SUMIF(LoansC!$B$12:$B$226,Loans!$B108,LoansC!N$12:N$226)+SUMIF(LoansR!$B$12:$B$214,Loans!$B108,LoansR!N$12:N$226)</f>
        <v>0</v>
      </c>
      <c r="O108" s="42">
        <f>SUMIF(LoansC!$B$12:$B$226,Loans!$B108,LoansC!O$12:O$226)+SUMIF(LoansR!$B$12:$B$214,Loans!$B108,LoansR!O$12:O$226)</f>
        <v>379189.1</v>
      </c>
      <c r="P108" s="42">
        <f>SUMIF(LoansC!$B$12:$B$226,Loans!$B108,LoansC!P$12:P$226)+SUMIF(LoansR!$B$12:$B$214,Loans!$B108,LoansR!P$12:P$226)</f>
        <v>102035.83000000002</v>
      </c>
      <c r="Q108" s="42">
        <f>SUMIF(LoansC!$B$12:$B$226,Loans!$B108,LoansC!Q$12:Q$226)+SUMIF(LoansR!$B$12:$B$214,Loans!$B108,LoansR!Q$12:Q$226)</f>
        <v>277153.26999999996</v>
      </c>
      <c r="R108" s="42">
        <f>SUMIF(LoansC!$B$12:$B$226,Loans!$B108,LoansC!R$12:R$226)+SUMIF(LoansR!$B$12:$B$214,Loans!$B108,LoansR!R$12:R$226)</f>
        <v>0</v>
      </c>
      <c r="S108" s="42">
        <f>SUMIF(LoansC!$B$12:$B$226,Loans!$B108,LoansC!S$12:S$226)+SUMIF(LoansR!$B$12:$B$214,Loans!$B108,LoansR!S$12:S$226)</f>
        <v>10743860.1</v>
      </c>
      <c r="T108" s="42">
        <f>SUMIF(LoansC!$B$12:$B$226,Loans!$B108,LoansC!T$12:T$226)+SUMIF(LoansR!$B$12:$B$214,Loans!$B108,LoansR!T$12:T$226)</f>
        <v>10743860.1</v>
      </c>
      <c r="U108" s="42">
        <f>SUMIF(LoansC!$B$12:$B$226,Loans!$B108,LoansC!U$12:U$226)+SUMIF(LoansR!$B$12:$B$214,Loans!$B108,LoansR!U$12:U$226)</f>
        <v>2</v>
      </c>
      <c r="V108" s="42">
        <f>SUMIF(LoansC!$B$12:$B$226,Loans!$B108,LoansC!V$12:V$226)+SUMIF(LoansR!$B$12:$B$214,Loans!$B108,LoansR!V$12:V$226)</f>
        <v>102036.21545058335</v>
      </c>
      <c r="W108" s="42">
        <f>SUMIF(LoansC!$B$12:$B$226,Loans!$B108,LoansC!W$12:W$226)+SUMIF(LoansR!$B$12:$B$214,Loans!$B108,LoansR!W$12:W$226)</f>
        <v>0</v>
      </c>
      <c r="X108" s="42">
        <f>SUMIF(LoansC!$B$12:$B$226,Loans!$B108,LoansC!X$12:X$226)</f>
        <v>155</v>
      </c>
      <c r="Y108" s="42">
        <f>SUMIF(LoansC!$B$12:$B$226,Loans!$B108,LoansC!Y$12:Y$226)+SUMIF(LoansR!$B$12:$B$214,Loans!$B108,LoansR!Y$12:Y$226)</f>
        <v>0</v>
      </c>
      <c r="Z108" s="42">
        <f>SUMIF(LoansC!$B$12:$B$226,Loans!$B108,LoansC!Z$12:Z$226)+SUMIF(LoansR!$B$12:$B$214,Loans!$B108,LoansR!Z$12:Z$226)</f>
        <v>0</v>
      </c>
      <c r="AA108" s="42">
        <f>SUMIF(LoansC!$B$12:$B$226,Loans!$B108,LoansC!AA$12:AA$226)+SUMIF(LoansR!$B$12:$B$214,Loans!$B108,LoansR!AA$12:AA$226)</f>
        <v>0</v>
      </c>
      <c r="AB108" s="42">
        <f>SUMIF(LoansC!$B$12:$B$226,Loans!$B108,LoansC!AB$12:AB$226)+SUMIF(LoansR!$B$12:$B$214,Loans!$B108,LoansR!AB$12:AB$226)</f>
        <v>0</v>
      </c>
      <c r="AC108" s="42">
        <f>SUMIF(LoansC!$B$12:$B$226,Loans!$B108,LoansC!AC$12:AC$226)+SUMIF(LoansR!$B$12:$B$214,Loans!$B108,LoansR!AC$12:AC$226)</f>
        <v>620</v>
      </c>
      <c r="AD108" s="42">
        <f>SUMIF(LoansC!$B$12:$B$226,Loans!$B108,LoansC!AD$12:AD$226)+SUMIF(LoansR!$B$12:$B$214,Loans!$B108,LoansR!AD$12:AD$226)</f>
        <v>0</v>
      </c>
      <c r="AE108" s="70">
        <f>SUMIF(LoansC!$B$12:$B$226,Loans!$B108,LoansC!AE$12:AE$226)</f>
        <v>0.1111</v>
      </c>
      <c r="AF108" s="42">
        <f>SUMIF(LoansC!$B$12:$B$226,Loans!$B108,LoansC!AF$12:AF$226)+SUMIF(LoansR!$B$12:$B$214,Loans!$B108,LoansR!AF$12:AF$226)</f>
        <v>0</v>
      </c>
      <c r="AG108" s="42">
        <f>SUMIF(LoansC!$B$12:$B$226,Loans!$B108,LoansC!AG$12:AG$226)+SUMIF(LoansR!$B$12:$B$214,Loans!$B108,LoansR!AG$12:AG$226)</f>
        <v>0</v>
      </c>
      <c r="AH108" s="42">
        <f>SUMIF(LoansC!$B$12:$B$226,Loans!$B108,LoansC!AH$12:AH$226)+SUMIF(LoansR!$B$12:$B$214,Loans!$B108,LoansR!AH$12:AH$226)</f>
        <v>0</v>
      </c>
      <c r="AI108" s="42">
        <f>SUMIF(LoansC!$B$12:$B$226,Loans!$B108,LoansC!AI$12:AI$226)+SUMIF(LoansR!$B$12:$B$214,Loans!$B108,LoansR!AI$12:AI$226)</f>
        <v>799</v>
      </c>
      <c r="AJ108" s="42">
        <f>SUMIF(LoansC!$B$12:$B$226,Loans!$B108,LoansC!AJ$12:AJ$226)+SUMIF(LoansR!$B$12:$B$214,Loans!$B108,LoansR!AJ$12:AJ$226)</f>
        <v>255344.1</v>
      </c>
      <c r="AK108" s="42">
        <f>SUMIF(LoansC!$B$12:$B$226,Loans!$B108,LoansC!AK$12:AK$226)+SUMIF(LoansR!$B$12:$B$214,Loans!$B108,LoansR!AK$12:AK$226)</f>
        <v>0</v>
      </c>
      <c r="AL108" s="42">
        <f>SUMIF(LoansC!$B$12:$B$226,Loans!$B108,LoansC!AL$12:AL$226)+SUMIF(LoansR!$B$12:$B$214,Loans!$B108,LoansR!AL$12:AL$226)</f>
        <v>0</v>
      </c>
      <c r="AM108" s="42">
        <f>SUMIF(LoansC!$B$12:$B$226,Loans!$B108,LoansC!AM$12:AM$226)+SUMIF(LoansR!$B$12:$B$214,Loans!$B108,LoansR!AM$12:AM$226)</f>
        <v>0</v>
      </c>
      <c r="AN108" s="42">
        <f>SUMIF(LoansC!$B$12:$B$226,Loans!$B108,LoansC!AN$12:AN$226)+SUMIF(LoansR!$B$12:$B$214,Loans!$B108,LoansR!AN$12:AN$226)</f>
        <v>0</v>
      </c>
      <c r="AP108" s="84"/>
    </row>
    <row r="109" spans="1:42" x14ac:dyDescent="0.2">
      <c r="A109" s="1">
        <f t="shared" ref="A109:A140" si="8">MONTH(B109)</f>
        <v>5</v>
      </c>
      <c r="B109" s="10">
        <f t="shared" ref="B109:B140" si="9">EOMONTH(B108,1)</f>
        <v>44712</v>
      </c>
      <c r="C109" s="42">
        <f>SUMIF(LoansC!$B$12:$B$226,Loans!$B109,LoansC!C$12:C$226)+SUMIF(LoansR!$B$12:$B$214,Loans!$B109,LoansR!C$12:C$226)</f>
        <v>2720161.0799999996</v>
      </c>
      <c r="D109" s="42">
        <f>SUMIF(LoansC!$B$12:$B$226,Loans!$B109,LoansC!D$12:D$226)+SUMIF(LoansR!$B$12:$B$214,Loans!$B109,LoansR!D$12:D$226)</f>
        <v>199727067.36999997</v>
      </c>
      <c r="E109" s="42">
        <f>SUMIF(LoansC!$B$12:$B$226,Loans!$B109,LoansC!E$12:E$226)+SUMIF(LoansR!$B$12:$B$214,Loans!$B109,LoansR!E$12:E$226)</f>
        <v>0</v>
      </c>
      <c r="F109" s="42">
        <f>SUMIF(LoansC!$B$12:$B$226,Loans!$B109,LoansC!F$12:F$226)+SUMIF(LoansR!$B$12:$B$214,Loans!$B109,LoansR!F$12:F$226)</f>
        <v>0</v>
      </c>
      <c r="G109" s="42">
        <f>SUMIF(LoansC!$B$12:$B$226,Loans!$B109,LoansC!G$12:G$226)+SUMIF(LoansR!$B$12:$B$214,Loans!$B109,LoansR!G$12:G$226)</f>
        <v>2031</v>
      </c>
      <c r="H109" s="42">
        <f>SUMIF(LoansC!$B$12:$B$226,Loans!$B109,LoansC!H$12:H$226)+SUMIF(LoansR!$B$12:$B$214,Loans!$B109,LoansR!H$12:H$226)</f>
        <v>10743860.1</v>
      </c>
      <c r="I109" s="42">
        <f>SUMIF(LoansC!$B$12:$B$226,Loans!$B109,LoansC!I$12:I$226)+SUMIF(LoansR!$B$12:$B$214,Loans!$B109,LoansR!I$12:I$226)</f>
        <v>0</v>
      </c>
      <c r="J109" s="42">
        <f>SUMIF(LoansC!$B$12:$B$226,Loans!$B109,LoansC!J$12:J$226)+SUMIF(LoansR!$B$12:$B$214,Loans!$B109,LoansR!J$12:J$226)</f>
        <v>10743860.1</v>
      </c>
      <c r="K109" s="42">
        <f>SUMIF(LoansC!$B$12:$B$226,Loans!$B109,LoansC!K$12:K$226)+SUMIF(LoansR!$B$12:$B$214,Loans!$B109,LoansR!K$12:K$226)</f>
        <v>99469.87000000001</v>
      </c>
      <c r="L109" s="42">
        <f>SUMIF(LoansC!$B$12:$B$226,Loans!$B109,LoansC!L$12:L$226)+SUMIF(LoansR!$B$12:$B$214,Loans!$B109,LoansR!L$12:L$226)</f>
        <v>99469.87000000001</v>
      </c>
      <c r="M109" s="42">
        <f>SUMIF(LoansC!$B$12:$B$226,Loans!$B109,LoansC!M$12:M$226)+SUMIF(LoansR!$B$12:$B$214,Loans!$B109,LoansR!M$12:M$226)</f>
        <v>678645</v>
      </c>
      <c r="N109" s="42">
        <f>SUMIF(LoansC!$B$12:$B$226,Loans!$B109,LoansC!N$12:N$226)+SUMIF(LoansR!$B$12:$B$214,Loans!$B109,LoansR!N$12:N$226)</f>
        <v>0</v>
      </c>
      <c r="O109" s="42">
        <f>SUMIF(LoansC!$B$12:$B$226,Loans!$B109,LoansC!O$12:O$226)+SUMIF(LoansR!$B$12:$B$214,Loans!$B109,LoansR!O$12:O$226)</f>
        <v>539219.92999999993</v>
      </c>
      <c r="P109" s="42">
        <f>SUMIF(LoansC!$B$12:$B$226,Loans!$B109,LoansC!P$12:P$226)+SUMIF(LoansR!$B$12:$B$214,Loans!$B109,LoansR!P$12:P$226)</f>
        <v>99469.87000000001</v>
      </c>
      <c r="Q109" s="42">
        <f>SUMIF(LoansC!$B$12:$B$226,Loans!$B109,LoansC!Q$12:Q$226)+SUMIF(LoansR!$B$12:$B$214,Loans!$B109,LoansR!Q$12:Q$226)</f>
        <v>439750.06000000006</v>
      </c>
      <c r="R109" s="42">
        <f>SUMIF(LoansC!$B$12:$B$226,Loans!$B109,LoansC!R$12:R$226)+SUMIF(LoansR!$B$12:$B$214,Loans!$B109,LoansR!R$12:R$226)</f>
        <v>0</v>
      </c>
      <c r="S109" s="42">
        <f>SUMIF(LoansC!$B$12:$B$226,Loans!$B109,LoansC!S$12:S$226)+SUMIF(LoansR!$B$12:$B$214,Loans!$B109,LoansR!S$12:S$226)</f>
        <v>10304110.039999999</v>
      </c>
      <c r="T109" s="42">
        <f>SUMIF(LoansC!$B$12:$B$226,Loans!$B109,LoansC!T$12:T$226)+SUMIF(LoansR!$B$12:$B$214,Loans!$B109,LoansR!T$12:T$226)</f>
        <v>10304110.039999999</v>
      </c>
      <c r="U109" s="42">
        <f>SUMIF(LoansC!$B$12:$B$226,Loans!$B109,LoansC!U$12:U$226)+SUMIF(LoansR!$B$12:$B$214,Loans!$B109,LoansR!U$12:U$226)</f>
        <v>2</v>
      </c>
      <c r="V109" s="42">
        <f>SUMIF(LoansC!$B$12:$B$226,Loans!$B109,LoansC!V$12:V$226)+SUMIF(LoansR!$B$12:$B$214,Loans!$B109,LoansR!V$12:V$226)</f>
        <v>99470.238092500003</v>
      </c>
      <c r="W109" s="42">
        <f>SUMIF(LoansC!$B$12:$B$226,Loans!$B109,LoansC!W$12:W$226)+SUMIF(LoansR!$B$12:$B$214,Loans!$B109,LoansR!W$12:W$226)</f>
        <v>0</v>
      </c>
      <c r="X109" s="42">
        <f>SUMIF(LoansC!$B$12:$B$226,Loans!$B109,LoansC!X$12:X$226)</f>
        <v>155</v>
      </c>
      <c r="Y109" s="42">
        <f>SUMIF(LoansC!$B$12:$B$226,Loans!$B109,LoansC!Y$12:Y$226)+SUMIF(LoansR!$B$12:$B$214,Loans!$B109,LoansR!Y$12:Y$226)</f>
        <v>0</v>
      </c>
      <c r="Z109" s="42">
        <f>SUMIF(LoansC!$B$12:$B$226,Loans!$B109,LoansC!Z$12:Z$226)+SUMIF(LoansR!$B$12:$B$214,Loans!$B109,LoansR!Z$12:Z$226)</f>
        <v>0</v>
      </c>
      <c r="AA109" s="42">
        <f>SUMIF(LoansC!$B$12:$B$226,Loans!$B109,LoansC!AA$12:AA$226)+SUMIF(LoansR!$B$12:$B$214,Loans!$B109,LoansR!AA$12:AA$226)</f>
        <v>0</v>
      </c>
      <c r="AB109" s="42">
        <f>SUMIF(LoansC!$B$12:$B$226,Loans!$B109,LoansC!AB$12:AB$226)+SUMIF(LoansR!$B$12:$B$214,Loans!$B109,LoansR!AB$12:AB$226)</f>
        <v>0</v>
      </c>
      <c r="AC109" s="42">
        <f>SUMIF(LoansC!$B$12:$B$226,Loans!$B109,LoansC!AC$12:AC$226)+SUMIF(LoansR!$B$12:$B$214,Loans!$B109,LoansR!AC$12:AC$226)</f>
        <v>895</v>
      </c>
      <c r="AD109" s="42">
        <f>SUMIF(LoansC!$B$12:$B$226,Loans!$B109,LoansC!AD$12:AD$226)+SUMIF(LoansR!$B$12:$B$214,Loans!$B109,LoansR!AD$12:AD$226)</f>
        <v>0</v>
      </c>
      <c r="AE109" s="70">
        <f>SUMIF(LoansC!$B$12:$B$226,Loans!$B109,LoansC!AE$12:AE$226)</f>
        <v>0.1111</v>
      </c>
      <c r="AF109" s="42">
        <f>SUMIF(LoansC!$B$12:$B$226,Loans!$B109,LoansC!AF$12:AF$226)+SUMIF(LoansR!$B$12:$B$214,Loans!$B109,LoansR!AF$12:AF$226)</f>
        <v>0</v>
      </c>
      <c r="AG109" s="42">
        <f>SUMIF(LoansC!$B$12:$B$226,Loans!$B109,LoansC!AG$12:AG$226)+SUMIF(LoansR!$B$12:$B$214,Loans!$B109,LoansR!AG$12:AG$226)</f>
        <v>0</v>
      </c>
      <c r="AH109" s="42">
        <f>SUMIF(LoansC!$B$12:$B$226,Loans!$B109,LoansC!AH$12:AH$226)+SUMIF(LoansR!$B$12:$B$214,Loans!$B109,LoansR!AH$12:AH$226)</f>
        <v>0</v>
      </c>
      <c r="AI109" s="42">
        <f>SUMIF(LoansC!$B$12:$B$226,Loans!$B109,LoansC!AI$12:AI$226)+SUMIF(LoansR!$B$12:$B$214,Loans!$B109,LoansR!AI$12:AI$226)</f>
        <v>1136</v>
      </c>
      <c r="AJ109" s="42">
        <f>SUMIF(LoansC!$B$12:$B$226,Loans!$B109,LoansC!AJ$12:AJ$226)+SUMIF(LoansR!$B$12:$B$214,Loans!$B109,LoansR!AJ$12:AJ$226)</f>
        <v>363139.93</v>
      </c>
      <c r="AK109" s="42">
        <f>SUMIF(LoansC!$B$12:$B$226,Loans!$B109,LoansC!AK$12:AK$226)+SUMIF(LoansR!$B$12:$B$214,Loans!$B109,LoansR!AK$12:AK$226)</f>
        <v>0</v>
      </c>
      <c r="AL109" s="42">
        <f>SUMIF(LoansC!$B$12:$B$226,Loans!$B109,LoansC!AL$12:AL$226)+SUMIF(LoansR!$B$12:$B$214,Loans!$B109,LoansR!AL$12:AL$226)</f>
        <v>0</v>
      </c>
      <c r="AM109" s="42">
        <f>SUMIF(LoansC!$B$12:$B$226,Loans!$B109,LoansC!AM$12:AM$226)+SUMIF(LoansR!$B$12:$B$214,Loans!$B109,LoansR!AM$12:AM$226)</f>
        <v>0</v>
      </c>
      <c r="AN109" s="42">
        <f>SUMIF(LoansC!$B$12:$B$226,Loans!$B109,LoansC!AN$12:AN$226)+SUMIF(LoansR!$B$12:$B$214,Loans!$B109,LoansR!AN$12:AN$226)</f>
        <v>0</v>
      </c>
      <c r="AP109" s="84"/>
    </row>
    <row r="110" spans="1:42" x14ac:dyDescent="0.2">
      <c r="A110" s="1">
        <f t="shared" si="8"/>
        <v>6</v>
      </c>
      <c r="B110" s="10">
        <f t="shared" si="9"/>
        <v>44742</v>
      </c>
      <c r="C110" s="42">
        <f>SUMIF(LoansC!$B$12:$B$226,Loans!$B110,LoansC!C$12:C$226)+SUMIF(LoansR!$B$12:$B$214,Loans!$B110,LoansR!C$12:C$226)</f>
        <v>2666412.4699999993</v>
      </c>
      <c r="D110" s="42">
        <f>SUMIF(LoansC!$B$12:$B$226,Loans!$B110,LoansC!D$12:D$226)+SUMIF(LoansR!$B$12:$B$214,Loans!$B110,LoansR!D$12:D$226)</f>
        <v>202393479.83999997</v>
      </c>
      <c r="E110" s="42">
        <f>SUMIF(LoansC!$B$12:$B$226,Loans!$B110,LoansC!E$12:E$226)+SUMIF(LoansR!$B$12:$B$214,Loans!$B110,LoansR!E$12:E$226)</f>
        <v>0</v>
      </c>
      <c r="F110" s="42">
        <f>SUMIF(LoansC!$B$12:$B$226,Loans!$B110,LoansC!F$12:F$226)+SUMIF(LoansR!$B$12:$B$214,Loans!$B110,LoansR!F$12:F$226)</f>
        <v>0</v>
      </c>
      <c r="G110" s="42">
        <f>SUMIF(LoansC!$B$12:$B$226,Loans!$B110,LoansC!G$12:G$226)+SUMIF(LoansR!$B$12:$B$214,Loans!$B110,LoansR!G$12:G$226)</f>
        <v>2274</v>
      </c>
      <c r="H110" s="42">
        <f>SUMIF(LoansC!$B$12:$B$226,Loans!$B110,LoansC!H$12:H$226)+SUMIF(LoansR!$B$12:$B$214,Loans!$B110,LoansR!H$12:H$226)</f>
        <v>10304110.039999999</v>
      </c>
      <c r="I110" s="42">
        <f>SUMIF(LoansC!$B$12:$B$226,Loans!$B110,LoansC!I$12:I$226)+SUMIF(LoansR!$B$12:$B$214,Loans!$B110,LoansR!I$12:I$226)</f>
        <v>0</v>
      </c>
      <c r="J110" s="42">
        <f>SUMIF(LoansC!$B$12:$B$226,Loans!$B110,LoansC!J$12:J$226)+SUMIF(LoansR!$B$12:$B$214,Loans!$B110,LoansR!J$12:J$226)</f>
        <v>10304110.039999999</v>
      </c>
      <c r="K110" s="42">
        <f>SUMIF(LoansC!$B$12:$B$226,Loans!$B110,LoansC!K$12:K$226)+SUMIF(LoansR!$B$12:$B$214,Loans!$B110,LoansR!K$12:K$226)</f>
        <v>95398.550000000017</v>
      </c>
      <c r="L110" s="42">
        <f>SUMIF(LoansC!$B$12:$B$226,Loans!$B110,LoansC!L$12:L$226)+SUMIF(LoansR!$B$12:$B$214,Loans!$B110,LoansR!L$12:L$226)</f>
        <v>95398.550000000017</v>
      </c>
      <c r="M110" s="42">
        <f>SUMIF(LoansC!$B$12:$B$226,Loans!$B110,LoansC!M$12:M$226)+SUMIF(LoansR!$B$12:$B$214,Loans!$B110,LoansR!M$12:M$226)</f>
        <v>758230</v>
      </c>
      <c r="N110" s="42">
        <f>SUMIF(LoansC!$B$12:$B$226,Loans!$B110,LoansC!N$12:N$226)+SUMIF(LoansR!$B$12:$B$214,Loans!$B110,LoansR!N$12:N$226)</f>
        <v>0</v>
      </c>
      <c r="O110" s="42">
        <f>SUMIF(LoansC!$B$12:$B$226,Loans!$B110,LoansC!O$12:O$226)+SUMIF(LoansR!$B$12:$B$214,Loans!$B110,LoansR!O$12:O$226)</f>
        <v>593370.76</v>
      </c>
      <c r="P110" s="42">
        <f>SUMIF(LoansC!$B$12:$B$226,Loans!$B110,LoansC!P$12:P$226)+SUMIF(LoansR!$B$12:$B$214,Loans!$B110,LoansR!P$12:P$226)</f>
        <v>95398.550000000017</v>
      </c>
      <c r="Q110" s="42">
        <f>SUMIF(LoansC!$B$12:$B$226,Loans!$B110,LoansC!Q$12:Q$226)+SUMIF(LoansR!$B$12:$B$214,Loans!$B110,LoansR!Q$12:Q$226)</f>
        <v>497972.21000000008</v>
      </c>
      <c r="R110" s="42">
        <f>SUMIF(LoansC!$B$12:$B$226,Loans!$B110,LoansC!R$12:R$226)+SUMIF(LoansR!$B$12:$B$214,Loans!$B110,LoansR!R$12:R$226)</f>
        <v>0</v>
      </c>
      <c r="S110" s="42">
        <f>SUMIF(LoansC!$B$12:$B$226,Loans!$B110,LoansC!S$12:S$226)+SUMIF(LoansR!$B$12:$B$214,Loans!$B110,LoansR!S$12:S$226)</f>
        <v>9806137.8300000019</v>
      </c>
      <c r="T110" s="42">
        <f>SUMIF(LoansC!$B$12:$B$226,Loans!$B110,LoansC!T$12:T$226)+SUMIF(LoansR!$B$12:$B$214,Loans!$B110,LoansR!T$12:T$226)</f>
        <v>9806137.8300000019</v>
      </c>
      <c r="U110" s="42">
        <f>SUMIF(LoansC!$B$12:$B$226,Loans!$B110,LoansC!U$12:U$226)+SUMIF(LoansR!$B$12:$B$214,Loans!$B110,LoansR!U$12:U$226)</f>
        <v>2</v>
      </c>
      <c r="V110" s="42">
        <f>SUMIF(LoansC!$B$12:$B$226,Loans!$B110,LoansC!V$12:V$226)+SUMIF(LoansR!$B$12:$B$214,Loans!$B110,LoansR!V$12:V$226)</f>
        <v>95398.885453666662</v>
      </c>
      <c r="W110" s="42">
        <f>SUMIF(LoansC!$B$12:$B$226,Loans!$B110,LoansC!W$12:W$226)+SUMIF(LoansR!$B$12:$B$214,Loans!$B110,LoansR!W$12:W$226)</f>
        <v>0</v>
      </c>
      <c r="X110" s="42">
        <f>SUMIF(LoansC!$B$12:$B$226,Loans!$B110,LoansC!X$12:X$226)</f>
        <v>155</v>
      </c>
      <c r="Y110" s="42">
        <f>SUMIF(LoansC!$B$12:$B$226,Loans!$B110,LoansC!Y$12:Y$226)+SUMIF(LoansR!$B$12:$B$214,Loans!$B110,LoansR!Y$12:Y$226)</f>
        <v>0</v>
      </c>
      <c r="Z110" s="42">
        <f>SUMIF(LoansC!$B$12:$B$226,Loans!$B110,LoansC!Z$12:Z$226)+SUMIF(LoansR!$B$12:$B$214,Loans!$B110,LoansR!Z$12:Z$226)</f>
        <v>0</v>
      </c>
      <c r="AA110" s="42">
        <f>SUMIF(LoansC!$B$12:$B$226,Loans!$B110,LoansC!AA$12:AA$226)+SUMIF(LoansR!$B$12:$B$214,Loans!$B110,LoansR!AA$12:AA$226)</f>
        <v>0</v>
      </c>
      <c r="AB110" s="42">
        <f>SUMIF(LoansC!$B$12:$B$226,Loans!$B110,LoansC!AB$12:AB$226)+SUMIF(LoansR!$B$12:$B$214,Loans!$B110,LoansR!AB$12:AB$226)</f>
        <v>0</v>
      </c>
      <c r="AC110" s="42">
        <f>SUMIF(LoansC!$B$12:$B$226,Loans!$B110,LoansC!AC$12:AC$226)+SUMIF(LoansR!$B$12:$B$214,Loans!$B110,LoansR!AC$12:AC$226)</f>
        <v>1024</v>
      </c>
      <c r="AD110" s="42">
        <f>SUMIF(LoansC!$B$12:$B$226,Loans!$B110,LoansC!AD$12:AD$226)+SUMIF(LoansR!$B$12:$B$214,Loans!$B110,LoansR!AD$12:AD$226)</f>
        <v>0</v>
      </c>
      <c r="AE110" s="70">
        <f>SUMIF(LoansC!$B$12:$B$226,Loans!$B110,LoansC!AE$12:AE$226)</f>
        <v>0.1111</v>
      </c>
      <c r="AF110" s="42">
        <f>SUMIF(LoansC!$B$12:$B$226,Loans!$B110,LoansC!AF$12:AF$226)+SUMIF(LoansR!$B$12:$B$214,Loans!$B110,LoansR!AF$12:AF$226)</f>
        <v>0</v>
      </c>
      <c r="AG110" s="42">
        <f>SUMIF(LoansC!$B$12:$B$226,Loans!$B110,LoansC!AG$12:AG$226)+SUMIF(LoansR!$B$12:$B$214,Loans!$B110,LoansR!AG$12:AG$226)</f>
        <v>0</v>
      </c>
      <c r="AH110" s="42">
        <f>SUMIF(LoansC!$B$12:$B$226,Loans!$B110,LoansC!AH$12:AH$226)+SUMIF(LoansR!$B$12:$B$214,Loans!$B110,LoansR!AH$12:AH$226)</f>
        <v>0</v>
      </c>
      <c r="AI110" s="42">
        <f>SUMIF(LoansC!$B$12:$B$226,Loans!$B110,LoansC!AI$12:AI$226)+SUMIF(LoansR!$B$12:$B$214,Loans!$B110,LoansR!AI$12:AI$226)</f>
        <v>1250</v>
      </c>
      <c r="AJ110" s="42">
        <f>SUMIF(LoansC!$B$12:$B$226,Loans!$B110,LoansC!AJ$12:AJ$226)+SUMIF(LoansR!$B$12:$B$214,Loans!$B110,LoansR!AJ$12:AJ$226)</f>
        <v>399620.75999999995</v>
      </c>
      <c r="AK110" s="42">
        <f>SUMIF(LoansC!$B$12:$B$226,Loans!$B110,LoansC!AK$12:AK$226)+SUMIF(LoansR!$B$12:$B$214,Loans!$B110,LoansR!AK$12:AK$226)</f>
        <v>0</v>
      </c>
      <c r="AL110" s="42">
        <f>SUMIF(LoansC!$B$12:$B$226,Loans!$B110,LoansC!AL$12:AL$226)+SUMIF(LoansR!$B$12:$B$214,Loans!$B110,LoansR!AL$12:AL$226)</f>
        <v>0</v>
      </c>
      <c r="AM110" s="42">
        <f>SUMIF(LoansC!$B$12:$B$226,Loans!$B110,LoansC!AM$12:AM$226)+SUMIF(LoansR!$B$12:$B$214,Loans!$B110,LoansR!AM$12:AM$226)</f>
        <v>0</v>
      </c>
      <c r="AN110" s="42">
        <f>SUMIF(LoansC!$B$12:$B$226,Loans!$B110,LoansC!AN$12:AN$226)+SUMIF(LoansR!$B$12:$B$214,Loans!$B110,LoansR!AN$12:AN$226)</f>
        <v>0</v>
      </c>
      <c r="AP110" s="84"/>
    </row>
    <row r="111" spans="1:42" x14ac:dyDescent="0.2">
      <c r="A111" s="1">
        <f t="shared" si="8"/>
        <v>7</v>
      </c>
      <c r="B111" s="10">
        <f t="shared" si="9"/>
        <v>44773</v>
      </c>
      <c r="C111" s="42">
        <f>SUMIF(LoansC!$B$12:$B$226,Loans!$B111,LoansC!C$12:C$226)+SUMIF(LoansR!$B$12:$B$214,Loans!$B111,LoansR!C$12:C$226)</f>
        <v>2642037.09</v>
      </c>
      <c r="D111" s="42">
        <f>SUMIF(LoansC!$B$12:$B$226,Loans!$B111,LoansC!D$12:D$226)+SUMIF(LoansR!$B$12:$B$214,Loans!$B111,LoansR!D$12:D$226)</f>
        <v>205035516.92999998</v>
      </c>
      <c r="E111" s="42">
        <f>SUMIF(LoansC!$B$12:$B$226,Loans!$B111,LoansC!E$12:E$226)+SUMIF(LoansR!$B$12:$B$214,Loans!$B111,LoansR!E$12:E$226)</f>
        <v>0</v>
      </c>
      <c r="F111" s="42">
        <f>SUMIF(LoansC!$B$12:$B$226,Loans!$B111,LoansC!F$12:F$226)+SUMIF(LoansR!$B$12:$B$214,Loans!$B111,LoansR!F$12:F$226)</f>
        <v>0</v>
      </c>
      <c r="G111" s="42">
        <f>SUMIF(LoansC!$B$12:$B$226,Loans!$B111,LoansC!G$12:G$226)+SUMIF(LoansR!$B$12:$B$214,Loans!$B111,LoansR!G$12:G$226)</f>
        <v>2718</v>
      </c>
      <c r="H111" s="42">
        <f>SUMIF(LoansC!$B$12:$B$226,Loans!$B111,LoansC!H$12:H$226)+SUMIF(LoansR!$B$12:$B$214,Loans!$B111,LoansR!H$12:H$226)</f>
        <v>9806137.8300000019</v>
      </c>
      <c r="I111" s="42">
        <f>SUMIF(LoansC!$B$12:$B$226,Loans!$B111,LoansC!I$12:I$226)+SUMIF(LoansR!$B$12:$B$214,Loans!$B111,LoansR!I$12:I$226)</f>
        <v>0</v>
      </c>
      <c r="J111" s="42">
        <f>SUMIF(LoansC!$B$12:$B$226,Loans!$B111,LoansC!J$12:J$226)+SUMIF(LoansR!$B$12:$B$214,Loans!$B111,LoansR!J$12:J$226)</f>
        <v>9806137.8300000019</v>
      </c>
      <c r="K111" s="42">
        <f>SUMIF(LoansC!$B$12:$B$226,Loans!$B111,LoansC!K$12:K$226)+SUMIF(LoansR!$B$12:$B$214,Loans!$B111,LoansR!K$12:K$226)</f>
        <v>90788.159999999989</v>
      </c>
      <c r="L111" s="42">
        <f>SUMIF(LoansC!$B$12:$B$226,Loans!$B111,LoansC!L$12:L$226)+SUMIF(LoansR!$B$12:$B$214,Loans!$B111,LoansR!L$12:L$226)</f>
        <v>90788.159999999989</v>
      </c>
      <c r="M111" s="42">
        <f>SUMIF(LoansC!$B$12:$B$226,Loans!$B111,LoansC!M$12:M$226)+SUMIF(LoansR!$B$12:$B$214,Loans!$B111,LoansR!M$12:M$226)</f>
        <v>895850</v>
      </c>
      <c r="N111" s="42">
        <f>SUMIF(LoansC!$B$12:$B$226,Loans!$B111,LoansC!N$12:N$226)+SUMIF(LoansR!$B$12:$B$214,Loans!$B111,LoansR!N$12:N$226)</f>
        <v>0</v>
      </c>
      <c r="O111" s="42">
        <f>SUMIF(LoansC!$B$12:$B$226,Loans!$B111,LoansC!O$12:O$226)+SUMIF(LoansR!$B$12:$B$214,Loans!$B111,LoansR!O$12:O$226)</f>
        <v>644707.47000000009</v>
      </c>
      <c r="P111" s="42">
        <f>SUMIF(LoansC!$B$12:$B$226,Loans!$B111,LoansC!P$12:P$226)+SUMIF(LoansR!$B$12:$B$214,Loans!$B111,LoansR!P$12:P$226)</f>
        <v>90788.159999999989</v>
      </c>
      <c r="Q111" s="42">
        <f>SUMIF(LoansC!$B$12:$B$226,Loans!$B111,LoansC!Q$12:Q$226)+SUMIF(LoansR!$B$12:$B$214,Loans!$B111,LoansR!Q$12:Q$226)</f>
        <v>553919.31000000017</v>
      </c>
      <c r="R111" s="42">
        <f>SUMIF(LoansC!$B$12:$B$226,Loans!$B111,LoansC!R$12:R$226)+SUMIF(LoansR!$B$12:$B$214,Loans!$B111,LoansR!R$12:R$226)</f>
        <v>0</v>
      </c>
      <c r="S111" s="42">
        <f>SUMIF(LoansC!$B$12:$B$226,Loans!$B111,LoansC!S$12:S$226)+SUMIF(LoansR!$B$12:$B$214,Loans!$B111,LoansR!S$12:S$226)</f>
        <v>9252218.5199999996</v>
      </c>
      <c r="T111" s="42">
        <f>SUMIF(LoansC!$B$12:$B$226,Loans!$B111,LoansC!T$12:T$226)+SUMIF(LoansR!$B$12:$B$214,Loans!$B111,LoansR!T$12:T$226)</f>
        <v>9252218.5199999996</v>
      </c>
      <c r="U111" s="42">
        <f>SUMIF(LoansC!$B$12:$B$226,Loans!$B111,LoansC!U$12:U$226)+SUMIF(LoansR!$B$12:$B$214,Loans!$B111,LoansR!U$12:U$226)</f>
        <v>2</v>
      </c>
      <c r="V111" s="42">
        <f>SUMIF(LoansC!$B$12:$B$226,Loans!$B111,LoansC!V$12:V$226)+SUMIF(LoansR!$B$12:$B$214,Loans!$B111,LoansR!V$12:V$226)</f>
        <v>90788.492742750022</v>
      </c>
      <c r="W111" s="42">
        <f>SUMIF(LoansC!$B$12:$B$226,Loans!$B111,LoansC!W$12:W$226)+SUMIF(LoansR!$B$12:$B$214,Loans!$B111,LoansR!W$12:W$226)</f>
        <v>0</v>
      </c>
      <c r="X111" s="42">
        <f>SUMIF(LoansC!$B$12:$B$226,Loans!$B111,LoansC!X$12:X$226)</f>
        <v>155</v>
      </c>
      <c r="Y111" s="42">
        <f>SUMIF(LoansC!$B$12:$B$226,Loans!$B111,LoansC!Y$12:Y$226)+SUMIF(LoansR!$B$12:$B$214,Loans!$B111,LoansR!Y$12:Y$226)</f>
        <v>0</v>
      </c>
      <c r="Z111" s="42">
        <f>SUMIF(LoansC!$B$12:$B$226,Loans!$B111,LoansC!Z$12:Z$226)+SUMIF(LoansR!$B$12:$B$214,Loans!$B111,LoansR!Z$12:Z$226)</f>
        <v>0</v>
      </c>
      <c r="AA111" s="42">
        <f>SUMIF(LoansC!$B$12:$B$226,Loans!$B111,LoansC!AA$12:AA$226)+SUMIF(LoansR!$B$12:$B$214,Loans!$B111,LoansR!AA$12:AA$226)</f>
        <v>0</v>
      </c>
      <c r="AB111" s="42">
        <f>SUMIF(LoansC!$B$12:$B$226,Loans!$B111,LoansC!AB$12:AB$226)+SUMIF(LoansR!$B$12:$B$214,Loans!$B111,LoansR!AB$12:AB$226)</f>
        <v>0</v>
      </c>
      <c r="AC111" s="42">
        <f>SUMIF(LoansC!$B$12:$B$226,Loans!$B111,LoansC!AC$12:AC$226)+SUMIF(LoansR!$B$12:$B$214,Loans!$B111,LoansR!AC$12:AC$226)</f>
        <v>1360</v>
      </c>
      <c r="AD111" s="42">
        <f>SUMIF(LoansC!$B$12:$B$226,Loans!$B111,LoansC!AD$12:AD$226)+SUMIF(LoansR!$B$12:$B$214,Loans!$B111,LoansR!AD$12:AD$226)</f>
        <v>0</v>
      </c>
      <c r="AE111" s="70">
        <f>SUMIF(LoansC!$B$12:$B$226,Loans!$B111,LoansC!AE$12:AE$226)</f>
        <v>0.1111</v>
      </c>
      <c r="AF111" s="42">
        <f>SUMIF(LoansC!$B$12:$B$226,Loans!$B111,LoansC!AF$12:AF$226)+SUMIF(LoansR!$B$12:$B$214,Loans!$B111,LoansR!AF$12:AF$226)</f>
        <v>0</v>
      </c>
      <c r="AG111" s="42">
        <f>SUMIF(LoansC!$B$12:$B$226,Loans!$B111,LoansC!AG$12:AG$226)+SUMIF(LoansR!$B$12:$B$214,Loans!$B111,LoansR!AG$12:AG$226)</f>
        <v>0</v>
      </c>
      <c r="AH111" s="42">
        <f>SUMIF(LoansC!$B$12:$B$226,Loans!$B111,LoansC!AH$12:AH$226)+SUMIF(LoansR!$B$12:$B$214,Loans!$B111,LoansR!AH$12:AH$226)</f>
        <v>0</v>
      </c>
      <c r="AI111" s="42">
        <f>SUMIF(LoansC!$B$12:$B$226,Loans!$B111,LoansC!AI$12:AI$226)+SUMIF(LoansR!$B$12:$B$214,Loans!$B111,LoansR!AI$12:AI$226)</f>
        <v>1358</v>
      </c>
      <c r="AJ111" s="42">
        <f>SUMIF(LoansC!$B$12:$B$226,Loans!$B111,LoansC!AJ$12:AJ$226)+SUMIF(LoansR!$B$12:$B$214,Loans!$B111,LoansR!AJ$12:AJ$226)</f>
        <v>434217.47</v>
      </c>
      <c r="AK111" s="42">
        <f>SUMIF(LoansC!$B$12:$B$226,Loans!$B111,LoansC!AK$12:AK$226)+SUMIF(LoansR!$B$12:$B$214,Loans!$B111,LoansR!AK$12:AK$226)</f>
        <v>0</v>
      </c>
      <c r="AL111" s="42">
        <f>SUMIF(LoansC!$B$12:$B$226,Loans!$B111,LoansC!AL$12:AL$226)+SUMIF(LoansR!$B$12:$B$214,Loans!$B111,LoansR!AL$12:AL$226)</f>
        <v>0</v>
      </c>
      <c r="AM111" s="42">
        <f>SUMIF(LoansC!$B$12:$B$226,Loans!$B111,LoansC!AM$12:AM$226)+SUMIF(LoansR!$B$12:$B$214,Loans!$B111,LoansR!AM$12:AM$226)</f>
        <v>0</v>
      </c>
      <c r="AN111" s="42">
        <f>SUMIF(LoansC!$B$12:$B$226,Loans!$B111,LoansC!AN$12:AN$226)+SUMIF(LoansR!$B$12:$B$214,Loans!$B111,LoansR!AN$12:AN$226)</f>
        <v>0</v>
      </c>
      <c r="AP111" s="84"/>
    </row>
    <row r="112" spans="1:42" x14ac:dyDescent="0.2">
      <c r="A112" s="1">
        <f t="shared" si="8"/>
        <v>8</v>
      </c>
      <c r="B112" s="10">
        <f t="shared" si="9"/>
        <v>44804</v>
      </c>
      <c r="C112" s="42">
        <f>SUMIF(LoansC!$B$12:$B$226,Loans!$B112,LoansC!C$12:C$226)+SUMIF(LoansR!$B$12:$B$214,Loans!$B112,LoansR!C$12:C$226)</f>
        <v>2431158.0999999996</v>
      </c>
      <c r="D112" s="42">
        <f>SUMIF(LoansC!$B$12:$B$226,Loans!$B112,LoansC!D$12:D$226)+SUMIF(LoansR!$B$12:$B$214,Loans!$B112,LoansR!D$12:D$226)</f>
        <v>207466675.02999997</v>
      </c>
      <c r="E112" s="42">
        <f>SUMIF(LoansC!$B$12:$B$226,Loans!$B112,LoansC!E$12:E$226)+SUMIF(LoansR!$B$12:$B$214,Loans!$B112,LoansR!E$12:E$226)</f>
        <v>0</v>
      </c>
      <c r="F112" s="42">
        <f>SUMIF(LoansC!$B$12:$B$226,Loans!$B112,LoansC!F$12:F$226)+SUMIF(LoansR!$B$12:$B$214,Loans!$B112,LoansR!F$12:F$226)</f>
        <v>0</v>
      </c>
      <c r="G112" s="42">
        <f>SUMIF(LoansC!$B$12:$B$226,Loans!$B112,LoansC!G$12:G$226)+SUMIF(LoansR!$B$12:$B$214,Loans!$B112,LoansR!G$12:G$226)</f>
        <v>2666</v>
      </c>
      <c r="H112" s="42">
        <f>SUMIF(LoansC!$B$12:$B$226,Loans!$B112,LoansC!H$12:H$226)+SUMIF(LoansR!$B$12:$B$214,Loans!$B112,LoansR!H$12:H$226)</f>
        <v>9252218.5199999996</v>
      </c>
      <c r="I112" s="42">
        <f>SUMIF(LoansC!$B$12:$B$226,Loans!$B112,LoansC!I$12:I$226)+SUMIF(LoansR!$B$12:$B$214,Loans!$B112,LoansR!I$12:I$226)</f>
        <v>0</v>
      </c>
      <c r="J112" s="42">
        <f>SUMIF(LoansC!$B$12:$B$226,Loans!$B112,LoansC!J$12:J$226)+SUMIF(LoansR!$B$12:$B$214,Loans!$B112,LoansR!J$12:J$226)</f>
        <v>9252218.5199999996</v>
      </c>
      <c r="K112" s="42">
        <f>SUMIF(LoansC!$B$12:$B$226,Loans!$B112,LoansC!K$12:K$226)+SUMIF(LoansR!$B$12:$B$214,Loans!$B112,LoansR!K$12:K$226)</f>
        <v>85659.81</v>
      </c>
      <c r="L112" s="42">
        <f>SUMIF(LoansC!$B$12:$B$226,Loans!$B112,LoansC!L$12:L$226)+SUMIF(LoansR!$B$12:$B$214,Loans!$B112,LoansR!L$12:L$226)</f>
        <v>85659.81</v>
      </c>
      <c r="M112" s="42">
        <f>SUMIF(LoansC!$B$12:$B$226,Loans!$B112,LoansC!M$12:M$226)+SUMIF(LoansR!$B$12:$B$214,Loans!$B112,LoansR!M$12:M$226)</f>
        <v>825390</v>
      </c>
      <c r="N112" s="42">
        <f>SUMIF(LoansC!$B$12:$B$226,Loans!$B112,LoansC!N$12:N$226)+SUMIF(LoansR!$B$12:$B$214,Loans!$B112,LoansR!N$12:N$226)</f>
        <v>0</v>
      </c>
      <c r="O112" s="42">
        <f>SUMIF(LoansC!$B$12:$B$226,Loans!$B112,LoansC!O$12:O$226)+SUMIF(LoansR!$B$12:$B$214,Loans!$B112,LoansR!O$12:O$226)</f>
        <v>611205.80000000005</v>
      </c>
      <c r="P112" s="42">
        <f>SUMIF(LoansC!$B$12:$B$226,Loans!$B112,LoansC!P$12:P$226)+SUMIF(LoansR!$B$12:$B$214,Loans!$B112,LoansR!P$12:P$226)</f>
        <v>85659.81</v>
      </c>
      <c r="Q112" s="42">
        <f>SUMIF(LoansC!$B$12:$B$226,Loans!$B112,LoansC!Q$12:Q$226)+SUMIF(LoansR!$B$12:$B$214,Loans!$B112,LoansR!Q$12:Q$226)</f>
        <v>525545.98999999987</v>
      </c>
      <c r="R112" s="42">
        <f>SUMIF(LoansC!$B$12:$B$226,Loans!$B112,LoansC!R$12:R$226)+SUMIF(LoansR!$B$12:$B$214,Loans!$B112,LoansR!R$12:R$226)</f>
        <v>0</v>
      </c>
      <c r="S112" s="42">
        <f>SUMIF(LoansC!$B$12:$B$226,Loans!$B112,LoansC!S$12:S$226)+SUMIF(LoansR!$B$12:$B$214,Loans!$B112,LoansR!S$12:S$226)</f>
        <v>8726672.5300000012</v>
      </c>
      <c r="T112" s="42">
        <f>SUMIF(LoansC!$B$12:$B$226,Loans!$B112,LoansC!T$12:T$226)+SUMIF(LoansR!$B$12:$B$214,Loans!$B112,LoansR!T$12:T$226)</f>
        <v>8726672.5300000012</v>
      </c>
      <c r="U112" s="42">
        <f>SUMIF(LoansC!$B$12:$B$226,Loans!$B112,LoansC!U$12:U$226)+SUMIF(LoansR!$B$12:$B$214,Loans!$B112,LoansR!U$12:U$226)</f>
        <v>2</v>
      </c>
      <c r="V112" s="42">
        <f>SUMIF(LoansC!$B$12:$B$226,Loans!$B112,LoansC!V$12:V$226)+SUMIF(LoansR!$B$12:$B$214,Loans!$B112,LoansR!V$12:V$226)</f>
        <v>85660.123131</v>
      </c>
      <c r="W112" s="42">
        <f>SUMIF(LoansC!$B$12:$B$226,Loans!$B112,LoansC!W$12:W$226)+SUMIF(LoansR!$B$12:$B$214,Loans!$B112,LoansR!W$12:W$226)</f>
        <v>0</v>
      </c>
      <c r="X112" s="42">
        <f>SUMIF(LoansC!$B$12:$B$226,Loans!$B112,LoansC!X$12:X$226)</f>
        <v>155</v>
      </c>
      <c r="Y112" s="42">
        <f>SUMIF(LoansC!$B$12:$B$226,Loans!$B112,LoansC!Y$12:Y$226)+SUMIF(LoansR!$B$12:$B$214,Loans!$B112,LoansR!Y$12:Y$226)</f>
        <v>0</v>
      </c>
      <c r="Z112" s="42">
        <f>SUMIF(LoansC!$B$12:$B$226,Loans!$B112,LoansC!Z$12:Z$226)+SUMIF(LoansR!$B$12:$B$214,Loans!$B112,LoansR!Z$12:Z$226)</f>
        <v>0</v>
      </c>
      <c r="AA112" s="42">
        <f>SUMIF(LoansC!$B$12:$B$226,Loans!$B112,LoansC!AA$12:AA$226)+SUMIF(LoansR!$B$12:$B$214,Loans!$B112,LoansR!AA$12:AA$226)</f>
        <v>0</v>
      </c>
      <c r="AB112" s="42">
        <f>SUMIF(LoansC!$B$12:$B$226,Loans!$B112,LoansC!AB$12:AB$226)+SUMIF(LoansR!$B$12:$B$214,Loans!$B112,LoansR!AB$12:AB$226)</f>
        <v>0</v>
      </c>
      <c r="AC112" s="42">
        <f>SUMIF(LoansC!$B$12:$B$226,Loans!$B112,LoansC!AC$12:AC$226)+SUMIF(LoansR!$B$12:$B$214,Loans!$B112,LoansR!AC$12:AC$226)</f>
        <v>1379</v>
      </c>
      <c r="AD112" s="42">
        <f>SUMIF(LoansC!$B$12:$B$226,Loans!$B112,LoansC!AD$12:AD$226)+SUMIF(LoansR!$B$12:$B$214,Loans!$B112,LoansR!AD$12:AD$226)</f>
        <v>0</v>
      </c>
      <c r="AE112" s="70">
        <f>SUMIF(LoansC!$B$12:$B$226,Loans!$B112,LoansC!AE$12:AE$226)</f>
        <v>0.1111</v>
      </c>
      <c r="AF112" s="42">
        <f>SUMIF(LoansC!$B$12:$B$226,Loans!$B112,LoansC!AF$12:AF$226)+SUMIF(LoansR!$B$12:$B$214,Loans!$B112,LoansR!AF$12:AF$226)</f>
        <v>0</v>
      </c>
      <c r="AG112" s="42">
        <f>SUMIF(LoansC!$B$12:$B$226,Loans!$B112,LoansC!AG$12:AG$226)+SUMIF(LoansR!$B$12:$B$214,Loans!$B112,LoansR!AG$12:AG$226)</f>
        <v>0</v>
      </c>
      <c r="AH112" s="42">
        <f>SUMIF(LoansC!$B$12:$B$226,Loans!$B112,LoansC!AH$12:AH$226)+SUMIF(LoansR!$B$12:$B$214,Loans!$B112,LoansR!AH$12:AH$226)</f>
        <v>0</v>
      </c>
      <c r="AI112" s="42">
        <f>SUMIF(LoansC!$B$12:$B$226,Loans!$B112,LoansC!AI$12:AI$226)+SUMIF(LoansR!$B$12:$B$214,Loans!$B112,LoansR!AI$12:AI$226)</f>
        <v>1287</v>
      </c>
      <c r="AJ112" s="42">
        <f>SUMIF(LoansC!$B$12:$B$226,Loans!$B112,LoansC!AJ$12:AJ$226)+SUMIF(LoansR!$B$12:$B$214,Loans!$B112,LoansR!AJ$12:AJ$226)</f>
        <v>411720.8</v>
      </c>
      <c r="AK112" s="42">
        <f>SUMIF(LoansC!$B$12:$B$226,Loans!$B112,LoansC!AK$12:AK$226)+SUMIF(LoansR!$B$12:$B$214,Loans!$B112,LoansR!AK$12:AK$226)</f>
        <v>0</v>
      </c>
      <c r="AL112" s="42">
        <f>SUMIF(LoansC!$B$12:$B$226,Loans!$B112,LoansC!AL$12:AL$226)+SUMIF(LoansR!$B$12:$B$214,Loans!$B112,LoansR!AL$12:AL$226)</f>
        <v>0</v>
      </c>
      <c r="AM112" s="42">
        <f>SUMIF(LoansC!$B$12:$B$226,Loans!$B112,LoansC!AM$12:AM$226)+SUMIF(LoansR!$B$12:$B$214,Loans!$B112,LoansR!AM$12:AM$226)</f>
        <v>0</v>
      </c>
      <c r="AN112" s="42">
        <f>SUMIF(LoansC!$B$12:$B$226,Loans!$B112,LoansC!AN$12:AN$226)+SUMIF(LoansR!$B$12:$B$214,Loans!$B112,LoansR!AN$12:AN$226)</f>
        <v>0</v>
      </c>
      <c r="AP112" s="84"/>
    </row>
    <row r="113" spans="1:42" x14ac:dyDescent="0.2">
      <c r="A113" s="1">
        <f t="shared" si="8"/>
        <v>9</v>
      </c>
      <c r="B113" s="10">
        <f t="shared" si="9"/>
        <v>44834</v>
      </c>
      <c r="C113" s="42">
        <f>SUMIF(LoansC!$B$12:$B$226,Loans!$B113,LoansC!C$12:C$226)+SUMIF(LoansR!$B$12:$B$214,Loans!$B113,LoansR!C$12:C$226)</f>
        <v>2069527.3600000003</v>
      </c>
      <c r="D113" s="42">
        <f>SUMIF(LoansC!$B$12:$B$226,Loans!$B113,LoansC!D$12:D$226)+SUMIF(LoansR!$B$12:$B$214,Loans!$B113,LoansR!D$12:D$226)</f>
        <v>209536202.38999999</v>
      </c>
      <c r="E113" s="42">
        <f>SUMIF(LoansC!$B$12:$B$226,Loans!$B113,LoansC!E$12:E$226)+SUMIF(LoansR!$B$12:$B$214,Loans!$B113,LoansR!E$12:E$226)</f>
        <v>0</v>
      </c>
      <c r="F113" s="42">
        <f>SUMIF(LoansC!$B$12:$B$226,Loans!$B113,LoansC!F$12:F$226)+SUMIF(LoansR!$B$12:$B$214,Loans!$B113,LoansR!F$12:F$226)</f>
        <v>0</v>
      </c>
      <c r="G113" s="42">
        <f>SUMIF(LoansC!$B$12:$B$226,Loans!$B113,LoansC!G$12:G$226)+SUMIF(LoansR!$B$12:$B$214,Loans!$B113,LoansR!G$12:G$226)</f>
        <v>2643</v>
      </c>
      <c r="H113" s="42">
        <f>SUMIF(LoansC!$B$12:$B$226,Loans!$B113,LoansC!H$12:H$226)+SUMIF(LoansR!$B$12:$B$214,Loans!$B113,LoansR!H$12:H$226)</f>
        <v>8726672.5300000012</v>
      </c>
      <c r="I113" s="42">
        <f>SUMIF(LoansC!$B$12:$B$226,Loans!$B113,LoansC!I$12:I$226)+SUMIF(LoansR!$B$12:$B$214,Loans!$B113,LoansR!I$12:I$226)</f>
        <v>0</v>
      </c>
      <c r="J113" s="42">
        <f>SUMIF(LoansC!$B$12:$B$226,Loans!$B113,LoansC!J$12:J$226)+SUMIF(LoansR!$B$12:$B$214,Loans!$B113,LoansR!J$12:J$226)</f>
        <v>8726672.5300000012</v>
      </c>
      <c r="K113" s="42">
        <f>SUMIF(LoansC!$B$12:$B$226,Loans!$B113,LoansC!K$12:K$226)+SUMIF(LoansR!$B$12:$B$214,Loans!$B113,LoansR!K$12:K$226)</f>
        <v>80794.150000000009</v>
      </c>
      <c r="L113" s="42">
        <f>SUMIF(LoansC!$B$12:$B$226,Loans!$B113,LoansC!L$12:L$226)+SUMIF(LoansR!$B$12:$B$214,Loans!$B113,LoansR!L$12:L$226)</f>
        <v>80794.150000000009</v>
      </c>
      <c r="M113" s="42">
        <f>SUMIF(LoansC!$B$12:$B$226,Loans!$B113,LoansC!M$12:M$226)+SUMIF(LoansR!$B$12:$B$214,Loans!$B113,LoansR!M$12:M$226)</f>
        <v>815425</v>
      </c>
      <c r="N113" s="42">
        <f>SUMIF(LoansC!$B$12:$B$226,Loans!$B113,LoansC!N$12:N$226)+SUMIF(LoansR!$B$12:$B$214,Loans!$B113,LoansR!N$12:N$226)</f>
        <v>0</v>
      </c>
      <c r="O113" s="42">
        <f>SUMIF(LoansC!$B$12:$B$226,Loans!$B113,LoansC!O$12:O$226)+SUMIF(LoansR!$B$12:$B$214,Loans!$B113,LoansR!O$12:O$226)</f>
        <v>597980.23</v>
      </c>
      <c r="P113" s="42">
        <f>SUMIF(LoansC!$B$12:$B$226,Loans!$B113,LoansC!P$12:P$226)+SUMIF(LoansR!$B$12:$B$214,Loans!$B113,LoansR!P$12:P$226)</f>
        <v>80794.150000000009</v>
      </c>
      <c r="Q113" s="42">
        <f>SUMIF(LoansC!$B$12:$B$226,Loans!$B113,LoansC!Q$12:Q$226)+SUMIF(LoansR!$B$12:$B$214,Loans!$B113,LoansR!Q$12:Q$226)</f>
        <v>517186.07999999996</v>
      </c>
      <c r="R113" s="42">
        <f>SUMIF(LoansC!$B$12:$B$226,Loans!$B113,LoansC!R$12:R$226)+SUMIF(LoansR!$B$12:$B$214,Loans!$B113,LoansR!R$12:R$226)</f>
        <v>0</v>
      </c>
      <c r="S113" s="42">
        <f>SUMIF(LoansC!$B$12:$B$226,Loans!$B113,LoansC!S$12:S$226)+SUMIF(LoansR!$B$12:$B$214,Loans!$B113,LoansR!S$12:S$226)</f>
        <v>8209486.4500000002</v>
      </c>
      <c r="T113" s="42">
        <f>SUMIF(LoansC!$B$12:$B$226,Loans!$B113,LoansC!T$12:T$226)+SUMIF(LoansR!$B$12:$B$214,Loans!$B113,LoansR!T$12:T$226)</f>
        <v>8209486.4500000002</v>
      </c>
      <c r="U113" s="42">
        <f>SUMIF(LoansC!$B$12:$B$226,Loans!$B113,LoansC!U$12:U$226)+SUMIF(LoansR!$B$12:$B$214,Loans!$B113,LoansR!U$12:U$226)</f>
        <v>2</v>
      </c>
      <c r="V113" s="42">
        <f>SUMIF(LoansC!$B$12:$B$226,Loans!$B113,LoansC!V$12:V$226)+SUMIF(LoansR!$B$12:$B$214,Loans!$B113,LoansR!V$12:V$226)</f>
        <v>80794.44317358335</v>
      </c>
      <c r="W113" s="42">
        <f>SUMIF(LoansC!$B$12:$B$226,Loans!$B113,LoansC!W$12:W$226)+SUMIF(LoansR!$B$12:$B$214,Loans!$B113,LoansR!W$12:W$226)</f>
        <v>0</v>
      </c>
      <c r="X113" s="42">
        <f>SUMIF(LoansC!$B$12:$B$226,Loans!$B113,LoansC!X$12:X$226)</f>
        <v>155</v>
      </c>
      <c r="Y113" s="42">
        <f>SUMIF(LoansC!$B$12:$B$226,Loans!$B113,LoansC!Y$12:Y$226)+SUMIF(LoansR!$B$12:$B$214,Loans!$B113,LoansR!Y$12:Y$226)</f>
        <v>0</v>
      </c>
      <c r="Z113" s="42">
        <f>SUMIF(LoansC!$B$12:$B$226,Loans!$B113,LoansC!Z$12:Z$226)+SUMIF(LoansR!$B$12:$B$214,Loans!$B113,LoansR!Z$12:Z$226)</f>
        <v>0</v>
      </c>
      <c r="AA113" s="42">
        <f>SUMIF(LoansC!$B$12:$B$226,Loans!$B113,LoansC!AA$12:AA$226)+SUMIF(LoansR!$B$12:$B$214,Loans!$B113,LoansR!AA$12:AA$226)</f>
        <v>0</v>
      </c>
      <c r="AB113" s="42">
        <f>SUMIF(LoansC!$B$12:$B$226,Loans!$B113,LoansC!AB$12:AB$226)+SUMIF(LoansR!$B$12:$B$214,Loans!$B113,LoansR!AB$12:AB$226)</f>
        <v>0</v>
      </c>
      <c r="AC113" s="42">
        <f>SUMIF(LoansC!$B$12:$B$226,Loans!$B113,LoansC!AC$12:AC$226)+SUMIF(LoansR!$B$12:$B$214,Loans!$B113,LoansR!AC$12:AC$226)</f>
        <v>1384</v>
      </c>
      <c r="AD113" s="42">
        <f>SUMIF(LoansC!$B$12:$B$226,Loans!$B113,LoansC!AD$12:AD$226)+SUMIF(LoansR!$B$12:$B$214,Loans!$B113,LoansR!AD$12:AD$226)</f>
        <v>0</v>
      </c>
      <c r="AE113" s="70">
        <f>SUMIF(LoansC!$B$12:$B$226,Loans!$B113,LoansC!AE$12:AE$226)</f>
        <v>0.1111</v>
      </c>
      <c r="AF113" s="42">
        <f>SUMIF(LoansC!$B$12:$B$226,Loans!$B113,LoansC!AF$12:AF$226)+SUMIF(LoansR!$B$12:$B$214,Loans!$B113,LoansR!AF$12:AF$226)</f>
        <v>0</v>
      </c>
      <c r="AG113" s="42">
        <f>SUMIF(LoansC!$B$12:$B$226,Loans!$B113,LoansC!AG$12:AG$226)+SUMIF(LoansR!$B$12:$B$214,Loans!$B113,LoansR!AG$12:AG$226)</f>
        <v>0</v>
      </c>
      <c r="AH113" s="42">
        <f>SUMIF(LoansC!$B$12:$B$226,Loans!$B113,LoansC!AH$12:AH$226)+SUMIF(LoansR!$B$12:$B$214,Loans!$B113,LoansR!AH$12:AH$226)</f>
        <v>0</v>
      </c>
      <c r="AI113" s="42">
        <f>SUMIF(LoansC!$B$12:$B$226,Loans!$B113,LoansC!AI$12:AI$226)+SUMIF(LoansR!$B$12:$B$214,Loans!$B113,LoansR!AI$12:AI$226)</f>
        <v>1259</v>
      </c>
      <c r="AJ113" s="42">
        <f>SUMIF(LoansC!$B$12:$B$226,Loans!$B113,LoansC!AJ$12:AJ$226)+SUMIF(LoansR!$B$12:$B$214,Loans!$B113,LoansR!AJ$12:AJ$226)</f>
        <v>402835.23</v>
      </c>
      <c r="AK113" s="42">
        <f>SUMIF(LoansC!$B$12:$B$226,Loans!$B113,LoansC!AK$12:AK$226)+SUMIF(LoansR!$B$12:$B$214,Loans!$B113,LoansR!AK$12:AK$226)</f>
        <v>0</v>
      </c>
      <c r="AL113" s="42">
        <f>SUMIF(LoansC!$B$12:$B$226,Loans!$B113,LoansC!AL$12:AL$226)+SUMIF(LoansR!$B$12:$B$214,Loans!$B113,LoansR!AL$12:AL$226)</f>
        <v>0</v>
      </c>
      <c r="AM113" s="42">
        <f>SUMIF(LoansC!$B$12:$B$226,Loans!$B113,LoansC!AM$12:AM$226)+SUMIF(LoansR!$B$12:$B$214,Loans!$B113,LoansR!AM$12:AM$226)</f>
        <v>0</v>
      </c>
      <c r="AN113" s="42">
        <f>SUMIF(LoansC!$B$12:$B$226,Loans!$B113,LoansC!AN$12:AN$226)+SUMIF(LoansR!$B$12:$B$214,Loans!$B113,LoansR!AN$12:AN$226)</f>
        <v>0</v>
      </c>
      <c r="AP113" s="84"/>
    </row>
    <row r="114" spans="1:42" x14ac:dyDescent="0.2">
      <c r="A114" s="1">
        <f t="shared" si="8"/>
        <v>10</v>
      </c>
      <c r="B114" s="10">
        <f t="shared" si="9"/>
        <v>44865</v>
      </c>
      <c r="C114" s="42">
        <f>SUMIF(LoansC!$B$12:$B$226,Loans!$B114,LoansC!C$12:C$226)+SUMIF(LoansR!$B$12:$B$214,Loans!$B114,LoansR!C$12:C$226)</f>
        <v>1670090.3899999997</v>
      </c>
      <c r="D114" s="42">
        <f>SUMIF(LoansC!$B$12:$B$226,Loans!$B114,LoansC!D$12:D$226)+SUMIF(LoansR!$B$12:$B$214,Loans!$B114,LoansR!D$12:D$226)</f>
        <v>211206292.77999997</v>
      </c>
      <c r="E114" s="42">
        <f>SUMIF(LoansC!$B$12:$B$226,Loans!$B114,LoansC!E$12:E$226)+SUMIF(LoansR!$B$12:$B$214,Loans!$B114,LoansR!E$12:E$226)</f>
        <v>0</v>
      </c>
      <c r="F114" s="42">
        <f>SUMIF(LoansC!$B$12:$B$226,Loans!$B114,LoansC!F$12:F$226)+SUMIF(LoansR!$B$12:$B$214,Loans!$B114,LoansR!F$12:F$226)</f>
        <v>0</v>
      </c>
      <c r="G114" s="42">
        <f>SUMIF(LoansC!$B$12:$B$226,Loans!$B114,LoansC!G$12:G$226)+SUMIF(LoansR!$B$12:$B$214,Loans!$B114,LoansR!G$12:G$226)</f>
        <v>2432</v>
      </c>
      <c r="H114" s="42">
        <f>SUMIF(LoansC!$B$12:$B$226,Loans!$B114,LoansC!H$12:H$226)+SUMIF(LoansR!$B$12:$B$214,Loans!$B114,LoansR!H$12:H$226)</f>
        <v>8209486.4500000002</v>
      </c>
      <c r="I114" s="42">
        <f>SUMIF(LoansC!$B$12:$B$226,Loans!$B114,LoansC!I$12:I$226)+SUMIF(LoansR!$B$12:$B$214,Loans!$B114,LoansR!I$12:I$226)</f>
        <v>0</v>
      </c>
      <c r="J114" s="42">
        <f>SUMIF(LoansC!$B$12:$B$226,Loans!$B114,LoansC!J$12:J$226)+SUMIF(LoansR!$B$12:$B$214,Loans!$B114,LoansR!J$12:J$226)</f>
        <v>8209486.4500000002</v>
      </c>
      <c r="K114" s="42">
        <f>SUMIF(LoansC!$B$12:$B$226,Loans!$B114,LoansC!K$12:K$226)+SUMIF(LoansR!$B$12:$B$214,Loans!$B114,LoansR!K$12:K$226)</f>
        <v>76005.89</v>
      </c>
      <c r="L114" s="42">
        <f>SUMIF(LoansC!$B$12:$B$226,Loans!$B114,LoansC!L$12:L$226)+SUMIF(LoansR!$B$12:$B$214,Loans!$B114,LoansR!L$12:L$226)</f>
        <v>76005.89</v>
      </c>
      <c r="M114" s="42">
        <f>SUMIF(LoansC!$B$12:$B$226,Loans!$B114,LoansC!M$12:M$226)+SUMIF(LoansR!$B$12:$B$214,Loans!$B114,LoansR!M$12:M$226)</f>
        <v>743040</v>
      </c>
      <c r="N114" s="42">
        <f>SUMIF(LoansC!$B$12:$B$226,Loans!$B114,LoansC!N$12:N$226)+SUMIF(LoansR!$B$12:$B$214,Loans!$B114,LoansR!N$12:N$226)</f>
        <v>0</v>
      </c>
      <c r="O114" s="42">
        <f>SUMIF(LoansC!$B$12:$B$226,Loans!$B114,LoansC!O$12:O$226)+SUMIF(LoansR!$B$12:$B$214,Loans!$B114,LoansR!O$12:O$226)</f>
        <v>537664.49</v>
      </c>
      <c r="P114" s="42">
        <f>SUMIF(LoansC!$B$12:$B$226,Loans!$B114,LoansC!P$12:P$226)+SUMIF(LoansR!$B$12:$B$214,Loans!$B114,LoansR!P$12:P$226)</f>
        <v>76005.89</v>
      </c>
      <c r="Q114" s="42">
        <f>SUMIF(LoansC!$B$12:$B$226,Loans!$B114,LoansC!Q$12:Q$226)+SUMIF(LoansR!$B$12:$B$214,Loans!$B114,LoansR!Q$12:Q$226)</f>
        <v>461658.6</v>
      </c>
      <c r="R114" s="42">
        <f>SUMIF(LoansC!$B$12:$B$226,Loans!$B114,LoansC!R$12:R$226)+SUMIF(LoansR!$B$12:$B$214,Loans!$B114,LoansR!R$12:R$226)</f>
        <v>0</v>
      </c>
      <c r="S114" s="42">
        <f>SUMIF(LoansC!$B$12:$B$226,Loans!$B114,LoansC!S$12:S$226)+SUMIF(LoansR!$B$12:$B$214,Loans!$B114,LoansR!S$12:S$226)</f>
        <v>7747827.8499999996</v>
      </c>
      <c r="T114" s="42">
        <f>SUMIF(LoansC!$B$12:$B$226,Loans!$B114,LoansC!T$12:T$226)+SUMIF(LoansR!$B$12:$B$214,Loans!$B114,LoansR!T$12:T$226)</f>
        <v>7747827.8499999996</v>
      </c>
      <c r="U114" s="42">
        <f>SUMIF(LoansC!$B$12:$B$226,Loans!$B114,LoansC!U$12:U$226)+SUMIF(LoansR!$B$12:$B$214,Loans!$B114,LoansR!U$12:U$226)</f>
        <v>2</v>
      </c>
      <c r="V114" s="42">
        <f>SUMIF(LoansC!$B$12:$B$226,Loans!$B114,LoansC!V$12:V$226)+SUMIF(LoansR!$B$12:$B$214,Loans!$B114,LoansR!V$12:V$226)</f>
        <v>76006.162049583334</v>
      </c>
      <c r="W114" s="42">
        <f>SUMIF(LoansC!$B$12:$B$226,Loans!$B114,LoansC!W$12:W$226)+SUMIF(LoansR!$B$12:$B$214,Loans!$B114,LoansR!W$12:W$226)</f>
        <v>0</v>
      </c>
      <c r="X114" s="42">
        <f>SUMIF(LoansC!$B$12:$B$226,Loans!$B114,LoansC!X$12:X$226)</f>
        <v>155</v>
      </c>
      <c r="Y114" s="42">
        <f>SUMIF(LoansC!$B$12:$B$226,Loans!$B114,LoansC!Y$12:Y$226)+SUMIF(LoansR!$B$12:$B$214,Loans!$B114,LoansR!Y$12:Y$226)</f>
        <v>0</v>
      </c>
      <c r="Z114" s="42">
        <f>SUMIF(LoansC!$B$12:$B$226,Loans!$B114,LoansC!Z$12:Z$226)+SUMIF(LoansR!$B$12:$B$214,Loans!$B114,LoansR!Z$12:Z$226)</f>
        <v>0</v>
      </c>
      <c r="AA114" s="42">
        <f>SUMIF(LoansC!$B$12:$B$226,Loans!$B114,LoansC!AA$12:AA$226)+SUMIF(LoansR!$B$12:$B$214,Loans!$B114,LoansR!AA$12:AA$226)</f>
        <v>0</v>
      </c>
      <c r="AB114" s="42">
        <f>SUMIF(LoansC!$B$12:$B$226,Loans!$B114,LoansC!AB$12:AB$226)+SUMIF(LoansR!$B$12:$B$214,Loans!$B114,LoansR!AB$12:AB$226)</f>
        <v>0</v>
      </c>
      <c r="AC114" s="42">
        <f>SUMIF(LoansC!$B$12:$B$226,Loans!$B114,LoansC!AC$12:AC$226)+SUMIF(LoansR!$B$12:$B$214,Loans!$B114,LoansR!AC$12:AC$226)</f>
        <v>1300</v>
      </c>
      <c r="AD114" s="42">
        <f>SUMIF(LoansC!$B$12:$B$226,Loans!$B114,LoansC!AD$12:AD$226)+SUMIF(LoansR!$B$12:$B$214,Loans!$B114,LoansR!AD$12:AD$226)</f>
        <v>0</v>
      </c>
      <c r="AE114" s="70">
        <f>SUMIF(LoansC!$B$12:$B$226,Loans!$B114,LoansC!AE$12:AE$226)</f>
        <v>0.1111</v>
      </c>
      <c r="AF114" s="42">
        <f>SUMIF(LoansC!$B$12:$B$226,Loans!$B114,LoansC!AF$12:AF$226)+SUMIF(LoansR!$B$12:$B$214,Loans!$B114,LoansR!AF$12:AF$226)</f>
        <v>0</v>
      </c>
      <c r="AG114" s="42">
        <f>SUMIF(LoansC!$B$12:$B$226,Loans!$B114,LoansC!AG$12:AG$226)+SUMIF(LoansR!$B$12:$B$214,Loans!$B114,LoansR!AG$12:AG$226)</f>
        <v>0</v>
      </c>
      <c r="AH114" s="42">
        <f>SUMIF(LoansC!$B$12:$B$226,Loans!$B114,LoansC!AH$12:AH$226)+SUMIF(LoansR!$B$12:$B$214,Loans!$B114,LoansR!AH$12:AH$226)</f>
        <v>0</v>
      </c>
      <c r="AI114" s="42">
        <f>SUMIF(LoansC!$B$12:$B$226,Loans!$B114,LoansC!AI$12:AI$226)+SUMIF(LoansR!$B$12:$B$214,Loans!$B114,LoansR!AI$12:AI$226)</f>
        <v>1132</v>
      </c>
      <c r="AJ114" s="42">
        <f>SUMIF(LoansC!$B$12:$B$226,Loans!$B114,LoansC!AJ$12:AJ$226)+SUMIF(LoansR!$B$12:$B$214,Loans!$B114,LoansR!AJ$12:AJ$226)</f>
        <v>362204.49</v>
      </c>
      <c r="AK114" s="42">
        <f>SUMIF(LoansC!$B$12:$B$226,Loans!$B114,LoansC!AK$12:AK$226)+SUMIF(LoansR!$B$12:$B$214,Loans!$B114,LoansR!AK$12:AK$226)</f>
        <v>0</v>
      </c>
      <c r="AL114" s="42">
        <f>SUMIF(LoansC!$B$12:$B$226,Loans!$B114,LoansC!AL$12:AL$226)+SUMIF(LoansR!$B$12:$B$214,Loans!$B114,LoansR!AL$12:AL$226)</f>
        <v>0</v>
      </c>
      <c r="AM114" s="42">
        <f>SUMIF(LoansC!$B$12:$B$226,Loans!$B114,LoansC!AM$12:AM$226)+SUMIF(LoansR!$B$12:$B$214,Loans!$B114,LoansR!AM$12:AM$226)</f>
        <v>0</v>
      </c>
      <c r="AN114" s="42">
        <f>SUMIF(LoansC!$B$12:$B$226,Loans!$B114,LoansC!AN$12:AN$226)+SUMIF(LoansR!$B$12:$B$214,Loans!$B114,LoansR!AN$12:AN$226)</f>
        <v>0</v>
      </c>
      <c r="AP114" s="84"/>
    </row>
    <row r="115" spans="1:42" x14ac:dyDescent="0.2">
      <c r="A115" s="1">
        <f t="shared" si="8"/>
        <v>11</v>
      </c>
      <c r="B115" s="10">
        <f t="shared" si="9"/>
        <v>44895</v>
      </c>
      <c r="C115" s="42">
        <f>SUMIF(LoansC!$B$12:$B$226,Loans!$B115,LoansC!C$12:C$226)+SUMIF(LoansR!$B$12:$B$214,Loans!$B115,LoansR!C$12:C$226)</f>
        <v>1049708.8499999999</v>
      </c>
      <c r="D115" s="42">
        <f>SUMIF(LoansC!$B$12:$B$226,Loans!$B115,LoansC!D$12:D$226)+SUMIF(LoansR!$B$12:$B$214,Loans!$B115,LoansR!D$12:D$226)</f>
        <v>212256001.62999997</v>
      </c>
      <c r="E115" s="42">
        <f>SUMIF(LoansC!$B$12:$B$226,Loans!$B115,LoansC!E$12:E$226)+SUMIF(LoansR!$B$12:$B$214,Loans!$B115,LoansR!E$12:E$226)</f>
        <v>0</v>
      </c>
      <c r="F115" s="42">
        <f>SUMIF(LoansC!$B$12:$B$226,Loans!$B115,LoansC!F$12:F$226)+SUMIF(LoansR!$B$12:$B$214,Loans!$B115,LoansR!F$12:F$226)</f>
        <v>0</v>
      </c>
      <c r="G115" s="42">
        <f>SUMIF(LoansC!$B$12:$B$226,Loans!$B115,LoansC!G$12:G$226)+SUMIF(LoansR!$B$12:$B$214,Loans!$B115,LoansR!G$12:G$226)</f>
        <v>2070</v>
      </c>
      <c r="H115" s="42">
        <f>SUMIF(LoansC!$B$12:$B$226,Loans!$B115,LoansC!H$12:H$226)+SUMIF(LoansR!$B$12:$B$214,Loans!$B115,LoansR!H$12:H$226)</f>
        <v>7747827.8499999996</v>
      </c>
      <c r="I115" s="42">
        <f>SUMIF(LoansC!$B$12:$B$226,Loans!$B115,LoansC!I$12:I$226)+SUMIF(LoansR!$B$12:$B$214,Loans!$B115,LoansR!I$12:I$226)</f>
        <v>0</v>
      </c>
      <c r="J115" s="42">
        <f>SUMIF(LoansC!$B$12:$B$226,Loans!$B115,LoansC!J$12:J$226)+SUMIF(LoansR!$B$12:$B$214,Loans!$B115,LoansR!J$12:J$226)</f>
        <v>7747827.8499999996</v>
      </c>
      <c r="K115" s="42">
        <f>SUMIF(LoansC!$B$12:$B$226,Loans!$B115,LoansC!K$12:K$226)+SUMIF(LoansR!$B$12:$B$214,Loans!$B115,LoansR!K$12:K$226)</f>
        <v>71731.710000000006</v>
      </c>
      <c r="L115" s="42">
        <f>SUMIF(LoansC!$B$12:$B$226,Loans!$B115,LoansC!L$12:L$226)+SUMIF(LoansR!$B$12:$B$214,Loans!$B115,LoansR!L$12:L$226)</f>
        <v>71731.710000000006</v>
      </c>
      <c r="M115" s="42">
        <f>SUMIF(LoansC!$B$12:$B$226,Loans!$B115,LoansC!M$12:M$226)+SUMIF(LoansR!$B$12:$B$214,Loans!$B115,LoansR!M$12:M$226)</f>
        <v>630290</v>
      </c>
      <c r="N115" s="42">
        <f>SUMIF(LoansC!$B$12:$B$226,Loans!$B115,LoansC!N$12:N$226)+SUMIF(LoansR!$B$12:$B$214,Loans!$B115,LoansR!N$12:N$226)</f>
        <v>0</v>
      </c>
      <c r="O115" s="42">
        <f>SUMIF(LoansC!$B$12:$B$226,Loans!$B115,LoansC!O$12:O$226)+SUMIF(LoansR!$B$12:$B$214,Loans!$B115,LoansR!O$12:O$226)</f>
        <v>459325</v>
      </c>
      <c r="P115" s="42">
        <f>SUMIF(LoansC!$B$12:$B$226,Loans!$B115,LoansC!P$12:P$226)+SUMIF(LoansR!$B$12:$B$214,Loans!$B115,LoansR!P$12:P$226)</f>
        <v>71731.710000000006</v>
      </c>
      <c r="Q115" s="42">
        <f>SUMIF(LoansC!$B$12:$B$226,Loans!$B115,LoansC!Q$12:Q$226)+SUMIF(LoansR!$B$12:$B$214,Loans!$B115,LoansR!Q$12:Q$226)</f>
        <v>387593.29000000004</v>
      </c>
      <c r="R115" s="42">
        <f>SUMIF(LoansC!$B$12:$B$226,Loans!$B115,LoansC!R$12:R$226)+SUMIF(LoansR!$B$12:$B$214,Loans!$B115,LoansR!R$12:R$226)</f>
        <v>0</v>
      </c>
      <c r="S115" s="42">
        <f>SUMIF(LoansC!$B$12:$B$226,Loans!$B115,LoansC!S$12:S$226)+SUMIF(LoansR!$B$12:$B$214,Loans!$B115,LoansR!S$12:S$226)</f>
        <v>7360234.5599999996</v>
      </c>
      <c r="T115" s="42">
        <f>SUMIF(LoansC!$B$12:$B$226,Loans!$B115,LoansC!T$12:T$226)+SUMIF(LoansR!$B$12:$B$214,Loans!$B115,LoansR!T$12:T$226)</f>
        <v>7360234.5599999996</v>
      </c>
      <c r="U115" s="42">
        <f>SUMIF(LoansC!$B$12:$B$226,Loans!$B115,LoansC!U$12:U$226)+SUMIF(LoansR!$B$12:$B$214,Loans!$B115,LoansR!U$12:U$226)</f>
        <v>2</v>
      </c>
      <c r="V115" s="42">
        <f>SUMIF(LoansC!$B$12:$B$226,Loans!$B115,LoansC!V$12:V$226)+SUMIF(LoansR!$B$12:$B$214,Loans!$B115,LoansR!V$12:V$226)</f>
        <v>71731.972844583332</v>
      </c>
      <c r="W115" s="42">
        <f>SUMIF(LoansC!$B$12:$B$226,Loans!$B115,LoansC!W$12:W$226)+SUMIF(LoansR!$B$12:$B$214,Loans!$B115,LoansR!W$12:W$226)</f>
        <v>0</v>
      </c>
      <c r="X115" s="42">
        <f>SUMIF(LoansC!$B$12:$B$226,Loans!$B115,LoansC!X$12:X$226)</f>
        <v>155</v>
      </c>
      <c r="Y115" s="42">
        <f>SUMIF(LoansC!$B$12:$B$226,Loans!$B115,LoansC!Y$12:Y$226)+SUMIF(LoansR!$B$12:$B$214,Loans!$B115,LoansR!Y$12:Y$226)</f>
        <v>0</v>
      </c>
      <c r="Z115" s="42">
        <f>SUMIF(LoansC!$B$12:$B$226,Loans!$B115,LoansC!Z$12:Z$226)+SUMIF(LoansR!$B$12:$B$214,Loans!$B115,LoansR!Z$12:Z$226)</f>
        <v>0</v>
      </c>
      <c r="AA115" s="42">
        <f>SUMIF(LoansC!$B$12:$B$226,Loans!$B115,LoansC!AA$12:AA$226)+SUMIF(LoansR!$B$12:$B$214,Loans!$B115,LoansR!AA$12:AA$226)</f>
        <v>0</v>
      </c>
      <c r="AB115" s="42">
        <f>SUMIF(LoansC!$B$12:$B$226,Loans!$B115,LoansC!AB$12:AB$226)+SUMIF(LoansR!$B$12:$B$214,Loans!$B115,LoansR!AB$12:AB$226)</f>
        <v>0</v>
      </c>
      <c r="AC115" s="42">
        <f>SUMIF(LoansC!$B$12:$B$226,Loans!$B115,LoansC!AC$12:AC$226)+SUMIF(LoansR!$B$12:$B$214,Loans!$B115,LoansR!AC$12:AC$226)</f>
        <v>1103</v>
      </c>
      <c r="AD115" s="42">
        <f>SUMIF(LoansC!$B$12:$B$226,Loans!$B115,LoansC!AD$12:AD$226)+SUMIF(LoansR!$B$12:$B$214,Loans!$B115,LoansR!AD$12:AD$226)</f>
        <v>0</v>
      </c>
      <c r="AE115" s="70">
        <f>SUMIF(LoansC!$B$12:$B$226,Loans!$B115,LoansC!AE$12:AE$226)</f>
        <v>0.1111</v>
      </c>
      <c r="AF115" s="42">
        <f>SUMIF(LoansC!$B$12:$B$226,Loans!$B115,LoansC!AF$12:AF$226)+SUMIF(LoansR!$B$12:$B$214,Loans!$B115,LoansR!AF$12:AF$226)</f>
        <v>0</v>
      </c>
      <c r="AG115" s="42">
        <f>SUMIF(LoansC!$B$12:$B$226,Loans!$B115,LoansC!AG$12:AG$226)+SUMIF(LoansR!$B$12:$B$214,Loans!$B115,LoansR!AG$12:AG$226)</f>
        <v>0</v>
      </c>
      <c r="AH115" s="42">
        <f>SUMIF(LoansC!$B$12:$B$226,Loans!$B115,LoansC!AH$12:AH$226)+SUMIF(LoansR!$B$12:$B$214,Loans!$B115,LoansR!AH$12:AH$226)</f>
        <v>0</v>
      </c>
      <c r="AI115" s="42">
        <f>SUMIF(LoansC!$B$12:$B$226,Loans!$B115,LoansC!AI$12:AI$226)+SUMIF(LoansR!$B$12:$B$214,Loans!$B115,LoansR!AI$12:AI$226)</f>
        <v>967</v>
      </c>
      <c r="AJ115" s="42">
        <f>SUMIF(LoansC!$B$12:$B$226,Loans!$B115,LoansC!AJ$12:AJ$226)+SUMIF(LoansR!$B$12:$B$214,Loans!$B115,LoansR!AJ$12:AJ$226)</f>
        <v>309440</v>
      </c>
      <c r="AK115" s="42">
        <f>SUMIF(LoansC!$B$12:$B$226,Loans!$B115,LoansC!AK$12:AK$226)+SUMIF(LoansR!$B$12:$B$214,Loans!$B115,LoansR!AK$12:AK$226)</f>
        <v>0</v>
      </c>
      <c r="AL115" s="42">
        <f>SUMIF(LoansC!$B$12:$B$226,Loans!$B115,LoansC!AL$12:AL$226)+SUMIF(LoansR!$B$12:$B$214,Loans!$B115,LoansR!AL$12:AL$226)</f>
        <v>0</v>
      </c>
      <c r="AM115" s="42">
        <f>SUMIF(LoansC!$B$12:$B$226,Loans!$B115,LoansC!AM$12:AM$226)+SUMIF(LoansR!$B$12:$B$214,Loans!$B115,LoansR!AM$12:AM$226)</f>
        <v>0</v>
      </c>
      <c r="AN115" s="42">
        <f>SUMIF(LoansC!$B$12:$B$226,Loans!$B115,LoansC!AN$12:AN$226)+SUMIF(LoansR!$B$12:$B$214,Loans!$B115,LoansR!AN$12:AN$226)</f>
        <v>0</v>
      </c>
      <c r="AP115" s="84"/>
    </row>
    <row r="116" spans="1:42" x14ac:dyDescent="0.2">
      <c r="A116" s="1">
        <f t="shared" si="8"/>
        <v>12</v>
      </c>
      <c r="B116" s="10">
        <f t="shared" si="9"/>
        <v>44926</v>
      </c>
      <c r="C116" s="42">
        <f>SUMIF(LoansC!$B$12:$B$226,Loans!$B116,LoansC!C$12:C$226)+SUMIF(LoansR!$B$12:$B$214,Loans!$B116,LoansR!C$12:C$226)</f>
        <v>928965.98999999976</v>
      </c>
      <c r="D116" s="42">
        <f>SUMIF(LoansC!$B$12:$B$226,Loans!$B116,LoansC!D$12:D$226)+SUMIF(LoansR!$B$12:$B$214,Loans!$B116,LoansR!D$12:D$226)</f>
        <v>213184967.61999997</v>
      </c>
      <c r="E116" s="42">
        <f>SUMIF(LoansC!$B$12:$B$226,Loans!$B116,LoansC!E$12:E$226)+SUMIF(LoansR!$B$12:$B$214,Loans!$B116,LoansR!E$12:E$226)</f>
        <v>0</v>
      </c>
      <c r="F116" s="42">
        <f>SUMIF(LoansC!$B$12:$B$226,Loans!$B116,LoansC!F$12:F$226)+SUMIF(LoansR!$B$12:$B$214,Loans!$B116,LoansR!F$12:F$226)</f>
        <v>0</v>
      </c>
      <c r="G116" s="42">
        <f>SUMIF(LoansC!$B$12:$B$226,Loans!$B116,LoansC!G$12:G$226)+SUMIF(LoansR!$B$12:$B$214,Loans!$B116,LoansR!G$12:G$226)</f>
        <v>1669</v>
      </c>
      <c r="H116" s="42">
        <f>SUMIF(LoansC!$B$12:$B$226,Loans!$B116,LoansC!H$12:H$226)+SUMIF(LoansR!$B$12:$B$214,Loans!$B116,LoansR!H$12:H$226)</f>
        <v>7360234.5599999996</v>
      </c>
      <c r="I116" s="42">
        <f>SUMIF(LoansC!$B$12:$B$226,Loans!$B116,LoansC!I$12:I$226)+SUMIF(LoansR!$B$12:$B$214,Loans!$B116,LoansR!I$12:I$226)</f>
        <v>0</v>
      </c>
      <c r="J116" s="42">
        <f>SUMIF(LoansC!$B$12:$B$226,Loans!$B116,LoansC!J$12:J$226)+SUMIF(LoansR!$B$12:$B$214,Loans!$B116,LoansR!J$12:J$226)</f>
        <v>7360234.5599999996</v>
      </c>
      <c r="K116" s="42">
        <f>SUMIF(LoansC!$B$12:$B$226,Loans!$B116,LoansC!K$12:K$226)+SUMIF(LoansR!$B$12:$B$214,Loans!$B116,LoansR!K$12:K$226)</f>
        <v>68143.260000000009</v>
      </c>
      <c r="L116" s="42">
        <f>SUMIF(LoansC!$B$12:$B$226,Loans!$B116,LoansC!L$12:L$226)+SUMIF(LoansR!$B$12:$B$214,Loans!$B116,LoansR!L$12:L$226)</f>
        <v>68143.260000000009</v>
      </c>
      <c r="M116" s="42">
        <f>SUMIF(LoansC!$B$12:$B$226,Loans!$B116,LoansC!M$12:M$226)+SUMIF(LoansR!$B$12:$B$214,Loans!$B116,LoansR!M$12:M$226)</f>
        <v>510215</v>
      </c>
      <c r="N116" s="42">
        <f>SUMIF(LoansC!$B$12:$B$226,Loans!$B116,LoansC!N$12:N$226)+SUMIF(LoansR!$B$12:$B$214,Loans!$B116,LoansR!N$12:N$226)</f>
        <v>0</v>
      </c>
      <c r="O116" s="42">
        <f>SUMIF(LoansC!$B$12:$B$226,Loans!$B116,LoansC!O$12:O$226)+SUMIF(LoansR!$B$12:$B$214,Loans!$B116,LoansR!O$12:O$226)</f>
        <v>373350</v>
      </c>
      <c r="P116" s="42">
        <f>SUMIF(LoansC!$B$12:$B$226,Loans!$B116,LoansC!P$12:P$226)+SUMIF(LoansR!$B$12:$B$214,Loans!$B116,LoansR!P$12:P$226)</f>
        <v>68143.260000000009</v>
      </c>
      <c r="Q116" s="42">
        <f>SUMIF(LoansC!$B$12:$B$226,Loans!$B116,LoansC!Q$12:Q$226)+SUMIF(LoansR!$B$12:$B$214,Loans!$B116,LoansR!Q$12:Q$226)</f>
        <v>305206.74</v>
      </c>
      <c r="R116" s="42">
        <f>SUMIF(LoansC!$B$12:$B$226,Loans!$B116,LoansC!R$12:R$226)+SUMIF(LoansR!$B$12:$B$214,Loans!$B116,LoansR!R$12:R$226)</f>
        <v>0</v>
      </c>
      <c r="S116" s="42">
        <f>SUMIF(LoansC!$B$12:$B$226,Loans!$B116,LoansC!S$12:S$226)+SUMIF(LoansR!$B$12:$B$214,Loans!$B116,LoansR!S$12:S$226)</f>
        <v>7055027.8200000003</v>
      </c>
      <c r="T116" s="42">
        <f>SUMIF(LoansC!$B$12:$B$226,Loans!$B116,LoansC!T$12:T$226)+SUMIF(LoansR!$B$12:$B$214,Loans!$B116,LoansR!T$12:T$226)</f>
        <v>7055027.8200000003</v>
      </c>
      <c r="U116" s="42">
        <f>SUMIF(LoansC!$B$12:$B$226,Loans!$B116,LoansC!U$12:U$226)+SUMIF(LoansR!$B$12:$B$214,Loans!$B116,LoansR!U$12:U$226)</f>
        <v>2</v>
      </c>
      <c r="V116" s="42">
        <f>SUMIF(LoansC!$B$12:$B$226,Loans!$B116,LoansC!V$12:V$226)+SUMIF(LoansR!$B$12:$B$214,Loans!$B116,LoansR!V$12:V$226)</f>
        <v>68143.504967999994</v>
      </c>
      <c r="W116" s="42">
        <f>SUMIF(LoansC!$B$12:$B$226,Loans!$B116,LoansC!W$12:W$226)+SUMIF(LoansR!$B$12:$B$214,Loans!$B116,LoansR!W$12:W$226)</f>
        <v>0</v>
      </c>
      <c r="X116" s="42">
        <f>SUMIF(LoansC!$B$12:$B$226,Loans!$B116,LoansC!X$12:X$226)</f>
        <v>155</v>
      </c>
      <c r="Y116" s="42">
        <f>SUMIF(LoansC!$B$12:$B$226,Loans!$B116,LoansC!Y$12:Y$226)+SUMIF(LoansR!$B$12:$B$214,Loans!$B116,LoansR!Y$12:Y$226)</f>
        <v>0</v>
      </c>
      <c r="Z116" s="42">
        <f>SUMIF(LoansC!$B$12:$B$226,Loans!$B116,LoansC!Z$12:Z$226)+SUMIF(LoansR!$B$12:$B$214,Loans!$B116,LoansR!Z$12:Z$226)</f>
        <v>0</v>
      </c>
      <c r="AA116" s="42">
        <f>SUMIF(LoansC!$B$12:$B$226,Loans!$B116,LoansC!AA$12:AA$226)+SUMIF(LoansR!$B$12:$B$214,Loans!$B116,LoansR!AA$12:AA$226)</f>
        <v>0</v>
      </c>
      <c r="AB116" s="42">
        <f>SUMIF(LoansC!$B$12:$B$226,Loans!$B116,LoansC!AB$12:AB$226)+SUMIF(LoansR!$B$12:$B$214,Loans!$B116,LoansR!AB$12:AB$226)</f>
        <v>0</v>
      </c>
      <c r="AC116" s="42">
        <f>SUMIF(LoansC!$B$12:$B$226,Loans!$B116,LoansC!AC$12:AC$226)+SUMIF(LoansR!$B$12:$B$214,Loans!$B116,LoansR!AC$12:AC$226)</f>
        <v>883</v>
      </c>
      <c r="AD116" s="42">
        <f>SUMIF(LoansC!$B$12:$B$226,Loans!$B116,LoansC!AD$12:AD$226)+SUMIF(LoansR!$B$12:$B$214,Loans!$B116,LoansR!AD$12:AD$226)</f>
        <v>0</v>
      </c>
      <c r="AE116" s="70">
        <f>SUMIF(LoansC!$B$12:$B$226,Loans!$B116,LoansC!AE$12:AE$226)</f>
        <v>0.1111</v>
      </c>
      <c r="AF116" s="42">
        <f>SUMIF(LoansC!$B$12:$B$226,Loans!$B116,LoansC!AF$12:AF$226)+SUMIF(LoansR!$B$12:$B$214,Loans!$B116,LoansR!AF$12:AF$226)</f>
        <v>0</v>
      </c>
      <c r="AG116" s="42">
        <f>SUMIF(LoansC!$B$12:$B$226,Loans!$B116,LoansC!AG$12:AG$226)+SUMIF(LoansR!$B$12:$B$214,Loans!$B116,LoansR!AG$12:AG$226)</f>
        <v>0</v>
      </c>
      <c r="AH116" s="42">
        <f>SUMIF(LoansC!$B$12:$B$226,Loans!$B116,LoansC!AH$12:AH$226)+SUMIF(LoansR!$B$12:$B$214,Loans!$B116,LoansR!AH$12:AH$226)</f>
        <v>0</v>
      </c>
      <c r="AI116" s="42">
        <f>SUMIF(LoansC!$B$12:$B$226,Loans!$B116,LoansC!AI$12:AI$226)+SUMIF(LoansR!$B$12:$B$214,Loans!$B116,LoansR!AI$12:AI$226)</f>
        <v>786</v>
      </c>
      <c r="AJ116" s="42">
        <f>SUMIF(LoansC!$B$12:$B$226,Loans!$B116,LoansC!AJ$12:AJ$226)+SUMIF(LoansR!$B$12:$B$214,Loans!$B116,LoansR!AJ$12:AJ$226)</f>
        <v>251520</v>
      </c>
      <c r="AK116" s="42">
        <f>SUMIF(LoansC!$B$12:$B$226,Loans!$B116,LoansC!AK$12:AK$226)+SUMIF(LoansR!$B$12:$B$214,Loans!$B116,LoansR!AK$12:AK$226)</f>
        <v>0</v>
      </c>
      <c r="AL116" s="42">
        <f>SUMIF(LoansC!$B$12:$B$226,Loans!$B116,LoansC!AL$12:AL$226)+SUMIF(LoansR!$B$12:$B$214,Loans!$B116,LoansR!AL$12:AL$226)</f>
        <v>0</v>
      </c>
      <c r="AM116" s="42">
        <f>SUMIF(LoansC!$B$12:$B$226,Loans!$B116,LoansC!AM$12:AM$226)+SUMIF(LoansR!$B$12:$B$214,Loans!$B116,LoansR!AM$12:AM$226)</f>
        <v>0</v>
      </c>
      <c r="AN116" s="42">
        <f>SUMIF(LoansC!$B$12:$B$226,Loans!$B116,LoansC!AN$12:AN$226)+SUMIF(LoansR!$B$12:$B$214,Loans!$B116,LoansR!AN$12:AN$226)</f>
        <v>0</v>
      </c>
      <c r="AP116" s="84"/>
    </row>
    <row r="117" spans="1:42" x14ac:dyDescent="0.2">
      <c r="A117" s="1">
        <f t="shared" si="8"/>
        <v>1</v>
      </c>
      <c r="B117" s="10">
        <f t="shared" si="9"/>
        <v>44957</v>
      </c>
      <c r="C117" s="42">
        <f>SUMIF(LoansC!$B$12:$B$226,Loans!$B117,LoansC!C$12:C$226)+SUMIF(LoansR!$B$12:$B$214,Loans!$B117,LoansR!C$12:C$226)</f>
        <v>1147200.69</v>
      </c>
      <c r="D117" s="42">
        <f>SUMIF(LoansC!$B$12:$B$226,Loans!$B117,LoansC!D$12:D$226)+SUMIF(LoansR!$B$12:$B$214,Loans!$B117,LoansR!D$12:D$226)</f>
        <v>214332168.30999997</v>
      </c>
      <c r="E117" s="42">
        <f>SUMIF(LoansC!$B$12:$B$226,Loans!$B117,LoansC!E$12:E$226)+SUMIF(LoansR!$B$12:$B$214,Loans!$B117,LoansR!E$12:E$226)</f>
        <v>0</v>
      </c>
      <c r="F117" s="42">
        <f>SUMIF(LoansC!$B$12:$B$226,Loans!$B117,LoansC!F$12:F$226)+SUMIF(LoansR!$B$12:$B$214,Loans!$B117,LoansR!F$12:F$226)</f>
        <v>0</v>
      </c>
      <c r="G117" s="42">
        <f>SUMIF(LoansC!$B$12:$B$226,Loans!$B117,LoansC!G$12:G$226)+SUMIF(LoansR!$B$12:$B$214,Loans!$B117,LoansR!G$12:G$226)</f>
        <v>1048</v>
      </c>
      <c r="H117" s="42">
        <f>SUMIF(LoansC!$B$12:$B$226,Loans!$B117,LoansC!H$12:H$226)+SUMIF(LoansR!$B$12:$B$214,Loans!$B117,LoansR!H$12:H$226)</f>
        <v>7055027.8200000003</v>
      </c>
      <c r="I117" s="42">
        <f>SUMIF(LoansC!$B$12:$B$226,Loans!$B117,LoansC!I$12:I$226)+SUMIF(LoansR!$B$12:$B$214,Loans!$B117,LoansR!I$12:I$226)</f>
        <v>0</v>
      </c>
      <c r="J117" s="42">
        <f>SUMIF(LoansC!$B$12:$B$226,Loans!$B117,LoansC!J$12:J$226)+SUMIF(LoansR!$B$12:$B$214,Loans!$B117,LoansR!J$12:J$226)</f>
        <v>7055027.8200000003</v>
      </c>
      <c r="K117" s="42">
        <f>SUMIF(LoansC!$B$12:$B$226,Loans!$B117,LoansC!K$12:K$226)+SUMIF(LoansR!$B$12:$B$214,Loans!$B117,LoansR!K$12:K$226)</f>
        <v>65317.55</v>
      </c>
      <c r="L117" s="42">
        <f>SUMIF(LoansC!$B$12:$B$226,Loans!$B117,LoansC!L$12:L$226)+SUMIF(LoansR!$B$12:$B$214,Loans!$B117,LoansR!L$12:L$226)</f>
        <v>65317.55</v>
      </c>
      <c r="M117" s="42">
        <f>SUMIF(LoansC!$B$12:$B$226,Loans!$B117,LoansC!M$12:M$226)+SUMIF(LoansR!$B$12:$B$214,Loans!$B117,LoansR!M$12:M$226)</f>
        <v>320520</v>
      </c>
      <c r="N117" s="42">
        <f>SUMIF(LoansC!$B$12:$B$226,Loans!$B117,LoansC!N$12:N$226)+SUMIF(LoansR!$B$12:$B$214,Loans!$B117,LoansR!N$12:N$226)</f>
        <v>0</v>
      </c>
      <c r="O117" s="42">
        <f>SUMIF(LoansC!$B$12:$B$226,Loans!$B117,LoansC!O$12:O$226)+SUMIF(LoansR!$B$12:$B$214,Loans!$B117,LoansR!O$12:O$226)</f>
        <v>234650</v>
      </c>
      <c r="P117" s="42">
        <f>SUMIF(LoansC!$B$12:$B$226,Loans!$B117,LoansC!P$12:P$226)+SUMIF(LoansR!$B$12:$B$214,Loans!$B117,LoansR!P$12:P$226)</f>
        <v>65317.55</v>
      </c>
      <c r="Q117" s="42">
        <f>SUMIF(LoansC!$B$12:$B$226,Loans!$B117,LoansC!Q$12:Q$226)+SUMIF(LoansR!$B$12:$B$214,Loans!$B117,LoansR!Q$12:Q$226)</f>
        <v>169332.44999999998</v>
      </c>
      <c r="R117" s="42">
        <f>SUMIF(LoansC!$B$12:$B$226,Loans!$B117,LoansC!R$12:R$226)+SUMIF(LoansR!$B$12:$B$214,Loans!$B117,LoansR!R$12:R$226)</f>
        <v>0</v>
      </c>
      <c r="S117" s="42">
        <f>SUMIF(LoansC!$B$12:$B$226,Loans!$B117,LoansC!S$12:S$226)+SUMIF(LoansR!$B$12:$B$214,Loans!$B117,LoansR!S$12:S$226)</f>
        <v>6885695.3699999992</v>
      </c>
      <c r="T117" s="42">
        <f>SUMIF(LoansC!$B$12:$B$226,Loans!$B117,LoansC!T$12:T$226)+SUMIF(LoansR!$B$12:$B$214,Loans!$B117,LoansR!T$12:T$226)</f>
        <v>6885695.3699999992</v>
      </c>
      <c r="U117" s="42">
        <f>SUMIF(LoansC!$B$12:$B$226,Loans!$B117,LoansC!U$12:U$226)+SUMIF(LoansR!$B$12:$B$214,Loans!$B117,LoansR!U$12:U$226)</f>
        <v>2</v>
      </c>
      <c r="V117" s="42">
        <f>SUMIF(LoansC!$B$12:$B$226,Loans!$B117,LoansC!V$12:V$226)+SUMIF(LoansR!$B$12:$B$214,Loans!$B117,LoansR!V$12:V$226)</f>
        <v>65317.799233500002</v>
      </c>
      <c r="W117" s="42">
        <f>SUMIF(LoansC!$B$12:$B$226,Loans!$B117,LoansC!W$12:W$226)+SUMIF(LoansR!$B$12:$B$214,Loans!$B117,LoansR!W$12:W$226)</f>
        <v>0</v>
      </c>
      <c r="X117" s="42">
        <f>SUMIF(LoansC!$B$12:$B$226,Loans!$B117,LoansC!X$12:X$226)</f>
        <v>155</v>
      </c>
      <c r="Y117" s="42">
        <f>SUMIF(LoansC!$B$12:$B$226,Loans!$B117,LoansC!Y$12:Y$226)+SUMIF(LoansR!$B$12:$B$214,Loans!$B117,LoansR!Y$12:Y$226)</f>
        <v>0</v>
      </c>
      <c r="Z117" s="42">
        <f>SUMIF(LoansC!$B$12:$B$226,Loans!$B117,LoansC!Z$12:Z$226)+SUMIF(LoansR!$B$12:$B$214,Loans!$B117,LoansR!Z$12:Z$226)</f>
        <v>0</v>
      </c>
      <c r="AA117" s="42">
        <f>SUMIF(LoansC!$B$12:$B$226,Loans!$B117,LoansC!AA$12:AA$226)+SUMIF(LoansR!$B$12:$B$214,Loans!$B117,LoansR!AA$12:AA$226)</f>
        <v>0</v>
      </c>
      <c r="AB117" s="42">
        <f>SUMIF(LoansC!$B$12:$B$226,Loans!$B117,LoansC!AB$12:AB$226)+SUMIF(LoansR!$B$12:$B$214,Loans!$B117,LoansR!AB$12:AB$226)</f>
        <v>0</v>
      </c>
      <c r="AC117" s="42">
        <f>SUMIF(LoansC!$B$12:$B$226,Loans!$B117,LoansC!AC$12:AC$226)+SUMIF(LoansR!$B$12:$B$214,Loans!$B117,LoansR!AC$12:AC$226)</f>
        <v>554</v>
      </c>
      <c r="AD117" s="42">
        <f>SUMIF(LoansC!$B$12:$B$226,Loans!$B117,LoansC!AD$12:AD$226)+SUMIF(LoansR!$B$12:$B$214,Loans!$B117,LoansR!AD$12:AD$226)</f>
        <v>0</v>
      </c>
      <c r="AE117" s="70">
        <f>SUMIF(LoansC!$B$12:$B$226,Loans!$B117,LoansC!AE$12:AE$226)</f>
        <v>0.1111</v>
      </c>
      <c r="AF117" s="42">
        <f>SUMIF(LoansC!$B$12:$B$226,Loans!$B117,LoansC!AF$12:AF$226)+SUMIF(LoansR!$B$12:$B$214,Loans!$B117,LoansR!AF$12:AF$226)</f>
        <v>0</v>
      </c>
      <c r="AG117" s="42">
        <f>SUMIF(LoansC!$B$12:$B$226,Loans!$B117,LoansC!AG$12:AG$226)+SUMIF(LoansR!$B$12:$B$214,Loans!$B117,LoansR!AG$12:AG$226)</f>
        <v>0</v>
      </c>
      <c r="AH117" s="42">
        <f>SUMIF(LoansC!$B$12:$B$226,Loans!$B117,LoansC!AH$12:AH$226)+SUMIF(LoansR!$B$12:$B$214,Loans!$B117,LoansR!AH$12:AH$226)</f>
        <v>0</v>
      </c>
      <c r="AI117" s="42">
        <f>SUMIF(LoansC!$B$12:$B$226,Loans!$B117,LoansC!AI$12:AI$226)+SUMIF(LoansR!$B$12:$B$214,Loans!$B117,LoansR!AI$12:AI$226)</f>
        <v>494</v>
      </c>
      <c r="AJ117" s="42">
        <f>SUMIF(LoansC!$B$12:$B$226,Loans!$B117,LoansC!AJ$12:AJ$226)+SUMIF(LoansR!$B$12:$B$214,Loans!$B117,LoansR!AJ$12:AJ$226)</f>
        <v>158080</v>
      </c>
      <c r="AK117" s="42">
        <f>SUMIF(LoansC!$B$12:$B$226,Loans!$B117,LoansC!AK$12:AK$226)+SUMIF(LoansR!$B$12:$B$214,Loans!$B117,LoansR!AK$12:AK$226)</f>
        <v>0</v>
      </c>
      <c r="AL117" s="42">
        <f>SUMIF(LoansC!$B$12:$B$226,Loans!$B117,LoansC!AL$12:AL$226)+SUMIF(LoansR!$B$12:$B$214,Loans!$B117,LoansR!AL$12:AL$226)</f>
        <v>0</v>
      </c>
      <c r="AM117" s="42">
        <f>SUMIF(LoansC!$B$12:$B$226,Loans!$B117,LoansC!AM$12:AM$226)+SUMIF(LoansR!$B$12:$B$214,Loans!$B117,LoansR!AM$12:AM$226)</f>
        <v>0</v>
      </c>
      <c r="AN117" s="42">
        <f>SUMIF(LoansC!$B$12:$B$226,Loans!$B117,LoansC!AN$12:AN$226)+SUMIF(LoansR!$B$12:$B$214,Loans!$B117,LoansR!AN$12:AN$226)</f>
        <v>0</v>
      </c>
      <c r="AP117" s="84"/>
    </row>
    <row r="118" spans="1:42" x14ac:dyDescent="0.2">
      <c r="A118" s="1">
        <f t="shared" si="8"/>
        <v>2</v>
      </c>
      <c r="B118" s="10">
        <f t="shared" si="9"/>
        <v>44985</v>
      </c>
      <c r="C118" s="42">
        <f>SUMIF(LoansC!$B$12:$B$226,Loans!$B118,LoansC!C$12:C$226)+SUMIF(LoansR!$B$12:$B$214,Loans!$B118,LoansR!C$12:C$226)</f>
        <v>1417926.3099999994</v>
      </c>
      <c r="D118" s="42">
        <f>SUMIF(LoansC!$B$12:$B$226,Loans!$B118,LoansC!D$12:D$226)+SUMIF(LoansR!$B$12:$B$214,Loans!$B118,LoansR!D$12:D$226)</f>
        <v>215750094.61999997</v>
      </c>
      <c r="E118" s="42">
        <f>SUMIF(LoansC!$B$12:$B$226,Loans!$B118,LoansC!E$12:E$226)+SUMIF(LoansR!$B$12:$B$214,Loans!$B118,LoansR!E$12:E$226)</f>
        <v>0</v>
      </c>
      <c r="F118" s="42">
        <f>SUMIF(LoansC!$B$12:$B$226,Loans!$B118,LoansC!F$12:F$226)+SUMIF(LoansR!$B$12:$B$214,Loans!$B118,LoansR!F$12:F$226)</f>
        <v>0</v>
      </c>
      <c r="G118" s="42">
        <f>SUMIF(LoansC!$B$12:$B$226,Loans!$B118,LoansC!G$12:G$226)+SUMIF(LoansR!$B$12:$B$214,Loans!$B118,LoansR!G$12:G$226)</f>
        <v>931</v>
      </c>
      <c r="H118" s="42">
        <f>SUMIF(LoansC!$B$12:$B$226,Loans!$B118,LoansC!H$12:H$226)+SUMIF(LoansR!$B$12:$B$214,Loans!$B118,LoansR!H$12:H$226)</f>
        <v>6885695.3699999992</v>
      </c>
      <c r="I118" s="42">
        <f>SUMIF(LoansC!$B$12:$B$226,Loans!$B118,LoansC!I$12:I$226)+SUMIF(LoansR!$B$12:$B$214,Loans!$B118,LoansR!I$12:I$226)</f>
        <v>0</v>
      </c>
      <c r="J118" s="42">
        <f>SUMIF(LoansC!$B$12:$B$226,Loans!$B118,LoansC!J$12:J$226)+SUMIF(LoansR!$B$12:$B$214,Loans!$B118,LoansR!J$12:J$226)</f>
        <v>6885695.3699999992</v>
      </c>
      <c r="K118" s="42">
        <f>SUMIF(LoansC!$B$12:$B$226,Loans!$B118,LoansC!K$12:K$226)+SUMIF(LoansR!$B$12:$B$214,Loans!$B118,LoansR!K$12:K$226)</f>
        <v>63749.830000000009</v>
      </c>
      <c r="L118" s="42">
        <f>SUMIF(LoansC!$B$12:$B$226,Loans!$B118,LoansC!L$12:L$226)+SUMIF(LoansR!$B$12:$B$214,Loans!$B118,LoansR!L$12:L$226)</f>
        <v>63749.830000000009</v>
      </c>
      <c r="M118" s="42">
        <f>SUMIF(LoansC!$B$12:$B$226,Loans!$B118,LoansC!M$12:M$226)+SUMIF(LoansR!$B$12:$B$214,Loans!$B118,LoansR!M$12:M$226)</f>
        <v>285105</v>
      </c>
      <c r="N118" s="42">
        <f>SUMIF(LoansC!$B$12:$B$226,Loans!$B118,LoansC!N$12:N$226)+SUMIF(LoansR!$B$12:$B$214,Loans!$B118,LoansR!N$12:N$226)</f>
        <v>0</v>
      </c>
      <c r="O118" s="42">
        <f>SUMIF(LoansC!$B$12:$B$226,Loans!$B118,LoansC!O$12:O$226)+SUMIF(LoansR!$B$12:$B$214,Loans!$B118,LoansR!O$12:O$226)</f>
        <v>209000</v>
      </c>
      <c r="P118" s="42">
        <f>SUMIF(LoansC!$B$12:$B$226,Loans!$B118,LoansC!P$12:P$226)+SUMIF(LoansR!$B$12:$B$214,Loans!$B118,LoansR!P$12:P$226)</f>
        <v>63749.830000000009</v>
      </c>
      <c r="Q118" s="42">
        <f>SUMIF(LoansC!$B$12:$B$226,Loans!$B118,LoansC!Q$12:Q$226)+SUMIF(LoansR!$B$12:$B$214,Loans!$B118,LoansR!Q$12:Q$226)</f>
        <v>145250.16999999998</v>
      </c>
      <c r="R118" s="42">
        <f>SUMIF(LoansC!$B$12:$B$226,Loans!$B118,LoansC!R$12:R$226)+SUMIF(LoansR!$B$12:$B$214,Loans!$B118,LoansR!R$12:R$226)</f>
        <v>0</v>
      </c>
      <c r="S118" s="42">
        <f>SUMIF(LoansC!$B$12:$B$226,Loans!$B118,LoansC!S$12:S$226)+SUMIF(LoansR!$B$12:$B$214,Loans!$B118,LoansR!S$12:S$226)</f>
        <v>6740445.2000000011</v>
      </c>
      <c r="T118" s="42">
        <f>SUMIF(LoansC!$B$12:$B$226,Loans!$B118,LoansC!T$12:T$226)+SUMIF(LoansR!$B$12:$B$214,Loans!$B118,LoansR!T$12:T$226)</f>
        <v>6740445.2000000011</v>
      </c>
      <c r="U118" s="42">
        <f>SUMIF(LoansC!$B$12:$B$226,Loans!$B118,LoansC!U$12:U$226)+SUMIF(LoansR!$B$12:$B$214,Loans!$B118,LoansR!U$12:U$226)</f>
        <v>2</v>
      </c>
      <c r="V118" s="42">
        <f>SUMIF(LoansC!$B$12:$B$226,Loans!$B118,LoansC!V$12:V$226)+SUMIF(LoansR!$B$12:$B$214,Loans!$B118,LoansR!V$12:V$226)</f>
        <v>63750.062967249993</v>
      </c>
      <c r="W118" s="42">
        <f>SUMIF(LoansC!$B$12:$B$226,Loans!$B118,LoansC!W$12:W$226)+SUMIF(LoansR!$B$12:$B$214,Loans!$B118,LoansR!W$12:W$226)</f>
        <v>0</v>
      </c>
      <c r="X118" s="42">
        <f>SUMIF(LoansC!$B$12:$B$226,Loans!$B118,LoansC!X$12:X$226)</f>
        <v>155</v>
      </c>
      <c r="Y118" s="42">
        <f>SUMIF(LoansC!$B$12:$B$226,Loans!$B118,LoansC!Y$12:Y$226)+SUMIF(LoansR!$B$12:$B$214,Loans!$B118,LoansR!Y$12:Y$226)</f>
        <v>0</v>
      </c>
      <c r="Z118" s="42">
        <f>SUMIF(LoansC!$B$12:$B$226,Loans!$B118,LoansC!Z$12:Z$226)+SUMIF(LoansR!$B$12:$B$214,Loans!$B118,LoansR!Z$12:Z$226)</f>
        <v>0</v>
      </c>
      <c r="AA118" s="42">
        <f>SUMIF(LoansC!$B$12:$B$226,Loans!$B118,LoansC!AA$12:AA$226)+SUMIF(LoansR!$B$12:$B$214,Loans!$B118,LoansR!AA$12:AA$226)</f>
        <v>0</v>
      </c>
      <c r="AB118" s="42">
        <f>SUMIF(LoansC!$B$12:$B$226,Loans!$B118,LoansC!AB$12:AB$226)+SUMIF(LoansR!$B$12:$B$214,Loans!$B118,LoansR!AB$12:AB$226)</f>
        <v>0</v>
      </c>
      <c r="AC118" s="42">
        <f>SUMIF(LoansC!$B$12:$B$226,Loans!$B118,LoansC!AC$12:AC$226)+SUMIF(LoansR!$B$12:$B$214,Loans!$B118,LoansR!AC$12:AC$226)</f>
        <v>491</v>
      </c>
      <c r="AD118" s="42">
        <f>SUMIF(LoansC!$B$12:$B$226,Loans!$B118,LoansC!AD$12:AD$226)+SUMIF(LoansR!$B$12:$B$214,Loans!$B118,LoansR!AD$12:AD$226)</f>
        <v>0</v>
      </c>
      <c r="AE118" s="70">
        <f>SUMIF(LoansC!$B$12:$B$226,Loans!$B118,LoansC!AE$12:AE$226)</f>
        <v>0.1111</v>
      </c>
      <c r="AF118" s="42">
        <f>SUMIF(LoansC!$B$12:$B$226,Loans!$B118,LoansC!AF$12:AF$226)+SUMIF(LoansR!$B$12:$B$214,Loans!$B118,LoansR!AF$12:AF$226)</f>
        <v>0</v>
      </c>
      <c r="AG118" s="42">
        <f>SUMIF(LoansC!$B$12:$B$226,Loans!$B118,LoansC!AG$12:AG$226)+SUMIF(LoansR!$B$12:$B$214,Loans!$B118,LoansR!AG$12:AG$226)</f>
        <v>0</v>
      </c>
      <c r="AH118" s="42">
        <f>SUMIF(LoansC!$B$12:$B$226,Loans!$B118,LoansC!AH$12:AH$226)+SUMIF(LoansR!$B$12:$B$214,Loans!$B118,LoansR!AH$12:AH$226)</f>
        <v>0</v>
      </c>
      <c r="AI118" s="42">
        <f>SUMIF(LoansC!$B$12:$B$226,Loans!$B118,LoansC!AI$12:AI$226)+SUMIF(LoansR!$B$12:$B$214,Loans!$B118,LoansR!AI$12:AI$226)</f>
        <v>440</v>
      </c>
      <c r="AJ118" s="42">
        <f>SUMIF(LoansC!$B$12:$B$226,Loans!$B118,LoansC!AJ$12:AJ$226)+SUMIF(LoansR!$B$12:$B$214,Loans!$B118,LoansR!AJ$12:AJ$226)</f>
        <v>140800</v>
      </c>
      <c r="AK118" s="42">
        <f>SUMIF(LoansC!$B$12:$B$226,Loans!$B118,LoansC!AK$12:AK$226)+SUMIF(LoansR!$B$12:$B$214,Loans!$B118,LoansR!AK$12:AK$226)</f>
        <v>0</v>
      </c>
      <c r="AL118" s="42">
        <f>SUMIF(LoansC!$B$12:$B$226,Loans!$B118,LoansC!AL$12:AL$226)+SUMIF(LoansR!$B$12:$B$214,Loans!$B118,LoansR!AL$12:AL$226)</f>
        <v>0</v>
      </c>
      <c r="AM118" s="42">
        <f>SUMIF(LoansC!$B$12:$B$226,Loans!$B118,LoansC!AM$12:AM$226)+SUMIF(LoansR!$B$12:$B$214,Loans!$B118,LoansR!AM$12:AM$226)</f>
        <v>0</v>
      </c>
      <c r="AN118" s="42">
        <f>SUMIF(LoansC!$B$12:$B$226,Loans!$B118,LoansC!AN$12:AN$226)+SUMIF(LoansR!$B$12:$B$214,Loans!$B118,LoansR!AN$12:AN$226)</f>
        <v>0</v>
      </c>
      <c r="AP118" s="84"/>
    </row>
    <row r="119" spans="1:42" x14ac:dyDescent="0.2">
      <c r="A119" s="1">
        <f t="shared" si="8"/>
        <v>3</v>
      </c>
      <c r="B119" s="10">
        <f t="shared" si="9"/>
        <v>45016</v>
      </c>
      <c r="C119" s="42">
        <f>SUMIF(LoansC!$B$12:$B$226,Loans!$B119,LoansC!C$12:C$226)+SUMIF(LoansR!$B$12:$B$214,Loans!$B119,LoansR!C$12:C$226)</f>
        <v>2014423.6700000002</v>
      </c>
      <c r="D119" s="42">
        <f>SUMIF(LoansC!$B$12:$B$226,Loans!$B119,LoansC!D$12:D$226)+SUMIF(LoansR!$B$12:$B$214,Loans!$B119,LoansR!D$12:D$226)</f>
        <v>217764518.28999996</v>
      </c>
      <c r="E119" s="42">
        <f>SUMIF(LoansC!$B$12:$B$226,Loans!$B119,LoansC!E$12:E$226)+SUMIF(LoansR!$B$12:$B$214,Loans!$B119,LoansR!E$12:E$226)</f>
        <v>0</v>
      </c>
      <c r="F119" s="42">
        <f>SUMIF(LoansC!$B$12:$B$226,Loans!$B119,LoansC!F$12:F$226)+SUMIF(LoansR!$B$12:$B$214,Loans!$B119,LoansR!F$12:F$226)</f>
        <v>0</v>
      </c>
      <c r="G119" s="42">
        <f>SUMIF(LoansC!$B$12:$B$226,Loans!$B119,LoansC!G$12:G$226)+SUMIF(LoansR!$B$12:$B$214,Loans!$B119,LoansR!G$12:G$226)</f>
        <v>1146</v>
      </c>
      <c r="H119" s="42">
        <f>SUMIF(LoansC!$B$12:$B$226,Loans!$B119,LoansC!H$12:H$226)+SUMIF(LoansR!$B$12:$B$214,Loans!$B119,LoansR!H$12:H$226)</f>
        <v>6740445.2000000011</v>
      </c>
      <c r="I119" s="42">
        <f>SUMIF(LoansC!$B$12:$B$226,Loans!$B119,LoansC!I$12:I$226)+SUMIF(LoansR!$B$12:$B$214,Loans!$B119,LoansR!I$12:I$226)</f>
        <v>0</v>
      </c>
      <c r="J119" s="42">
        <f>SUMIF(LoansC!$B$12:$B$226,Loans!$B119,LoansC!J$12:J$226)+SUMIF(LoansR!$B$12:$B$214,Loans!$B119,LoansR!J$12:J$226)</f>
        <v>6740445.2000000011</v>
      </c>
      <c r="K119" s="42">
        <f>SUMIF(LoansC!$B$12:$B$226,Loans!$B119,LoansC!K$12:K$226)+SUMIF(LoansR!$B$12:$B$214,Loans!$B119,LoansR!K$12:K$226)</f>
        <v>62405.05999999999</v>
      </c>
      <c r="L119" s="42">
        <f>SUMIF(LoansC!$B$12:$B$226,Loans!$B119,LoansC!L$12:L$226)+SUMIF(LoansR!$B$12:$B$214,Loans!$B119,LoansR!L$12:L$226)</f>
        <v>62405.05999999999</v>
      </c>
      <c r="M119" s="42">
        <f>SUMIF(LoansC!$B$12:$B$226,Loans!$B119,LoansC!M$12:M$226)+SUMIF(LoansR!$B$12:$B$214,Loans!$B119,LoansR!M$12:M$226)</f>
        <v>351070</v>
      </c>
      <c r="N119" s="42">
        <f>SUMIF(LoansC!$B$12:$B$226,Loans!$B119,LoansC!N$12:N$226)+SUMIF(LoansR!$B$12:$B$214,Loans!$B119,LoansR!N$12:N$226)</f>
        <v>0</v>
      </c>
      <c r="O119" s="42">
        <f>SUMIF(LoansC!$B$12:$B$226,Loans!$B119,LoansC!O$12:O$226)+SUMIF(LoansR!$B$12:$B$214,Loans!$B119,LoansR!O$12:O$226)</f>
        <v>257450</v>
      </c>
      <c r="P119" s="42">
        <f>SUMIF(LoansC!$B$12:$B$226,Loans!$B119,LoansC!P$12:P$226)+SUMIF(LoansR!$B$12:$B$214,Loans!$B119,LoansR!P$12:P$226)</f>
        <v>62405.05999999999</v>
      </c>
      <c r="Q119" s="42">
        <f>SUMIF(LoansC!$B$12:$B$226,Loans!$B119,LoansC!Q$12:Q$226)+SUMIF(LoansR!$B$12:$B$214,Loans!$B119,LoansR!Q$12:Q$226)</f>
        <v>195044.93999999997</v>
      </c>
      <c r="R119" s="42">
        <f>SUMIF(LoansC!$B$12:$B$226,Loans!$B119,LoansC!R$12:R$226)+SUMIF(LoansR!$B$12:$B$214,Loans!$B119,LoansR!R$12:R$226)</f>
        <v>0</v>
      </c>
      <c r="S119" s="42">
        <f>SUMIF(LoansC!$B$12:$B$226,Loans!$B119,LoansC!S$12:S$226)+SUMIF(LoansR!$B$12:$B$214,Loans!$B119,LoansR!S$12:S$226)</f>
        <v>6545400.2599999998</v>
      </c>
      <c r="T119" s="42">
        <f>SUMIF(LoansC!$B$12:$B$226,Loans!$B119,LoansC!T$12:T$226)+SUMIF(LoansR!$B$12:$B$214,Loans!$B119,LoansR!T$12:T$226)</f>
        <v>6545400.2599999998</v>
      </c>
      <c r="U119" s="42">
        <f>SUMIF(LoansC!$B$12:$B$226,Loans!$B119,LoansC!U$12:U$226)+SUMIF(LoansR!$B$12:$B$214,Loans!$B119,LoansR!U$12:U$226)</f>
        <v>2</v>
      </c>
      <c r="V119" s="42">
        <f>SUMIF(LoansC!$B$12:$B$226,Loans!$B119,LoansC!V$12:V$226)+SUMIF(LoansR!$B$12:$B$214,Loans!$B119,LoansR!V$12:V$226)</f>
        <v>62405.288476666683</v>
      </c>
      <c r="W119" s="42">
        <f>SUMIF(LoansC!$B$12:$B$226,Loans!$B119,LoansC!W$12:W$226)+SUMIF(LoansR!$B$12:$B$214,Loans!$B119,LoansR!W$12:W$226)</f>
        <v>0</v>
      </c>
      <c r="X119" s="42">
        <f>SUMIF(LoansC!$B$12:$B$226,Loans!$B119,LoansC!X$12:X$226)</f>
        <v>155</v>
      </c>
      <c r="Y119" s="42">
        <f>SUMIF(LoansC!$B$12:$B$226,Loans!$B119,LoansC!Y$12:Y$226)+SUMIF(LoansR!$B$12:$B$214,Loans!$B119,LoansR!Y$12:Y$226)</f>
        <v>0</v>
      </c>
      <c r="Z119" s="42">
        <f>SUMIF(LoansC!$B$12:$B$226,Loans!$B119,LoansC!Z$12:Z$226)+SUMIF(LoansR!$B$12:$B$214,Loans!$B119,LoansR!Z$12:Z$226)</f>
        <v>0</v>
      </c>
      <c r="AA119" s="42">
        <f>SUMIF(LoansC!$B$12:$B$226,Loans!$B119,LoansC!AA$12:AA$226)+SUMIF(LoansR!$B$12:$B$214,Loans!$B119,LoansR!AA$12:AA$226)</f>
        <v>0</v>
      </c>
      <c r="AB119" s="42">
        <f>SUMIF(LoansC!$B$12:$B$226,Loans!$B119,LoansC!AB$12:AB$226)+SUMIF(LoansR!$B$12:$B$214,Loans!$B119,LoansR!AB$12:AB$226)</f>
        <v>0</v>
      </c>
      <c r="AC119" s="42">
        <f>SUMIF(LoansC!$B$12:$B$226,Loans!$B119,LoansC!AC$12:AC$226)+SUMIF(LoansR!$B$12:$B$214,Loans!$B119,LoansR!AC$12:AC$226)</f>
        <v>604</v>
      </c>
      <c r="AD119" s="42">
        <f>SUMIF(LoansC!$B$12:$B$226,Loans!$B119,LoansC!AD$12:AD$226)+SUMIF(LoansR!$B$12:$B$214,Loans!$B119,LoansR!AD$12:AD$226)</f>
        <v>0</v>
      </c>
      <c r="AE119" s="70">
        <f>SUMIF(LoansC!$B$12:$B$226,Loans!$B119,LoansC!AE$12:AE$226)</f>
        <v>0.1111</v>
      </c>
      <c r="AF119" s="42">
        <f>SUMIF(LoansC!$B$12:$B$226,Loans!$B119,LoansC!AF$12:AF$226)+SUMIF(LoansR!$B$12:$B$214,Loans!$B119,LoansR!AF$12:AF$226)</f>
        <v>0</v>
      </c>
      <c r="AG119" s="42">
        <f>SUMIF(LoansC!$B$12:$B$226,Loans!$B119,LoansC!AG$12:AG$226)+SUMIF(LoansR!$B$12:$B$214,Loans!$B119,LoansR!AG$12:AG$226)</f>
        <v>0</v>
      </c>
      <c r="AH119" s="42">
        <f>SUMIF(LoansC!$B$12:$B$226,Loans!$B119,LoansC!AH$12:AH$226)+SUMIF(LoansR!$B$12:$B$214,Loans!$B119,LoansR!AH$12:AH$226)</f>
        <v>0</v>
      </c>
      <c r="AI119" s="42">
        <f>SUMIF(LoansC!$B$12:$B$226,Loans!$B119,LoansC!AI$12:AI$226)+SUMIF(LoansR!$B$12:$B$214,Loans!$B119,LoansR!AI$12:AI$226)</f>
        <v>542</v>
      </c>
      <c r="AJ119" s="42">
        <f>SUMIF(LoansC!$B$12:$B$226,Loans!$B119,LoansC!AJ$12:AJ$226)+SUMIF(LoansR!$B$12:$B$214,Loans!$B119,LoansR!AJ$12:AJ$226)</f>
        <v>173440</v>
      </c>
      <c r="AK119" s="42">
        <f>SUMIF(LoansC!$B$12:$B$226,Loans!$B119,LoansC!AK$12:AK$226)+SUMIF(LoansR!$B$12:$B$214,Loans!$B119,LoansR!AK$12:AK$226)</f>
        <v>0</v>
      </c>
      <c r="AL119" s="42">
        <f>SUMIF(LoansC!$B$12:$B$226,Loans!$B119,LoansC!AL$12:AL$226)+SUMIF(LoansR!$B$12:$B$214,Loans!$B119,LoansR!AL$12:AL$226)</f>
        <v>0</v>
      </c>
      <c r="AM119" s="42">
        <f>SUMIF(LoansC!$B$12:$B$226,Loans!$B119,LoansC!AM$12:AM$226)+SUMIF(LoansR!$B$12:$B$214,Loans!$B119,LoansR!AM$12:AM$226)</f>
        <v>0</v>
      </c>
      <c r="AN119" s="42">
        <f>SUMIF(LoansC!$B$12:$B$226,Loans!$B119,LoansC!AN$12:AN$226)+SUMIF(LoansR!$B$12:$B$214,Loans!$B119,LoansR!AN$12:AN$226)</f>
        <v>0</v>
      </c>
      <c r="AP119" s="84"/>
    </row>
    <row r="120" spans="1:42" x14ac:dyDescent="0.2">
      <c r="A120" s="1">
        <f t="shared" si="8"/>
        <v>4</v>
      </c>
      <c r="B120" s="10">
        <f t="shared" si="9"/>
        <v>45046</v>
      </c>
      <c r="C120" s="42">
        <f>SUMIF(LoansC!$B$12:$B$226,Loans!$B120,LoansC!C$12:C$226)+SUMIF(LoansR!$B$12:$B$214,Loans!$B120,LoansR!C$12:C$226)</f>
        <v>2263428.37</v>
      </c>
      <c r="D120" s="42">
        <f>SUMIF(LoansC!$B$12:$B$226,Loans!$B120,LoansC!D$12:D$226)+SUMIF(LoansR!$B$12:$B$214,Loans!$B120,LoansR!D$12:D$226)</f>
        <v>220027946.65999997</v>
      </c>
      <c r="E120" s="42">
        <f>SUMIF(LoansC!$B$12:$B$226,Loans!$B120,LoansC!E$12:E$226)+SUMIF(LoansR!$B$12:$B$214,Loans!$B120,LoansR!E$12:E$226)</f>
        <v>0</v>
      </c>
      <c r="F120" s="42">
        <f>SUMIF(LoansC!$B$12:$B$226,Loans!$B120,LoansC!F$12:F$226)+SUMIF(LoansR!$B$12:$B$214,Loans!$B120,LoansR!F$12:F$226)</f>
        <v>0</v>
      </c>
      <c r="G120" s="42">
        <f>SUMIF(LoansC!$B$12:$B$226,Loans!$B120,LoansC!G$12:G$226)+SUMIF(LoansR!$B$12:$B$214,Loans!$B120,LoansR!G$12:G$226)</f>
        <v>1421</v>
      </c>
      <c r="H120" s="42">
        <f>SUMIF(LoansC!$B$12:$B$226,Loans!$B120,LoansC!H$12:H$226)+SUMIF(LoansR!$B$12:$B$214,Loans!$B120,LoansR!H$12:H$226)</f>
        <v>6545400.2599999998</v>
      </c>
      <c r="I120" s="42">
        <f>SUMIF(LoansC!$B$12:$B$226,Loans!$B120,LoansC!I$12:I$226)+SUMIF(LoansR!$B$12:$B$214,Loans!$B120,LoansR!I$12:I$226)</f>
        <v>0</v>
      </c>
      <c r="J120" s="42">
        <f>SUMIF(LoansC!$B$12:$B$226,Loans!$B120,LoansC!J$12:J$226)+SUMIF(LoansR!$B$12:$B$214,Loans!$B120,LoansR!J$12:J$226)</f>
        <v>6545400.2599999998</v>
      </c>
      <c r="K120" s="42">
        <f>SUMIF(LoansC!$B$12:$B$226,Loans!$B120,LoansC!K$12:K$226)+SUMIF(LoansR!$B$12:$B$214,Loans!$B120,LoansR!K$12:K$226)</f>
        <v>60599.27</v>
      </c>
      <c r="L120" s="42">
        <f>SUMIF(LoansC!$B$12:$B$226,Loans!$B120,LoansC!L$12:L$226)+SUMIF(LoansR!$B$12:$B$214,Loans!$B120,LoansR!L$12:L$226)</f>
        <v>60599.27</v>
      </c>
      <c r="M120" s="42">
        <f>SUMIF(LoansC!$B$12:$B$226,Loans!$B120,LoansC!M$12:M$226)+SUMIF(LoansR!$B$12:$B$214,Loans!$B120,LoansR!M$12:M$226)</f>
        <v>433055</v>
      </c>
      <c r="N120" s="42">
        <f>SUMIF(LoansC!$B$12:$B$226,Loans!$B120,LoansC!N$12:N$226)+SUMIF(LoansR!$B$12:$B$214,Loans!$B120,LoansR!N$12:N$226)</f>
        <v>0</v>
      </c>
      <c r="O120" s="42">
        <f>SUMIF(LoansC!$B$12:$B$226,Loans!$B120,LoansC!O$12:O$226)+SUMIF(LoansR!$B$12:$B$214,Loans!$B120,LoansR!O$12:O$226)</f>
        <v>315453.44</v>
      </c>
      <c r="P120" s="42">
        <f>SUMIF(LoansC!$B$12:$B$226,Loans!$B120,LoansC!P$12:P$226)+SUMIF(LoansR!$B$12:$B$214,Loans!$B120,LoansR!P$12:P$226)</f>
        <v>60599.27</v>
      </c>
      <c r="Q120" s="42">
        <f>SUMIF(LoansC!$B$12:$B$226,Loans!$B120,LoansC!Q$12:Q$226)+SUMIF(LoansR!$B$12:$B$214,Loans!$B120,LoansR!Q$12:Q$226)</f>
        <v>254854.16999999998</v>
      </c>
      <c r="R120" s="42">
        <f>SUMIF(LoansC!$B$12:$B$226,Loans!$B120,LoansC!R$12:R$226)+SUMIF(LoansR!$B$12:$B$214,Loans!$B120,LoansR!R$12:R$226)</f>
        <v>0</v>
      </c>
      <c r="S120" s="42">
        <f>SUMIF(LoansC!$B$12:$B$226,Loans!$B120,LoansC!S$12:S$226)+SUMIF(LoansR!$B$12:$B$214,Loans!$B120,LoansR!S$12:S$226)</f>
        <v>6290546.0899999999</v>
      </c>
      <c r="T120" s="42">
        <f>SUMIF(LoansC!$B$12:$B$226,Loans!$B120,LoansC!T$12:T$226)+SUMIF(LoansR!$B$12:$B$214,Loans!$B120,LoansR!T$12:T$226)</f>
        <v>6290546.0899999999</v>
      </c>
      <c r="U120" s="42">
        <f>SUMIF(LoansC!$B$12:$B$226,Loans!$B120,LoansC!U$12:U$226)+SUMIF(LoansR!$B$12:$B$214,Loans!$B120,LoansR!U$12:U$226)</f>
        <v>2</v>
      </c>
      <c r="V120" s="42">
        <f>SUMIF(LoansC!$B$12:$B$226,Loans!$B120,LoansC!V$12:V$226)+SUMIF(LoansR!$B$12:$B$214,Loans!$B120,LoansR!V$12:V$226)</f>
        <v>60599.497407166666</v>
      </c>
      <c r="W120" s="42">
        <f>SUMIF(LoansC!$B$12:$B$226,Loans!$B120,LoansC!W$12:W$226)+SUMIF(LoansR!$B$12:$B$214,Loans!$B120,LoansR!W$12:W$226)</f>
        <v>0</v>
      </c>
      <c r="X120" s="42">
        <f>SUMIF(LoansC!$B$12:$B$226,Loans!$B120,LoansC!X$12:X$226)</f>
        <v>155</v>
      </c>
      <c r="Y120" s="42">
        <f>SUMIF(LoansC!$B$12:$B$226,Loans!$B120,LoansC!Y$12:Y$226)+SUMIF(LoansR!$B$12:$B$214,Loans!$B120,LoansR!Y$12:Y$226)</f>
        <v>0</v>
      </c>
      <c r="Z120" s="42">
        <f>SUMIF(LoansC!$B$12:$B$226,Loans!$B120,LoansC!Z$12:Z$226)+SUMIF(LoansR!$B$12:$B$214,Loans!$B120,LoansR!Z$12:Z$226)</f>
        <v>0</v>
      </c>
      <c r="AA120" s="42">
        <f>SUMIF(LoansC!$B$12:$B$226,Loans!$B120,LoansC!AA$12:AA$226)+SUMIF(LoansR!$B$12:$B$214,Loans!$B120,LoansR!AA$12:AA$226)</f>
        <v>0</v>
      </c>
      <c r="AB120" s="42">
        <f>SUMIF(LoansC!$B$12:$B$226,Loans!$B120,LoansC!AB$12:AB$226)+SUMIF(LoansR!$B$12:$B$214,Loans!$B120,LoansR!AB$12:AB$226)</f>
        <v>0</v>
      </c>
      <c r="AC120" s="42">
        <f>SUMIF(LoansC!$B$12:$B$226,Loans!$B120,LoansC!AC$12:AC$226)+SUMIF(LoansR!$B$12:$B$214,Loans!$B120,LoansR!AC$12:AC$226)</f>
        <v>757</v>
      </c>
      <c r="AD120" s="42">
        <f>SUMIF(LoansC!$B$12:$B$226,Loans!$B120,LoansC!AD$12:AD$226)+SUMIF(LoansR!$B$12:$B$214,Loans!$B120,LoansR!AD$12:AD$226)</f>
        <v>0</v>
      </c>
      <c r="AE120" s="70">
        <f>SUMIF(LoansC!$B$12:$B$226,Loans!$B120,LoansC!AE$12:AE$226)</f>
        <v>0.1111</v>
      </c>
      <c r="AF120" s="42">
        <f>SUMIF(LoansC!$B$12:$B$226,Loans!$B120,LoansC!AF$12:AF$226)+SUMIF(LoansR!$B$12:$B$214,Loans!$B120,LoansR!AF$12:AF$226)</f>
        <v>0</v>
      </c>
      <c r="AG120" s="42">
        <f>SUMIF(LoansC!$B$12:$B$226,Loans!$B120,LoansC!AG$12:AG$226)+SUMIF(LoansR!$B$12:$B$214,Loans!$B120,LoansR!AG$12:AG$226)</f>
        <v>0</v>
      </c>
      <c r="AH120" s="42">
        <f>SUMIF(LoansC!$B$12:$B$226,Loans!$B120,LoansC!AH$12:AH$226)+SUMIF(LoansR!$B$12:$B$214,Loans!$B120,LoansR!AH$12:AH$226)</f>
        <v>0</v>
      </c>
      <c r="AI120" s="42">
        <f>SUMIF(LoansC!$B$12:$B$226,Loans!$B120,LoansC!AI$12:AI$226)+SUMIF(LoansR!$B$12:$B$214,Loans!$B120,LoansR!AI$12:AI$226)</f>
        <v>664</v>
      </c>
      <c r="AJ120" s="42">
        <f>SUMIF(LoansC!$B$12:$B$226,Loans!$B120,LoansC!AJ$12:AJ$226)+SUMIF(LoansR!$B$12:$B$214,Loans!$B120,LoansR!AJ$12:AJ$226)</f>
        <v>212480</v>
      </c>
      <c r="AK120" s="42">
        <f>SUMIF(LoansC!$B$12:$B$226,Loans!$B120,LoansC!AK$12:AK$226)+SUMIF(LoansR!$B$12:$B$214,Loans!$B120,LoansR!AK$12:AK$226)</f>
        <v>0</v>
      </c>
      <c r="AL120" s="42">
        <f>SUMIF(LoansC!$B$12:$B$226,Loans!$B120,LoansC!AL$12:AL$226)+SUMIF(LoansR!$B$12:$B$214,Loans!$B120,LoansR!AL$12:AL$226)</f>
        <v>0</v>
      </c>
      <c r="AM120" s="42">
        <f>SUMIF(LoansC!$B$12:$B$226,Loans!$B120,LoansC!AM$12:AM$226)+SUMIF(LoansR!$B$12:$B$214,Loans!$B120,LoansR!AM$12:AM$226)</f>
        <v>0</v>
      </c>
      <c r="AN120" s="42">
        <f>SUMIF(LoansC!$B$12:$B$226,Loans!$B120,LoansC!AN$12:AN$226)+SUMIF(LoansR!$B$12:$B$214,Loans!$B120,LoansR!AN$12:AN$226)</f>
        <v>0</v>
      </c>
      <c r="AP120" s="84"/>
    </row>
    <row r="121" spans="1:42" x14ac:dyDescent="0.2">
      <c r="A121" s="1">
        <f t="shared" si="8"/>
        <v>5</v>
      </c>
      <c r="B121" s="10">
        <f t="shared" si="9"/>
        <v>45077</v>
      </c>
      <c r="C121" s="42">
        <f>SUMIF(LoansC!$B$12:$B$226,Loans!$B121,LoansC!C$12:C$226)+SUMIF(LoansR!$B$12:$B$214,Loans!$B121,LoansR!C$12:C$226)</f>
        <v>2706014.35</v>
      </c>
      <c r="D121" s="42">
        <f>SUMIF(LoansC!$B$12:$B$226,Loans!$B121,LoansC!D$12:D$226)+SUMIF(LoansR!$B$12:$B$214,Loans!$B121,LoansR!D$12:D$226)</f>
        <v>222733961.00999996</v>
      </c>
      <c r="E121" s="42">
        <f>SUMIF(LoansC!$B$12:$B$226,Loans!$B121,LoansC!E$12:E$226)+SUMIF(LoansR!$B$12:$B$214,Loans!$B121,LoansR!E$12:E$226)</f>
        <v>0</v>
      </c>
      <c r="F121" s="42">
        <f>SUMIF(LoansC!$B$12:$B$226,Loans!$B121,LoansC!F$12:F$226)+SUMIF(LoansR!$B$12:$B$214,Loans!$B121,LoansR!F$12:F$226)</f>
        <v>0</v>
      </c>
      <c r="G121" s="42">
        <f>SUMIF(LoansC!$B$12:$B$226,Loans!$B121,LoansC!G$12:G$226)+SUMIF(LoansR!$B$12:$B$214,Loans!$B121,LoansR!G$12:G$226)</f>
        <v>2013</v>
      </c>
      <c r="H121" s="42">
        <f>SUMIF(LoansC!$B$12:$B$226,Loans!$B121,LoansC!H$12:H$226)+SUMIF(LoansR!$B$12:$B$214,Loans!$B121,LoansR!H$12:H$226)</f>
        <v>6290546.0899999999</v>
      </c>
      <c r="I121" s="42">
        <f>SUMIF(LoansC!$B$12:$B$226,Loans!$B121,LoansC!I$12:I$226)+SUMIF(LoansR!$B$12:$B$214,Loans!$B121,LoansR!I$12:I$226)</f>
        <v>0</v>
      </c>
      <c r="J121" s="42">
        <f>SUMIF(LoansC!$B$12:$B$226,Loans!$B121,LoansC!J$12:J$226)+SUMIF(LoansR!$B$12:$B$214,Loans!$B121,LoansR!J$12:J$226)</f>
        <v>6290546.0899999999</v>
      </c>
      <c r="K121" s="42">
        <f>SUMIF(LoansC!$B$12:$B$226,Loans!$B121,LoansC!K$12:K$226)+SUMIF(LoansR!$B$12:$B$214,Loans!$B121,LoansR!K$12:K$226)</f>
        <v>58239.760000000017</v>
      </c>
      <c r="L121" s="42">
        <f>SUMIF(LoansC!$B$12:$B$226,Loans!$B121,LoansC!L$12:L$226)+SUMIF(LoansR!$B$12:$B$214,Loans!$B121,LoansR!L$12:L$226)</f>
        <v>58239.760000000017</v>
      </c>
      <c r="M121" s="42">
        <f>SUMIF(LoansC!$B$12:$B$226,Loans!$B121,LoansC!M$12:M$226)+SUMIF(LoansR!$B$12:$B$214,Loans!$B121,LoansR!M$12:M$226)</f>
        <v>605775</v>
      </c>
      <c r="N121" s="42">
        <f>SUMIF(LoansC!$B$12:$B$226,Loans!$B121,LoansC!N$12:N$226)+SUMIF(LoansR!$B$12:$B$214,Loans!$B121,LoansR!N$12:N$226)</f>
        <v>0</v>
      </c>
      <c r="O121" s="42">
        <f>SUMIF(LoansC!$B$12:$B$226,Loans!$B121,LoansC!O$12:O$226)+SUMIF(LoansR!$B$12:$B$214,Loans!$B121,LoansR!O$12:O$226)</f>
        <v>436050</v>
      </c>
      <c r="P121" s="42">
        <f>SUMIF(LoansC!$B$12:$B$226,Loans!$B121,LoansC!P$12:P$226)+SUMIF(LoansR!$B$12:$B$214,Loans!$B121,LoansR!P$12:P$226)</f>
        <v>58239.760000000017</v>
      </c>
      <c r="Q121" s="42">
        <f>SUMIF(LoansC!$B$12:$B$226,Loans!$B121,LoansC!Q$12:Q$226)+SUMIF(LoansR!$B$12:$B$214,Loans!$B121,LoansR!Q$12:Q$226)</f>
        <v>377810.24000000005</v>
      </c>
      <c r="R121" s="42">
        <f>SUMIF(LoansC!$B$12:$B$226,Loans!$B121,LoansC!R$12:R$226)+SUMIF(LoansR!$B$12:$B$214,Loans!$B121,LoansR!R$12:R$226)</f>
        <v>0</v>
      </c>
      <c r="S121" s="42">
        <f>SUMIF(LoansC!$B$12:$B$226,Loans!$B121,LoansC!S$12:S$226)+SUMIF(LoansR!$B$12:$B$214,Loans!$B121,LoansR!S$12:S$226)</f>
        <v>5912735.8499999996</v>
      </c>
      <c r="T121" s="42">
        <f>SUMIF(LoansC!$B$12:$B$226,Loans!$B121,LoansC!T$12:T$226)+SUMIF(LoansR!$B$12:$B$214,Loans!$B121,LoansR!T$12:T$226)</f>
        <v>5912735.8499999996</v>
      </c>
      <c r="U121" s="42">
        <f>SUMIF(LoansC!$B$12:$B$226,Loans!$B121,LoansC!U$12:U$226)+SUMIF(LoansR!$B$12:$B$214,Loans!$B121,LoansR!U$12:U$226)</f>
        <v>2</v>
      </c>
      <c r="V121" s="42">
        <f>SUMIF(LoansC!$B$12:$B$226,Loans!$B121,LoansC!V$12:V$226)+SUMIF(LoansR!$B$12:$B$214,Loans!$B121,LoansR!V$12:V$226)</f>
        <v>58239.972549916667</v>
      </c>
      <c r="W121" s="42">
        <f>SUMIF(LoansC!$B$12:$B$226,Loans!$B121,LoansC!W$12:W$226)+SUMIF(LoansR!$B$12:$B$214,Loans!$B121,LoansR!W$12:W$226)</f>
        <v>0</v>
      </c>
      <c r="X121" s="42">
        <f>SUMIF(LoansC!$B$12:$B$226,Loans!$B121,LoansC!X$12:X$226)</f>
        <v>155</v>
      </c>
      <c r="Y121" s="42">
        <f>SUMIF(LoansC!$B$12:$B$226,Loans!$B121,LoansC!Y$12:Y$226)+SUMIF(LoansR!$B$12:$B$214,Loans!$B121,LoansR!Y$12:Y$226)</f>
        <v>0</v>
      </c>
      <c r="Z121" s="42">
        <f>SUMIF(LoansC!$B$12:$B$226,Loans!$B121,LoansC!Z$12:Z$226)+SUMIF(LoansR!$B$12:$B$214,Loans!$B121,LoansR!Z$12:Z$226)</f>
        <v>0</v>
      </c>
      <c r="AA121" s="42">
        <f>SUMIF(LoansC!$B$12:$B$226,Loans!$B121,LoansC!AA$12:AA$226)+SUMIF(LoansR!$B$12:$B$214,Loans!$B121,LoansR!AA$12:AA$226)</f>
        <v>0</v>
      </c>
      <c r="AB121" s="42">
        <f>SUMIF(LoansC!$B$12:$B$226,Loans!$B121,LoansC!AB$12:AB$226)+SUMIF(LoansR!$B$12:$B$214,Loans!$B121,LoansR!AB$12:AB$226)</f>
        <v>0</v>
      </c>
      <c r="AC121" s="42">
        <f>SUMIF(LoansC!$B$12:$B$226,Loans!$B121,LoansC!AC$12:AC$226)+SUMIF(LoansR!$B$12:$B$214,Loans!$B121,LoansR!AC$12:AC$226)</f>
        <v>1095</v>
      </c>
      <c r="AD121" s="42">
        <f>SUMIF(LoansC!$B$12:$B$226,Loans!$B121,LoansC!AD$12:AD$226)+SUMIF(LoansR!$B$12:$B$214,Loans!$B121,LoansR!AD$12:AD$226)</f>
        <v>0</v>
      </c>
      <c r="AE121" s="70">
        <f>SUMIF(LoansC!$B$12:$B$226,Loans!$B121,LoansC!AE$12:AE$226)</f>
        <v>0.1111</v>
      </c>
      <c r="AF121" s="42">
        <f>SUMIF(LoansC!$B$12:$B$226,Loans!$B121,LoansC!AF$12:AF$226)+SUMIF(LoansR!$B$12:$B$214,Loans!$B121,LoansR!AF$12:AF$226)</f>
        <v>0</v>
      </c>
      <c r="AG121" s="42">
        <f>SUMIF(LoansC!$B$12:$B$226,Loans!$B121,LoansC!AG$12:AG$226)+SUMIF(LoansR!$B$12:$B$214,Loans!$B121,LoansR!AG$12:AG$226)</f>
        <v>0</v>
      </c>
      <c r="AH121" s="42">
        <f>SUMIF(LoansC!$B$12:$B$226,Loans!$B121,LoansC!AH$12:AH$226)+SUMIF(LoansR!$B$12:$B$214,Loans!$B121,LoansR!AH$12:AH$226)</f>
        <v>0</v>
      </c>
      <c r="AI121" s="42">
        <f>SUMIF(LoansC!$B$12:$B$226,Loans!$B121,LoansC!AI$12:AI$226)+SUMIF(LoansR!$B$12:$B$214,Loans!$B121,LoansR!AI$12:AI$226)</f>
        <v>918</v>
      </c>
      <c r="AJ121" s="42">
        <f>SUMIF(LoansC!$B$12:$B$226,Loans!$B121,LoansC!AJ$12:AJ$226)+SUMIF(LoansR!$B$12:$B$214,Loans!$B121,LoansR!AJ$12:AJ$226)</f>
        <v>293760</v>
      </c>
      <c r="AK121" s="42">
        <f>SUMIF(LoansC!$B$12:$B$226,Loans!$B121,LoansC!AK$12:AK$226)+SUMIF(LoansR!$B$12:$B$214,Loans!$B121,LoansR!AK$12:AK$226)</f>
        <v>0</v>
      </c>
      <c r="AL121" s="42">
        <f>SUMIF(LoansC!$B$12:$B$226,Loans!$B121,LoansC!AL$12:AL$226)+SUMIF(LoansR!$B$12:$B$214,Loans!$B121,LoansR!AL$12:AL$226)</f>
        <v>0</v>
      </c>
      <c r="AM121" s="42">
        <f>SUMIF(LoansC!$B$12:$B$226,Loans!$B121,LoansC!AM$12:AM$226)+SUMIF(LoansR!$B$12:$B$214,Loans!$B121,LoansR!AM$12:AM$226)</f>
        <v>0</v>
      </c>
      <c r="AN121" s="42">
        <f>SUMIF(LoansC!$B$12:$B$226,Loans!$B121,LoansC!AN$12:AN$226)+SUMIF(LoansR!$B$12:$B$214,Loans!$B121,LoansR!AN$12:AN$226)</f>
        <v>0</v>
      </c>
      <c r="AP121" s="84"/>
    </row>
    <row r="122" spans="1:42" x14ac:dyDescent="0.2">
      <c r="A122" s="1">
        <f t="shared" si="8"/>
        <v>6</v>
      </c>
      <c r="B122" s="10">
        <f t="shared" si="9"/>
        <v>45107</v>
      </c>
      <c r="C122" s="42">
        <f>SUMIF(LoansC!$B$12:$B$226,Loans!$B122,LoansC!C$12:C$226)+SUMIF(LoansR!$B$12:$B$214,Loans!$B122,LoansR!C$12:C$226)</f>
        <v>2653080.4</v>
      </c>
      <c r="D122" s="42">
        <f>SUMIF(LoansC!$B$12:$B$226,Loans!$B122,LoansC!D$12:D$226)+SUMIF(LoansR!$B$12:$B$214,Loans!$B122,LoansR!D$12:D$226)</f>
        <v>225387041.40999997</v>
      </c>
      <c r="E122" s="42">
        <f>SUMIF(LoansC!$B$12:$B$226,Loans!$B122,LoansC!E$12:E$226)+SUMIF(LoansR!$B$12:$B$214,Loans!$B122,LoansR!E$12:E$226)</f>
        <v>0</v>
      </c>
      <c r="F122" s="42">
        <f>SUMIF(LoansC!$B$12:$B$226,Loans!$B122,LoansC!F$12:F$226)+SUMIF(LoansR!$B$12:$B$214,Loans!$B122,LoansR!F$12:F$226)</f>
        <v>0</v>
      </c>
      <c r="G122" s="42">
        <f>SUMIF(LoansC!$B$12:$B$226,Loans!$B122,LoansC!G$12:G$226)+SUMIF(LoansR!$B$12:$B$214,Loans!$B122,LoansR!G$12:G$226)</f>
        <v>2261</v>
      </c>
      <c r="H122" s="42">
        <f>SUMIF(LoansC!$B$12:$B$226,Loans!$B122,LoansC!H$12:H$226)+SUMIF(LoansR!$B$12:$B$214,Loans!$B122,LoansR!H$12:H$226)</f>
        <v>5912735.8499999996</v>
      </c>
      <c r="I122" s="42">
        <f>SUMIF(LoansC!$B$12:$B$226,Loans!$B122,LoansC!I$12:I$226)+SUMIF(LoansR!$B$12:$B$214,Loans!$B122,LoansR!I$12:I$226)</f>
        <v>0</v>
      </c>
      <c r="J122" s="42">
        <f>SUMIF(LoansC!$B$12:$B$226,Loans!$B122,LoansC!J$12:J$226)+SUMIF(LoansR!$B$12:$B$214,Loans!$B122,LoansR!J$12:J$226)</f>
        <v>5912735.8499999996</v>
      </c>
      <c r="K122" s="42">
        <f>SUMIF(LoansC!$B$12:$B$226,Loans!$B122,LoansC!K$12:K$226)+SUMIF(LoansR!$B$12:$B$214,Loans!$B122,LoansR!K$12:K$226)</f>
        <v>54741.9</v>
      </c>
      <c r="L122" s="42">
        <f>SUMIF(LoansC!$B$12:$B$226,Loans!$B122,LoansC!L$12:L$226)+SUMIF(LoansR!$B$12:$B$214,Loans!$B122,LoansR!L$12:L$226)</f>
        <v>54741.9</v>
      </c>
      <c r="M122" s="42">
        <f>SUMIF(LoansC!$B$12:$B$226,Loans!$B122,LoansC!M$12:M$226)+SUMIF(LoansR!$B$12:$B$214,Loans!$B122,LoansR!M$12:M$226)</f>
        <v>679095</v>
      </c>
      <c r="N122" s="42">
        <f>SUMIF(LoansC!$B$12:$B$226,Loans!$B122,LoansC!N$12:N$226)+SUMIF(LoansR!$B$12:$B$214,Loans!$B122,LoansR!N$12:N$226)</f>
        <v>0</v>
      </c>
      <c r="O122" s="42">
        <f>SUMIF(LoansC!$B$12:$B$226,Loans!$B122,LoansC!O$12:O$226)+SUMIF(LoansR!$B$12:$B$214,Loans!$B122,LoansR!O$12:O$226)</f>
        <v>487825</v>
      </c>
      <c r="P122" s="42">
        <f>SUMIF(LoansC!$B$12:$B$226,Loans!$B122,LoansC!P$12:P$226)+SUMIF(LoansR!$B$12:$B$214,Loans!$B122,LoansR!P$12:P$226)</f>
        <v>54741.9</v>
      </c>
      <c r="Q122" s="42">
        <f>SUMIF(LoansC!$B$12:$B$226,Loans!$B122,LoansC!Q$12:Q$226)+SUMIF(LoansR!$B$12:$B$214,Loans!$B122,LoansR!Q$12:Q$226)</f>
        <v>433083.10000000003</v>
      </c>
      <c r="R122" s="42">
        <f>SUMIF(LoansC!$B$12:$B$226,Loans!$B122,LoansC!R$12:R$226)+SUMIF(LoansR!$B$12:$B$214,Loans!$B122,LoansR!R$12:R$226)</f>
        <v>0</v>
      </c>
      <c r="S122" s="42">
        <f>SUMIF(LoansC!$B$12:$B$226,Loans!$B122,LoansC!S$12:S$226)+SUMIF(LoansR!$B$12:$B$214,Loans!$B122,LoansR!S$12:S$226)</f>
        <v>5479652.75</v>
      </c>
      <c r="T122" s="42">
        <f>SUMIF(LoansC!$B$12:$B$226,Loans!$B122,LoansC!T$12:T$226)+SUMIF(LoansR!$B$12:$B$214,Loans!$B122,LoansR!T$12:T$226)</f>
        <v>5479652.75</v>
      </c>
      <c r="U122" s="42">
        <f>SUMIF(LoansC!$B$12:$B$226,Loans!$B122,LoansC!U$12:U$226)+SUMIF(LoansR!$B$12:$B$214,Loans!$B122,LoansR!U$12:U$226)</f>
        <v>2</v>
      </c>
      <c r="V122" s="42">
        <f>SUMIF(LoansC!$B$12:$B$226,Loans!$B122,LoansC!V$12:V$226)+SUMIF(LoansR!$B$12:$B$214,Loans!$B122,LoansR!V$12:V$226)</f>
        <v>54742.079411250001</v>
      </c>
      <c r="W122" s="42">
        <f>SUMIF(LoansC!$B$12:$B$226,Loans!$B122,LoansC!W$12:W$226)+SUMIF(LoansR!$B$12:$B$214,Loans!$B122,LoansR!W$12:W$226)</f>
        <v>0</v>
      </c>
      <c r="X122" s="42">
        <f>SUMIF(LoansC!$B$12:$B$226,Loans!$B122,LoansC!X$12:X$226)</f>
        <v>155</v>
      </c>
      <c r="Y122" s="42">
        <f>SUMIF(LoansC!$B$12:$B$226,Loans!$B122,LoansC!Y$12:Y$226)+SUMIF(LoansR!$B$12:$B$214,Loans!$B122,LoansR!Y$12:Y$226)</f>
        <v>0</v>
      </c>
      <c r="Z122" s="42">
        <f>SUMIF(LoansC!$B$12:$B$226,Loans!$B122,LoansC!Z$12:Z$226)+SUMIF(LoansR!$B$12:$B$214,Loans!$B122,LoansR!Z$12:Z$226)</f>
        <v>0</v>
      </c>
      <c r="AA122" s="42">
        <f>SUMIF(LoansC!$B$12:$B$226,Loans!$B122,LoansC!AA$12:AA$226)+SUMIF(LoansR!$B$12:$B$214,Loans!$B122,LoansR!AA$12:AA$226)</f>
        <v>0</v>
      </c>
      <c r="AB122" s="42">
        <f>SUMIF(LoansC!$B$12:$B$226,Loans!$B122,LoansC!AB$12:AB$226)+SUMIF(LoansR!$B$12:$B$214,Loans!$B122,LoansR!AB$12:AB$226)</f>
        <v>0</v>
      </c>
      <c r="AC122" s="42">
        <f>SUMIF(LoansC!$B$12:$B$226,Loans!$B122,LoansC!AC$12:AC$226)+SUMIF(LoansR!$B$12:$B$214,Loans!$B122,LoansR!AC$12:AC$226)</f>
        <v>1234</v>
      </c>
      <c r="AD122" s="42">
        <f>SUMIF(LoansC!$B$12:$B$226,Loans!$B122,LoansC!AD$12:AD$226)+SUMIF(LoansR!$B$12:$B$214,Loans!$B122,LoansR!AD$12:AD$226)</f>
        <v>0</v>
      </c>
      <c r="AE122" s="70">
        <f>SUMIF(LoansC!$B$12:$B$226,Loans!$B122,LoansC!AE$12:AE$226)</f>
        <v>0.1111</v>
      </c>
      <c r="AF122" s="42">
        <f>SUMIF(LoansC!$B$12:$B$226,Loans!$B122,LoansC!AF$12:AF$226)+SUMIF(LoansR!$B$12:$B$214,Loans!$B122,LoansR!AF$12:AF$226)</f>
        <v>0</v>
      </c>
      <c r="AG122" s="42">
        <f>SUMIF(LoansC!$B$12:$B$226,Loans!$B122,LoansC!AG$12:AG$226)+SUMIF(LoansR!$B$12:$B$214,Loans!$B122,LoansR!AG$12:AG$226)</f>
        <v>0</v>
      </c>
      <c r="AH122" s="42">
        <f>SUMIF(LoansC!$B$12:$B$226,Loans!$B122,LoansC!AH$12:AH$226)+SUMIF(LoansR!$B$12:$B$214,Loans!$B122,LoansR!AH$12:AH$226)</f>
        <v>0</v>
      </c>
      <c r="AI122" s="42">
        <f>SUMIF(LoansC!$B$12:$B$226,Loans!$B122,LoansC!AI$12:AI$226)+SUMIF(LoansR!$B$12:$B$214,Loans!$B122,LoansR!AI$12:AI$226)</f>
        <v>1027</v>
      </c>
      <c r="AJ122" s="42">
        <f>SUMIF(LoansC!$B$12:$B$226,Loans!$B122,LoansC!AJ$12:AJ$226)+SUMIF(LoansR!$B$12:$B$214,Loans!$B122,LoansR!AJ$12:AJ$226)</f>
        <v>328640</v>
      </c>
      <c r="AK122" s="42">
        <f>SUMIF(LoansC!$B$12:$B$226,Loans!$B122,LoansC!AK$12:AK$226)+SUMIF(LoansR!$B$12:$B$214,Loans!$B122,LoansR!AK$12:AK$226)</f>
        <v>0</v>
      </c>
      <c r="AL122" s="42">
        <f>SUMIF(LoansC!$B$12:$B$226,Loans!$B122,LoansC!AL$12:AL$226)+SUMIF(LoansR!$B$12:$B$214,Loans!$B122,LoansR!AL$12:AL$226)</f>
        <v>0</v>
      </c>
      <c r="AM122" s="42">
        <f>SUMIF(LoansC!$B$12:$B$226,Loans!$B122,LoansC!AM$12:AM$226)+SUMIF(LoansR!$B$12:$B$214,Loans!$B122,LoansR!AM$12:AM$226)</f>
        <v>0</v>
      </c>
      <c r="AN122" s="42">
        <f>SUMIF(LoansC!$B$12:$B$226,Loans!$B122,LoansC!AN$12:AN$226)+SUMIF(LoansR!$B$12:$B$214,Loans!$B122,LoansR!AN$12:AN$226)</f>
        <v>0</v>
      </c>
      <c r="AP122" s="84"/>
    </row>
    <row r="123" spans="1:42" x14ac:dyDescent="0.2">
      <c r="A123" s="1">
        <f t="shared" si="8"/>
        <v>7</v>
      </c>
      <c r="B123" s="10">
        <f t="shared" si="9"/>
        <v>45138</v>
      </c>
      <c r="C123" s="42">
        <f>SUMIF(LoansC!$B$12:$B$226,Loans!$B123,LoansC!C$12:C$226)+SUMIF(LoansR!$B$12:$B$214,Loans!$B123,LoansR!C$12:C$226)</f>
        <v>2628826.92</v>
      </c>
      <c r="D123" s="42">
        <f>SUMIF(LoansC!$B$12:$B$226,Loans!$B123,LoansC!D$12:D$226)+SUMIF(LoansR!$B$12:$B$214,Loans!$B123,LoansR!D$12:D$226)</f>
        <v>228015868.32999995</v>
      </c>
      <c r="E123" s="42">
        <f>SUMIF(LoansC!$B$12:$B$226,Loans!$B123,LoansC!E$12:E$226)+SUMIF(LoansR!$B$12:$B$214,Loans!$B123,LoansR!E$12:E$226)</f>
        <v>0</v>
      </c>
      <c r="F123" s="42">
        <f>SUMIF(LoansC!$B$12:$B$226,Loans!$B123,LoansC!F$12:F$226)+SUMIF(LoansR!$B$12:$B$214,Loans!$B123,LoansR!F$12:F$226)</f>
        <v>0</v>
      </c>
      <c r="G123" s="42">
        <f>SUMIF(LoansC!$B$12:$B$226,Loans!$B123,LoansC!G$12:G$226)+SUMIF(LoansR!$B$12:$B$214,Loans!$B123,LoansR!G$12:G$226)</f>
        <v>2709</v>
      </c>
      <c r="H123" s="42">
        <f>SUMIF(LoansC!$B$12:$B$226,Loans!$B123,LoansC!H$12:H$226)+SUMIF(LoansR!$B$12:$B$214,Loans!$B123,LoansR!H$12:H$226)</f>
        <v>5479652.75</v>
      </c>
      <c r="I123" s="42">
        <f>SUMIF(LoansC!$B$12:$B$226,Loans!$B123,LoansC!I$12:I$226)+SUMIF(LoansR!$B$12:$B$214,Loans!$B123,LoansR!I$12:I$226)</f>
        <v>0</v>
      </c>
      <c r="J123" s="42">
        <f>SUMIF(LoansC!$B$12:$B$226,Loans!$B123,LoansC!J$12:J$226)+SUMIF(LoansR!$B$12:$B$214,Loans!$B123,LoansR!J$12:J$226)</f>
        <v>5479652.75</v>
      </c>
      <c r="K123" s="42">
        <f>SUMIF(LoansC!$B$12:$B$226,Loans!$B123,LoansC!K$12:K$226)+SUMIF(LoansR!$B$12:$B$214,Loans!$B123,LoansR!K$12:K$226)</f>
        <v>50732.26</v>
      </c>
      <c r="L123" s="42">
        <f>SUMIF(LoansC!$B$12:$B$226,Loans!$B123,LoansC!L$12:L$226)+SUMIF(LoansR!$B$12:$B$214,Loans!$B123,LoansR!L$12:L$226)</f>
        <v>50732.26</v>
      </c>
      <c r="M123" s="42">
        <f>SUMIF(LoansC!$B$12:$B$226,Loans!$B123,LoansC!M$12:M$226)+SUMIF(LoansR!$B$12:$B$214,Loans!$B123,LoansR!M$12:M$226)</f>
        <v>812535</v>
      </c>
      <c r="N123" s="42">
        <f>SUMIF(LoansC!$B$12:$B$226,Loans!$B123,LoansC!N$12:N$226)+SUMIF(LoansR!$B$12:$B$214,Loans!$B123,LoansR!N$12:N$226)</f>
        <v>0</v>
      </c>
      <c r="O123" s="42">
        <f>SUMIF(LoansC!$B$12:$B$226,Loans!$B123,LoansC!O$12:O$226)+SUMIF(LoansR!$B$12:$B$214,Loans!$B123,LoansR!O$12:O$226)</f>
        <v>582825</v>
      </c>
      <c r="P123" s="42">
        <f>SUMIF(LoansC!$B$12:$B$226,Loans!$B123,LoansC!P$12:P$226)+SUMIF(LoansR!$B$12:$B$214,Loans!$B123,LoansR!P$12:P$226)</f>
        <v>50732.26</v>
      </c>
      <c r="Q123" s="42">
        <f>SUMIF(LoansC!$B$12:$B$226,Loans!$B123,LoansC!Q$12:Q$226)+SUMIF(LoansR!$B$12:$B$214,Loans!$B123,LoansR!Q$12:Q$226)</f>
        <v>532092.74</v>
      </c>
      <c r="R123" s="42">
        <f>SUMIF(LoansC!$B$12:$B$226,Loans!$B123,LoansC!R$12:R$226)+SUMIF(LoansR!$B$12:$B$214,Loans!$B123,LoansR!R$12:R$226)</f>
        <v>0</v>
      </c>
      <c r="S123" s="42">
        <f>SUMIF(LoansC!$B$12:$B$226,Loans!$B123,LoansC!S$12:S$226)+SUMIF(LoansR!$B$12:$B$214,Loans!$B123,LoansR!S$12:S$226)</f>
        <v>4947560.0100000007</v>
      </c>
      <c r="T123" s="42">
        <f>SUMIF(LoansC!$B$12:$B$226,Loans!$B123,LoansC!T$12:T$226)+SUMIF(LoansR!$B$12:$B$214,Loans!$B123,LoansR!T$12:T$226)</f>
        <v>4947560.0100000007</v>
      </c>
      <c r="U123" s="42">
        <f>SUMIF(LoansC!$B$12:$B$226,Loans!$B123,LoansC!U$12:U$226)+SUMIF(LoansR!$B$12:$B$214,Loans!$B123,LoansR!U$12:U$226)</f>
        <v>2</v>
      </c>
      <c r="V123" s="42">
        <f>SUMIF(LoansC!$B$12:$B$226,Loans!$B123,LoansC!V$12:V$226)+SUMIF(LoansR!$B$12:$B$214,Loans!$B123,LoansR!V$12:V$226)</f>
        <v>50732.451710416666</v>
      </c>
      <c r="W123" s="42">
        <f>SUMIF(LoansC!$B$12:$B$226,Loans!$B123,LoansC!W$12:W$226)+SUMIF(LoansR!$B$12:$B$214,Loans!$B123,LoansR!W$12:W$226)</f>
        <v>0</v>
      </c>
      <c r="X123" s="42">
        <f>SUMIF(LoansC!$B$12:$B$226,Loans!$B123,LoansC!X$12:X$226)</f>
        <v>155</v>
      </c>
      <c r="Y123" s="42">
        <f>SUMIF(LoansC!$B$12:$B$226,Loans!$B123,LoansC!Y$12:Y$226)+SUMIF(LoansR!$B$12:$B$214,Loans!$B123,LoansR!Y$12:Y$226)</f>
        <v>0</v>
      </c>
      <c r="Z123" s="42">
        <f>SUMIF(LoansC!$B$12:$B$226,Loans!$B123,LoansC!Z$12:Z$226)+SUMIF(LoansR!$B$12:$B$214,Loans!$B123,LoansR!Z$12:Z$226)</f>
        <v>0</v>
      </c>
      <c r="AA123" s="42">
        <f>SUMIF(LoansC!$B$12:$B$226,Loans!$B123,LoansC!AA$12:AA$226)+SUMIF(LoansR!$B$12:$B$214,Loans!$B123,LoansR!AA$12:AA$226)</f>
        <v>0</v>
      </c>
      <c r="AB123" s="42">
        <f>SUMIF(LoansC!$B$12:$B$226,Loans!$B123,LoansC!AB$12:AB$226)+SUMIF(LoansR!$B$12:$B$214,Loans!$B123,LoansR!AB$12:AB$226)</f>
        <v>0</v>
      </c>
      <c r="AC123" s="42">
        <f>SUMIF(LoansC!$B$12:$B$226,Loans!$B123,LoansC!AC$12:AC$226)+SUMIF(LoansR!$B$12:$B$214,Loans!$B123,LoansR!AC$12:AC$226)</f>
        <v>1482</v>
      </c>
      <c r="AD123" s="42">
        <f>SUMIF(LoansC!$B$12:$B$226,Loans!$B123,LoansC!AD$12:AD$226)+SUMIF(LoansR!$B$12:$B$214,Loans!$B123,LoansR!AD$12:AD$226)</f>
        <v>0</v>
      </c>
      <c r="AE123" s="70">
        <f>SUMIF(LoansC!$B$12:$B$226,Loans!$B123,LoansC!AE$12:AE$226)</f>
        <v>0.1111</v>
      </c>
      <c r="AF123" s="42">
        <f>SUMIF(LoansC!$B$12:$B$226,Loans!$B123,LoansC!AF$12:AF$226)+SUMIF(LoansR!$B$12:$B$214,Loans!$B123,LoansR!AF$12:AF$226)</f>
        <v>0</v>
      </c>
      <c r="AG123" s="42">
        <f>SUMIF(LoansC!$B$12:$B$226,Loans!$B123,LoansC!AG$12:AG$226)+SUMIF(LoansR!$B$12:$B$214,Loans!$B123,LoansR!AG$12:AG$226)</f>
        <v>0</v>
      </c>
      <c r="AH123" s="42">
        <f>SUMIF(LoansC!$B$12:$B$226,Loans!$B123,LoansC!AH$12:AH$226)+SUMIF(LoansR!$B$12:$B$214,Loans!$B123,LoansR!AH$12:AH$226)</f>
        <v>0</v>
      </c>
      <c r="AI123" s="42">
        <f>SUMIF(LoansC!$B$12:$B$226,Loans!$B123,LoansC!AI$12:AI$226)+SUMIF(LoansR!$B$12:$B$214,Loans!$B123,LoansR!AI$12:AI$226)</f>
        <v>1227</v>
      </c>
      <c r="AJ123" s="42">
        <f>SUMIF(LoansC!$B$12:$B$226,Loans!$B123,LoansC!AJ$12:AJ$226)+SUMIF(LoansR!$B$12:$B$214,Loans!$B123,LoansR!AJ$12:AJ$226)</f>
        <v>392640</v>
      </c>
      <c r="AK123" s="42">
        <f>SUMIF(LoansC!$B$12:$B$226,Loans!$B123,LoansC!AK$12:AK$226)+SUMIF(LoansR!$B$12:$B$214,Loans!$B123,LoansR!AK$12:AK$226)</f>
        <v>0</v>
      </c>
      <c r="AL123" s="42">
        <f>SUMIF(LoansC!$B$12:$B$226,Loans!$B123,LoansC!AL$12:AL$226)+SUMIF(LoansR!$B$12:$B$214,Loans!$B123,LoansR!AL$12:AL$226)</f>
        <v>0</v>
      </c>
      <c r="AM123" s="42">
        <f>SUMIF(LoansC!$B$12:$B$226,Loans!$B123,LoansC!AM$12:AM$226)+SUMIF(LoansR!$B$12:$B$214,Loans!$B123,LoansR!AM$12:AM$226)</f>
        <v>0</v>
      </c>
      <c r="AN123" s="42">
        <f>SUMIF(LoansC!$B$12:$B$226,Loans!$B123,LoansC!AN$12:AN$226)+SUMIF(LoansR!$B$12:$B$214,Loans!$B123,LoansR!AN$12:AN$226)</f>
        <v>0</v>
      </c>
      <c r="AP123" s="84"/>
    </row>
    <row r="124" spans="1:42" x14ac:dyDescent="0.2">
      <c r="A124" s="1">
        <f t="shared" si="8"/>
        <v>8</v>
      </c>
      <c r="B124" s="10">
        <f t="shared" si="9"/>
        <v>45169</v>
      </c>
      <c r="C124" s="42">
        <f>SUMIF(LoansC!$B$12:$B$226,Loans!$B124,LoansC!C$12:C$226)+SUMIF(LoansR!$B$12:$B$214,Loans!$B124,LoansR!C$12:C$226)</f>
        <v>2419002.2999999998</v>
      </c>
      <c r="D124" s="42">
        <f>SUMIF(LoansC!$B$12:$B$226,Loans!$B124,LoansC!D$12:D$226)+SUMIF(LoansR!$B$12:$B$214,Loans!$B124,LoansR!D$12:D$226)</f>
        <v>230434870.62999997</v>
      </c>
      <c r="E124" s="42">
        <f>SUMIF(LoansC!$B$12:$B$226,Loans!$B124,LoansC!E$12:E$226)+SUMIF(LoansR!$B$12:$B$214,Loans!$B124,LoansR!E$12:E$226)</f>
        <v>0</v>
      </c>
      <c r="F124" s="42">
        <f>SUMIF(LoansC!$B$12:$B$226,Loans!$B124,LoansC!F$12:F$226)+SUMIF(LoansR!$B$12:$B$214,Loans!$B124,LoansR!F$12:F$226)</f>
        <v>0</v>
      </c>
      <c r="G124" s="42">
        <f>SUMIF(LoansC!$B$12:$B$226,Loans!$B124,LoansC!G$12:G$226)+SUMIF(LoansR!$B$12:$B$214,Loans!$B124,LoansR!G$12:G$226)</f>
        <v>2650</v>
      </c>
      <c r="H124" s="42">
        <f>SUMIF(LoansC!$B$12:$B$226,Loans!$B124,LoansC!H$12:H$226)+SUMIF(LoansR!$B$12:$B$214,Loans!$B124,LoansR!H$12:H$226)</f>
        <v>4947560.0100000007</v>
      </c>
      <c r="I124" s="42">
        <f>SUMIF(LoansC!$B$12:$B$226,Loans!$B124,LoansC!I$12:I$226)+SUMIF(LoansR!$B$12:$B$214,Loans!$B124,LoansR!I$12:I$226)</f>
        <v>0</v>
      </c>
      <c r="J124" s="42">
        <f>SUMIF(LoansC!$B$12:$B$226,Loans!$B124,LoansC!J$12:J$226)+SUMIF(LoansR!$B$12:$B$214,Loans!$B124,LoansR!J$12:J$226)</f>
        <v>4947560.0100000007</v>
      </c>
      <c r="K124" s="42">
        <f>SUMIF(LoansC!$B$12:$B$226,Loans!$B124,LoansC!K$12:K$226)+SUMIF(LoansR!$B$12:$B$214,Loans!$B124,LoansR!K$12:K$226)</f>
        <v>45806</v>
      </c>
      <c r="L124" s="42">
        <f>SUMIF(LoansC!$B$12:$B$226,Loans!$B124,LoansC!L$12:L$226)+SUMIF(LoansR!$B$12:$B$214,Loans!$B124,LoansR!L$12:L$226)</f>
        <v>45806</v>
      </c>
      <c r="M124" s="42">
        <f>SUMIF(LoansC!$B$12:$B$226,Loans!$B124,LoansC!M$12:M$226)+SUMIF(LoansR!$B$12:$B$214,Loans!$B124,LoansR!M$12:M$226)</f>
        <v>794750</v>
      </c>
      <c r="N124" s="42">
        <f>SUMIF(LoansC!$B$12:$B$226,Loans!$B124,LoansC!N$12:N$226)+SUMIF(LoansR!$B$12:$B$214,Loans!$B124,LoansR!N$12:N$226)</f>
        <v>0</v>
      </c>
      <c r="O124" s="42">
        <f>SUMIF(LoansC!$B$12:$B$226,Loans!$B124,LoansC!O$12:O$226)+SUMIF(LoansR!$B$12:$B$214,Loans!$B124,LoansR!O$12:O$226)</f>
        <v>564908.38</v>
      </c>
      <c r="P124" s="42">
        <f>SUMIF(LoansC!$B$12:$B$226,Loans!$B124,LoansC!P$12:P$226)+SUMIF(LoansR!$B$12:$B$214,Loans!$B124,LoansR!P$12:P$226)</f>
        <v>45806</v>
      </c>
      <c r="Q124" s="42">
        <f>SUMIF(LoansC!$B$12:$B$226,Loans!$B124,LoansC!Q$12:Q$226)+SUMIF(LoansR!$B$12:$B$214,Loans!$B124,LoansR!Q$12:Q$226)</f>
        <v>519102.38</v>
      </c>
      <c r="R124" s="42">
        <f>SUMIF(LoansC!$B$12:$B$226,Loans!$B124,LoansC!R$12:R$226)+SUMIF(LoansR!$B$12:$B$214,Loans!$B124,LoansR!R$12:R$226)</f>
        <v>0</v>
      </c>
      <c r="S124" s="42">
        <f>SUMIF(LoansC!$B$12:$B$226,Loans!$B124,LoansC!S$12:S$226)+SUMIF(LoansR!$B$12:$B$214,Loans!$B124,LoansR!S$12:S$226)</f>
        <v>4428457.6300000008</v>
      </c>
      <c r="T124" s="42">
        <f>SUMIF(LoansC!$B$12:$B$226,Loans!$B124,LoansC!T$12:T$226)+SUMIF(LoansR!$B$12:$B$214,Loans!$B124,LoansR!T$12:T$226)</f>
        <v>4428457.6300000008</v>
      </c>
      <c r="U124" s="42">
        <f>SUMIF(LoansC!$B$12:$B$226,Loans!$B124,LoansC!U$12:U$226)+SUMIF(LoansR!$B$12:$B$214,Loans!$B124,LoansR!U$12:U$226)</f>
        <v>2</v>
      </c>
      <c r="V124" s="42">
        <f>SUMIF(LoansC!$B$12:$B$226,Loans!$B124,LoansC!V$12:V$226)+SUMIF(LoansR!$B$12:$B$214,Loans!$B124,LoansR!V$12:V$226)</f>
        <v>45806.159759250011</v>
      </c>
      <c r="W124" s="42">
        <f>SUMIF(LoansC!$B$12:$B$226,Loans!$B124,LoansC!W$12:W$226)+SUMIF(LoansR!$B$12:$B$214,Loans!$B124,LoansR!W$12:W$226)</f>
        <v>0</v>
      </c>
      <c r="X124" s="42">
        <f>SUMIF(LoansC!$B$12:$B$226,Loans!$B124,LoansC!X$12:X$226)</f>
        <v>155</v>
      </c>
      <c r="Y124" s="42">
        <f>SUMIF(LoansC!$B$12:$B$226,Loans!$B124,LoansC!Y$12:Y$226)+SUMIF(LoansR!$B$12:$B$214,Loans!$B124,LoansR!Y$12:Y$226)</f>
        <v>0</v>
      </c>
      <c r="Z124" s="42">
        <f>SUMIF(LoansC!$B$12:$B$226,Loans!$B124,LoansC!Z$12:Z$226)+SUMIF(LoansR!$B$12:$B$214,Loans!$B124,LoansR!Z$12:Z$226)</f>
        <v>0</v>
      </c>
      <c r="AA124" s="42">
        <f>SUMIF(LoansC!$B$12:$B$226,Loans!$B124,LoansC!AA$12:AA$226)+SUMIF(LoansR!$B$12:$B$214,Loans!$B124,LoansR!AA$12:AA$226)</f>
        <v>0</v>
      </c>
      <c r="AB124" s="42">
        <f>SUMIF(LoansC!$B$12:$B$226,Loans!$B124,LoansC!AB$12:AB$226)+SUMIF(LoansR!$B$12:$B$214,Loans!$B124,LoansR!AB$12:AB$226)</f>
        <v>0</v>
      </c>
      <c r="AC124" s="42">
        <f>SUMIF(LoansC!$B$12:$B$226,Loans!$B124,LoansC!AC$12:AC$226)+SUMIF(LoansR!$B$12:$B$214,Loans!$B124,LoansR!AC$12:AC$226)</f>
        <v>1460</v>
      </c>
      <c r="AD124" s="42">
        <f>SUMIF(LoansC!$B$12:$B$226,Loans!$B124,LoansC!AD$12:AD$226)+SUMIF(LoansR!$B$12:$B$214,Loans!$B124,LoansR!AD$12:AD$226)</f>
        <v>0</v>
      </c>
      <c r="AE124" s="70">
        <f>SUMIF(LoansC!$B$12:$B$226,Loans!$B124,LoansC!AE$12:AE$226)</f>
        <v>0.1111</v>
      </c>
      <c r="AF124" s="42">
        <f>SUMIF(LoansC!$B$12:$B$226,Loans!$B124,LoansC!AF$12:AF$226)+SUMIF(LoansR!$B$12:$B$214,Loans!$B124,LoansR!AF$12:AF$226)</f>
        <v>0</v>
      </c>
      <c r="AG124" s="42">
        <f>SUMIF(LoansC!$B$12:$B$226,Loans!$B124,LoansC!AG$12:AG$226)+SUMIF(LoansR!$B$12:$B$214,Loans!$B124,LoansR!AG$12:AG$226)</f>
        <v>0</v>
      </c>
      <c r="AH124" s="42">
        <f>SUMIF(LoansC!$B$12:$B$226,Loans!$B124,LoansC!AH$12:AH$226)+SUMIF(LoansR!$B$12:$B$214,Loans!$B124,LoansR!AH$12:AH$226)</f>
        <v>0</v>
      </c>
      <c r="AI124" s="42">
        <f>SUMIF(LoansC!$B$12:$B$226,Loans!$B124,LoansC!AI$12:AI$226)+SUMIF(LoansR!$B$12:$B$214,Loans!$B124,LoansR!AI$12:AI$226)</f>
        <v>1190</v>
      </c>
      <c r="AJ124" s="42">
        <f>SUMIF(LoansC!$B$12:$B$226,Loans!$B124,LoansC!AJ$12:AJ$226)+SUMIF(LoansR!$B$12:$B$214,Loans!$B124,LoansR!AJ$12:AJ$226)</f>
        <v>380458.38</v>
      </c>
      <c r="AK124" s="42">
        <f>SUMIF(LoansC!$B$12:$B$226,Loans!$B124,LoansC!AK$12:AK$226)+SUMIF(LoansR!$B$12:$B$214,Loans!$B124,LoansR!AK$12:AK$226)</f>
        <v>0</v>
      </c>
      <c r="AL124" s="42">
        <f>SUMIF(LoansC!$B$12:$B$226,Loans!$B124,LoansC!AL$12:AL$226)+SUMIF(LoansR!$B$12:$B$214,Loans!$B124,LoansR!AL$12:AL$226)</f>
        <v>0</v>
      </c>
      <c r="AM124" s="42">
        <f>SUMIF(LoansC!$B$12:$B$226,Loans!$B124,LoansC!AM$12:AM$226)+SUMIF(LoansR!$B$12:$B$214,Loans!$B124,LoansR!AM$12:AM$226)</f>
        <v>0</v>
      </c>
      <c r="AN124" s="42">
        <f>SUMIF(LoansC!$B$12:$B$226,Loans!$B124,LoansC!AN$12:AN$226)+SUMIF(LoansR!$B$12:$B$214,Loans!$B124,LoansR!AN$12:AN$226)</f>
        <v>0</v>
      </c>
      <c r="AP124" s="84"/>
    </row>
    <row r="125" spans="1:42" x14ac:dyDescent="0.2">
      <c r="A125" s="1">
        <f t="shared" si="8"/>
        <v>9</v>
      </c>
      <c r="B125" s="10">
        <f t="shared" si="9"/>
        <v>45199</v>
      </c>
      <c r="C125" s="42">
        <f>SUMIF(LoansC!$B$12:$B$226,Loans!$B125,LoansC!C$12:C$226)+SUMIF(LoansR!$B$12:$B$214,Loans!$B125,LoansR!C$12:C$226)</f>
        <v>2059179.7299999997</v>
      </c>
      <c r="D125" s="42">
        <f>SUMIF(LoansC!$B$12:$B$226,Loans!$B125,LoansC!D$12:D$226)+SUMIF(LoansR!$B$12:$B$214,Loans!$B125,LoansR!D$12:D$226)</f>
        <v>232494050.35999995</v>
      </c>
      <c r="E125" s="42">
        <f>SUMIF(LoansC!$B$12:$B$226,Loans!$B125,LoansC!E$12:E$226)+SUMIF(LoansR!$B$12:$B$214,Loans!$B125,LoansR!E$12:E$226)</f>
        <v>0</v>
      </c>
      <c r="F125" s="42">
        <f>SUMIF(LoansC!$B$12:$B$226,Loans!$B125,LoansC!F$12:F$226)+SUMIF(LoansR!$B$12:$B$214,Loans!$B125,LoansR!F$12:F$226)</f>
        <v>0</v>
      </c>
      <c r="G125" s="42">
        <f>SUMIF(LoansC!$B$12:$B$226,Loans!$B125,LoansC!G$12:G$226)+SUMIF(LoansR!$B$12:$B$214,Loans!$B125,LoansR!G$12:G$226)</f>
        <v>2633</v>
      </c>
      <c r="H125" s="42">
        <f>SUMIF(LoansC!$B$12:$B$226,Loans!$B125,LoansC!H$12:H$226)+SUMIF(LoansR!$B$12:$B$214,Loans!$B125,LoansR!H$12:H$226)</f>
        <v>4428457.6300000008</v>
      </c>
      <c r="I125" s="42">
        <f>SUMIF(LoansC!$B$12:$B$226,Loans!$B125,LoansC!I$12:I$226)+SUMIF(LoansR!$B$12:$B$214,Loans!$B125,LoansR!I$12:I$226)</f>
        <v>0</v>
      </c>
      <c r="J125" s="42">
        <f>SUMIF(LoansC!$B$12:$B$226,Loans!$B125,LoansC!J$12:J$226)+SUMIF(LoansR!$B$12:$B$214,Loans!$B125,LoansR!J$12:J$226)</f>
        <v>4428457.6300000008</v>
      </c>
      <c r="K125" s="42">
        <f>SUMIF(LoansC!$B$12:$B$226,Loans!$B125,LoansC!K$12:K$226)+SUMIF(LoansR!$B$12:$B$214,Loans!$B125,LoansR!K$12:K$226)</f>
        <v>40999.989999999991</v>
      </c>
      <c r="L125" s="42">
        <f>SUMIF(LoansC!$B$12:$B$226,Loans!$B125,LoansC!L$12:L$226)+SUMIF(LoansR!$B$12:$B$214,Loans!$B125,LoansR!L$12:L$226)</f>
        <v>40999.989999999991</v>
      </c>
      <c r="M125" s="42">
        <f>SUMIF(LoansC!$B$12:$B$226,Loans!$B125,LoansC!M$12:M$226)+SUMIF(LoansR!$B$12:$B$214,Loans!$B125,LoansR!M$12:M$226)</f>
        <v>785395</v>
      </c>
      <c r="N125" s="42">
        <f>SUMIF(LoansC!$B$12:$B$226,Loans!$B125,LoansC!N$12:N$226)+SUMIF(LoansR!$B$12:$B$214,Loans!$B125,LoansR!N$12:N$226)</f>
        <v>0</v>
      </c>
      <c r="O125" s="42">
        <f>SUMIF(LoansC!$B$12:$B$226,Loans!$B125,LoansC!O$12:O$226)+SUMIF(LoansR!$B$12:$B$214,Loans!$B125,LoansR!O$12:O$226)</f>
        <v>545268.75</v>
      </c>
      <c r="P125" s="42">
        <f>SUMIF(LoansC!$B$12:$B$226,Loans!$B125,LoansC!P$12:P$226)+SUMIF(LoansR!$B$12:$B$214,Loans!$B125,LoansR!P$12:P$226)</f>
        <v>40999.989999999991</v>
      </c>
      <c r="Q125" s="42">
        <f>SUMIF(LoansC!$B$12:$B$226,Loans!$B125,LoansC!Q$12:Q$226)+SUMIF(LoansR!$B$12:$B$214,Loans!$B125,LoansR!Q$12:Q$226)</f>
        <v>504268.76</v>
      </c>
      <c r="R125" s="42">
        <f>SUMIF(LoansC!$B$12:$B$226,Loans!$B125,LoansC!R$12:R$226)+SUMIF(LoansR!$B$12:$B$214,Loans!$B125,LoansR!R$12:R$226)</f>
        <v>0</v>
      </c>
      <c r="S125" s="42">
        <f>SUMIF(LoansC!$B$12:$B$226,Loans!$B125,LoansC!S$12:S$226)+SUMIF(LoansR!$B$12:$B$214,Loans!$B125,LoansR!S$12:S$226)</f>
        <v>3924188.8699999996</v>
      </c>
      <c r="T125" s="42">
        <f>SUMIF(LoansC!$B$12:$B$226,Loans!$B125,LoansC!T$12:T$226)+SUMIF(LoansR!$B$12:$B$214,Loans!$B125,LoansR!T$12:T$226)</f>
        <v>3924188.8699999996</v>
      </c>
      <c r="U125" s="42">
        <f>SUMIF(LoansC!$B$12:$B$226,Loans!$B125,LoansC!U$12:U$226)+SUMIF(LoansR!$B$12:$B$214,Loans!$B125,LoansR!U$12:U$226)</f>
        <v>2</v>
      </c>
      <c r="V125" s="42">
        <f>SUMIF(LoansC!$B$12:$B$226,Loans!$B125,LoansC!V$12:V$226)+SUMIF(LoansR!$B$12:$B$214,Loans!$B125,LoansR!V$12:V$226)</f>
        <v>41000.136891083341</v>
      </c>
      <c r="W125" s="42">
        <f>SUMIF(LoansC!$B$12:$B$226,Loans!$B125,LoansC!W$12:W$226)+SUMIF(LoansR!$B$12:$B$214,Loans!$B125,LoansR!W$12:W$226)</f>
        <v>0</v>
      </c>
      <c r="X125" s="42">
        <f>SUMIF(LoansC!$B$12:$B$226,Loans!$B125,LoansC!X$12:X$226)</f>
        <v>155</v>
      </c>
      <c r="Y125" s="42">
        <f>SUMIF(LoansC!$B$12:$B$226,Loans!$B125,LoansC!Y$12:Y$226)+SUMIF(LoansR!$B$12:$B$214,Loans!$B125,LoansR!Y$12:Y$226)</f>
        <v>0</v>
      </c>
      <c r="Z125" s="42">
        <f>SUMIF(LoansC!$B$12:$B$226,Loans!$B125,LoansC!Z$12:Z$226)+SUMIF(LoansR!$B$12:$B$214,Loans!$B125,LoansR!Z$12:Z$226)</f>
        <v>0</v>
      </c>
      <c r="AA125" s="42">
        <f>SUMIF(LoansC!$B$12:$B$226,Loans!$B125,LoansC!AA$12:AA$226)+SUMIF(LoansR!$B$12:$B$214,Loans!$B125,LoansR!AA$12:AA$226)</f>
        <v>0</v>
      </c>
      <c r="AB125" s="42">
        <f>SUMIF(LoansC!$B$12:$B$226,Loans!$B125,LoansC!AB$12:AB$226)+SUMIF(LoansR!$B$12:$B$214,Loans!$B125,LoansR!AB$12:AB$226)</f>
        <v>0</v>
      </c>
      <c r="AC125" s="42">
        <f>SUMIF(LoansC!$B$12:$B$226,Loans!$B125,LoansC!AC$12:AC$226)+SUMIF(LoansR!$B$12:$B$214,Loans!$B125,LoansR!AC$12:AC$226)</f>
        <v>1485</v>
      </c>
      <c r="AD125" s="42">
        <f>SUMIF(LoansC!$B$12:$B$226,Loans!$B125,LoansC!AD$12:AD$226)+SUMIF(LoansR!$B$12:$B$214,Loans!$B125,LoansR!AD$12:AD$226)</f>
        <v>0</v>
      </c>
      <c r="AE125" s="70">
        <f>SUMIF(LoansC!$B$12:$B$226,Loans!$B125,LoansC!AE$12:AE$226)</f>
        <v>0.1111</v>
      </c>
      <c r="AF125" s="42">
        <f>SUMIF(LoansC!$B$12:$B$226,Loans!$B125,LoansC!AF$12:AF$226)+SUMIF(LoansR!$B$12:$B$214,Loans!$B125,LoansR!AF$12:AF$226)</f>
        <v>0</v>
      </c>
      <c r="AG125" s="42">
        <f>SUMIF(LoansC!$B$12:$B$226,Loans!$B125,LoansC!AG$12:AG$226)+SUMIF(LoansR!$B$12:$B$214,Loans!$B125,LoansR!AG$12:AG$226)</f>
        <v>0</v>
      </c>
      <c r="AH125" s="42">
        <f>SUMIF(LoansC!$B$12:$B$226,Loans!$B125,LoansC!AH$12:AH$226)+SUMIF(LoansR!$B$12:$B$214,Loans!$B125,LoansR!AH$12:AH$226)</f>
        <v>0</v>
      </c>
      <c r="AI125" s="42">
        <f>SUMIF(LoansC!$B$12:$B$226,Loans!$B125,LoansC!AI$12:AI$226)+SUMIF(LoansR!$B$12:$B$214,Loans!$B125,LoansR!AI$12:AI$226)</f>
        <v>1148</v>
      </c>
      <c r="AJ125" s="42">
        <f>SUMIF(LoansC!$B$12:$B$226,Loans!$B125,LoansC!AJ$12:AJ$226)+SUMIF(LoansR!$B$12:$B$214,Loans!$B125,LoansR!AJ$12:AJ$226)</f>
        <v>367328.75</v>
      </c>
      <c r="AK125" s="42">
        <f>SUMIF(LoansC!$B$12:$B$226,Loans!$B125,LoansC!AK$12:AK$226)+SUMIF(LoansR!$B$12:$B$214,Loans!$B125,LoansR!AK$12:AK$226)</f>
        <v>0</v>
      </c>
      <c r="AL125" s="42">
        <f>SUMIF(LoansC!$B$12:$B$226,Loans!$B125,LoansC!AL$12:AL$226)+SUMIF(LoansR!$B$12:$B$214,Loans!$B125,LoansR!AL$12:AL$226)</f>
        <v>0</v>
      </c>
      <c r="AM125" s="42">
        <f>SUMIF(LoansC!$B$12:$B$226,Loans!$B125,LoansC!AM$12:AM$226)+SUMIF(LoansR!$B$12:$B$214,Loans!$B125,LoansR!AM$12:AM$226)</f>
        <v>0</v>
      </c>
      <c r="AN125" s="42">
        <f>SUMIF(LoansC!$B$12:$B$226,Loans!$B125,LoansC!AN$12:AN$226)+SUMIF(LoansR!$B$12:$B$214,Loans!$B125,LoansR!AN$12:AN$226)</f>
        <v>0</v>
      </c>
      <c r="AP125" s="84"/>
    </row>
    <row r="126" spans="1:42" x14ac:dyDescent="0.2">
      <c r="A126" s="1">
        <f t="shared" si="8"/>
        <v>10</v>
      </c>
      <c r="B126" s="10">
        <f t="shared" si="9"/>
        <v>45230</v>
      </c>
      <c r="C126" s="42">
        <f>SUMIF(LoansC!$B$12:$B$226,Loans!$B126,LoansC!C$12:C$226)+SUMIF(LoansR!$B$12:$B$214,Loans!$B126,LoansR!C$12:C$226)</f>
        <v>1661739.93</v>
      </c>
      <c r="D126" s="42">
        <f>SUMIF(LoansC!$B$12:$B$226,Loans!$B126,LoansC!D$12:D$226)+SUMIF(LoansR!$B$12:$B$214,Loans!$B126,LoansR!D$12:D$226)</f>
        <v>234155790.28999996</v>
      </c>
      <c r="E126" s="42">
        <f>SUMIF(LoansC!$B$12:$B$226,Loans!$B126,LoansC!E$12:E$226)+SUMIF(LoansR!$B$12:$B$214,Loans!$B126,LoansR!E$12:E$226)</f>
        <v>0</v>
      </c>
      <c r="F126" s="42">
        <f>SUMIF(LoansC!$B$12:$B$226,Loans!$B126,LoansC!F$12:F$226)+SUMIF(LoansR!$B$12:$B$214,Loans!$B126,LoansR!F$12:F$226)</f>
        <v>0</v>
      </c>
      <c r="G126" s="42">
        <f>SUMIF(LoansC!$B$12:$B$226,Loans!$B126,LoansC!G$12:G$226)+SUMIF(LoansR!$B$12:$B$214,Loans!$B126,LoansR!G$12:G$226)</f>
        <v>2417</v>
      </c>
      <c r="H126" s="42">
        <f>SUMIF(LoansC!$B$12:$B$226,Loans!$B126,LoansC!H$12:H$226)+SUMIF(LoansR!$B$12:$B$214,Loans!$B126,LoansR!H$12:H$226)</f>
        <v>3924188.8699999996</v>
      </c>
      <c r="I126" s="42">
        <f>SUMIF(LoansC!$B$12:$B$226,Loans!$B126,LoansC!I$12:I$226)+SUMIF(LoansR!$B$12:$B$214,Loans!$B126,LoansR!I$12:I$226)</f>
        <v>0</v>
      </c>
      <c r="J126" s="42">
        <f>SUMIF(LoansC!$B$12:$B$226,Loans!$B126,LoansC!J$12:J$226)+SUMIF(LoansR!$B$12:$B$214,Loans!$B126,LoansR!J$12:J$226)</f>
        <v>3924188.8699999996</v>
      </c>
      <c r="K126" s="42">
        <f>SUMIF(LoansC!$B$12:$B$226,Loans!$B126,LoansC!K$12:K$226)+SUMIF(LoansR!$B$12:$B$214,Loans!$B126,LoansR!K$12:K$226)</f>
        <v>36331.31</v>
      </c>
      <c r="L126" s="42">
        <f>SUMIF(LoansC!$B$12:$B$226,Loans!$B126,LoansC!L$12:L$226)+SUMIF(LoansR!$B$12:$B$214,Loans!$B126,LoansR!L$12:L$226)</f>
        <v>36331.31</v>
      </c>
      <c r="M126" s="42">
        <f>SUMIF(LoansC!$B$12:$B$226,Loans!$B126,LoansC!M$12:M$226)+SUMIF(LoansR!$B$12:$B$214,Loans!$B126,LoansR!M$12:M$226)</f>
        <v>711915</v>
      </c>
      <c r="N126" s="42">
        <f>SUMIF(LoansC!$B$12:$B$226,Loans!$B126,LoansC!N$12:N$226)+SUMIF(LoansR!$B$12:$B$214,Loans!$B126,LoansR!N$12:N$226)</f>
        <v>0</v>
      </c>
      <c r="O126" s="42">
        <f>SUMIF(LoansC!$B$12:$B$226,Loans!$B126,LoansC!O$12:O$226)+SUMIF(LoansR!$B$12:$B$214,Loans!$B126,LoansR!O$12:O$226)</f>
        <v>447350.25</v>
      </c>
      <c r="P126" s="42">
        <f>SUMIF(LoansC!$B$12:$B$226,Loans!$B126,LoansC!P$12:P$226)+SUMIF(LoansR!$B$12:$B$214,Loans!$B126,LoansR!P$12:P$226)</f>
        <v>36331.31</v>
      </c>
      <c r="Q126" s="42">
        <f>SUMIF(LoansC!$B$12:$B$226,Loans!$B126,LoansC!Q$12:Q$226)+SUMIF(LoansR!$B$12:$B$214,Loans!$B126,LoansR!Q$12:Q$226)</f>
        <v>411018.94</v>
      </c>
      <c r="R126" s="42">
        <f>SUMIF(LoansC!$B$12:$B$226,Loans!$B126,LoansC!R$12:R$226)+SUMIF(LoansR!$B$12:$B$214,Loans!$B126,LoansR!R$12:R$226)</f>
        <v>0</v>
      </c>
      <c r="S126" s="42">
        <f>SUMIF(LoansC!$B$12:$B$226,Loans!$B126,LoansC!S$12:S$226)+SUMIF(LoansR!$B$12:$B$214,Loans!$B126,LoansR!S$12:S$226)</f>
        <v>3513169.93</v>
      </c>
      <c r="T126" s="42">
        <f>SUMIF(LoansC!$B$12:$B$226,Loans!$B126,LoansC!T$12:T$226)+SUMIF(LoansR!$B$12:$B$214,Loans!$B126,LoansR!T$12:T$226)</f>
        <v>3513169.93</v>
      </c>
      <c r="U126" s="42">
        <f>SUMIF(LoansC!$B$12:$B$226,Loans!$B126,LoansC!U$12:U$226)+SUMIF(LoansR!$B$12:$B$214,Loans!$B126,LoansR!U$12:U$226)</f>
        <v>2</v>
      </c>
      <c r="V126" s="42">
        <f>SUMIF(LoansC!$B$12:$B$226,Loans!$B126,LoansC!V$12:V$226)+SUMIF(LoansR!$B$12:$B$214,Loans!$B126,LoansR!V$12:V$226)</f>
        <v>36331.448621416668</v>
      </c>
      <c r="W126" s="42">
        <f>SUMIF(LoansC!$B$12:$B$226,Loans!$B126,LoansC!W$12:W$226)+SUMIF(LoansR!$B$12:$B$214,Loans!$B126,LoansR!W$12:W$226)</f>
        <v>0</v>
      </c>
      <c r="X126" s="42">
        <f>SUMIF(LoansC!$B$12:$B$226,Loans!$B126,LoansC!X$12:X$226)</f>
        <v>155</v>
      </c>
      <c r="Y126" s="42">
        <f>SUMIF(LoansC!$B$12:$B$226,Loans!$B126,LoansC!Y$12:Y$226)+SUMIF(LoansR!$B$12:$B$214,Loans!$B126,LoansR!Y$12:Y$226)</f>
        <v>0</v>
      </c>
      <c r="Z126" s="42">
        <f>SUMIF(LoansC!$B$12:$B$226,Loans!$B126,LoansC!Z$12:Z$226)+SUMIF(LoansR!$B$12:$B$214,Loans!$B126,LoansR!Z$12:Z$226)</f>
        <v>0</v>
      </c>
      <c r="AA126" s="42">
        <f>SUMIF(LoansC!$B$12:$B$226,Loans!$B126,LoansC!AA$12:AA$226)+SUMIF(LoansR!$B$12:$B$214,Loans!$B126,LoansR!AA$12:AA$226)</f>
        <v>0</v>
      </c>
      <c r="AB126" s="42">
        <f>SUMIF(LoansC!$B$12:$B$226,Loans!$B126,LoansC!AB$12:AB$226)+SUMIF(LoansR!$B$12:$B$214,Loans!$B126,LoansR!AB$12:AB$226)</f>
        <v>0</v>
      </c>
      <c r="AC126" s="42">
        <f>SUMIF(LoansC!$B$12:$B$226,Loans!$B126,LoansC!AC$12:AC$226)+SUMIF(LoansR!$B$12:$B$214,Loans!$B126,LoansR!AC$12:AC$226)</f>
        <v>1475</v>
      </c>
      <c r="AD126" s="42">
        <f>SUMIF(LoansC!$B$12:$B$226,Loans!$B126,LoansC!AD$12:AD$226)+SUMIF(LoansR!$B$12:$B$214,Loans!$B126,LoansR!AD$12:AD$226)</f>
        <v>0</v>
      </c>
      <c r="AE126" s="70">
        <f>SUMIF(LoansC!$B$12:$B$226,Loans!$B126,LoansC!AE$12:AE$226)</f>
        <v>0.1111</v>
      </c>
      <c r="AF126" s="42">
        <f>SUMIF(LoansC!$B$12:$B$226,Loans!$B126,LoansC!AF$12:AF$226)+SUMIF(LoansR!$B$12:$B$214,Loans!$B126,LoansR!AF$12:AF$226)</f>
        <v>0</v>
      </c>
      <c r="AG126" s="42">
        <f>SUMIF(LoansC!$B$12:$B$226,Loans!$B126,LoansC!AG$12:AG$226)+SUMIF(LoansR!$B$12:$B$214,Loans!$B126,LoansR!AG$12:AG$226)</f>
        <v>0</v>
      </c>
      <c r="AH126" s="42">
        <f>SUMIF(LoansC!$B$12:$B$226,Loans!$B126,LoansC!AH$12:AH$226)+SUMIF(LoansR!$B$12:$B$214,Loans!$B126,LoansR!AH$12:AH$226)</f>
        <v>0</v>
      </c>
      <c r="AI126" s="42">
        <f>SUMIF(LoansC!$B$12:$B$226,Loans!$B126,LoansC!AI$12:AI$226)+SUMIF(LoansR!$B$12:$B$214,Loans!$B126,LoansR!AI$12:AI$226)</f>
        <v>942</v>
      </c>
      <c r="AJ126" s="42">
        <f>SUMIF(LoansC!$B$12:$B$226,Loans!$B126,LoansC!AJ$12:AJ$226)+SUMIF(LoansR!$B$12:$B$214,Loans!$B126,LoansR!AJ$12:AJ$226)</f>
        <v>301340.25</v>
      </c>
      <c r="AK126" s="42">
        <f>SUMIF(LoansC!$B$12:$B$226,Loans!$B126,LoansC!AK$12:AK$226)+SUMIF(LoansR!$B$12:$B$214,Loans!$B126,LoansR!AK$12:AK$226)</f>
        <v>0</v>
      </c>
      <c r="AL126" s="42">
        <f>SUMIF(LoansC!$B$12:$B$226,Loans!$B126,LoansC!AL$12:AL$226)+SUMIF(LoansR!$B$12:$B$214,Loans!$B126,LoansR!AL$12:AL$226)</f>
        <v>0</v>
      </c>
      <c r="AM126" s="42">
        <f>SUMIF(LoansC!$B$12:$B$226,Loans!$B126,LoansC!AM$12:AM$226)+SUMIF(LoansR!$B$12:$B$214,Loans!$B126,LoansR!AM$12:AM$226)</f>
        <v>0</v>
      </c>
      <c r="AN126" s="42">
        <f>SUMIF(LoansC!$B$12:$B$226,Loans!$B126,LoansC!AN$12:AN$226)+SUMIF(LoansR!$B$12:$B$214,Loans!$B126,LoansR!AN$12:AN$226)</f>
        <v>0</v>
      </c>
      <c r="AP126" s="84"/>
    </row>
    <row r="127" spans="1:42" x14ac:dyDescent="0.2">
      <c r="A127" s="1">
        <f t="shared" si="8"/>
        <v>11</v>
      </c>
      <c r="B127" s="10">
        <f t="shared" si="9"/>
        <v>45260</v>
      </c>
      <c r="C127" s="42">
        <f>SUMIF(LoansC!$B$12:$B$226,Loans!$B127,LoansC!C$12:C$226)+SUMIF(LoansR!$B$12:$B$214,Loans!$B127,LoansR!C$12:C$226)</f>
        <v>1044460.2999999999</v>
      </c>
      <c r="D127" s="42">
        <f>SUMIF(LoansC!$B$12:$B$226,Loans!$B127,LoansC!D$12:D$226)+SUMIF(LoansR!$B$12:$B$214,Loans!$B127,LoansR!D$12:D$226)</f>
        <v>235200250.58999997</v>
      </c>
      <c r="E127" s="42">
        <f>SUMIF(LoansC!$B$12:$B$226,Loans!$B127,LoansC!E$12:E$226)+SUMIF(LoansR!$B$12:$B$214,Loans!$B127,LoansR!E$12:E$226)</f>
        <v>0</v>
      </c>
      <c r="F127" s="42">
        <f>SUMIF(LoansC!$B$12:$B$226,Loans!$B127,LoansC!F$12:F$226)+SUMIF(LoansR!$B$12:$B$214,Loans!$B127,LoansR!F$12:F$226)</f>
        <v>0</v>
      </c>
      <c r="G127" s="42">
        <f>SUMIF(LoansC!$B$12:$B$226,Loans!$B127,LoansC!G$12:G$226)+SUMIF(LoansR!$B$12:$B$214,Loans!$B127,LoansR!G$12:G$226)</f>
        <v>2059</v>
      </c>
      <c r="H127" s="42">
        <f>SUMIF(LoansC!$B$12:$B$226,Loans!$B127,LoansC!H$12:H$226)+SUMIF(LoansR!$B$12:$B$214,Loans!$B127,LoansR!H$12:H$226)</f>
        <v>3513169.93</v>
      </c>
      <c r="I127" s="42">
        <f>SUMIF(LoansC!$B$12:$B$226,Loans!$B127,LoansC!I$12:I$226)+SUMIF(LoansR!$B$12:$B$214,Loans!$B127,LoansR!I$12:I$226)</f>
        <v>0</v>
      </c>
      <c r="J127" s="42">
        <f>SUMIF(LoansC!$B$12:$B$226,Loans!$B127,LoansC!J$12:J$226)+SUMIF(LoansR!$B$12:$B$214,Loans!$B127,LoansR!J$12:J$226)</f>
        <v>3513169.93</v>
      </c>
      <c r="K127" s="42">
        <f>SUMIF(LoansC!$B$12:$B$226,Loans!$B127,LoansC!K$12:K$226)+SUMIF(LoansR!$B$12:$B$214,Loans!$B127,LoansR!K$12:K$226)</f>
        <v>32526</v>
      </c>
      <c r="L127" s="42">
        <f>SUMIF(LoansC!$B$12:$B$226,Loans!$B127,LoansC!L$12:L$226)+SUMIF(LoansR!$B$12:$B$214,Loans!$B127,LoansR!L$12:L$226)</f>
        <v>32526</v>
      </c>
      <c r="M127" s="42">
        <f>SUMIF(LoansC!$B$12:$B$226,Loans!$B127,LoansC!M$12:M$226)+SUMIF(LoansR!$B$12:$B$214,Loans!$B127,LoansR!M$12:M$226)</f>
        <v>573545</v>
      </c>
      <c r="N127" s="42">
        <f>SUMIF(LoansC!$B$12:$B$226,Loans!$B127,LoansC!N$12:N$226)+SUMIF(LoansR!$B$12:$B$214,Loans!$B127,LoansR!N$12:N$226)</f>
        <v>0</v>
      </c>
      <c r="O127" s="42">
        <f>SUMIF(LoansC!$B$12:$B$226,Loans!$B127,LoansC!O$12:O$226)+SUMIF(LoansR!$B$12:$B$214,Loans!$B127,LoansR!O$12:O$226)</f>
        <v>377625</v>
      </c>
      <c r="P127" s="42">
        <f>SUMIF(LoansC!$B$12:$B$226,Loans!$B127,LoansC!P$12:P$226)+SUMIF(LoansR!$B$12:$B$214,Loans!$B127,LoansR!P$12:P$226)</f>
        <v>32526</v>
      </c>
      <c r="Q127" s="42">
        <f>SUMIF(LoansC!$B$12:$B$226,Loans!$B127,LoansC!Q$12:Q$226)+SUMIF(LoansR!$B$12:$B$214,Loans!$B127,LoansR!Q$12:Q$226)</f>
        <v>345099</v>
      </c>
      <c r="R127" s="42">
        <f>SUMIF(LoansC!$B$12:$B$226,Loans!$B127,LoansC!R$12:R$226)+SUMIF(LoansR!$B$12:$B$214,Loans!$B127,LoansR!R$12:R$226)</f>
        <v>0</v>
      </c>
      <c r="S127" s="42">
        <f>SUMIF(LoansC!$B$12:$B$226,Loans!$B127,LoansC!S$12:S$226)+SUMIF(LoansR!$B$12:$B$214,Loans!$B127,LoansR!S$12:S$226)</f>
        <v>3168070.9299999997</v>
      </c>
      <c r="T127" s="42">
        <f>SUMIF(LoansC!$B$12:$B$226,Loans!$B127,LoansC!T$12:T$226)+SUMIF(LoansR!$B$12:$B$214,Loans!$B127,LoansR!T$12:T$226)</f>
        <v>3168070.9299999997</v>
      </c>
      <c r="U127" s="42">
        <f>SUMIF(LoansC!$B$12:$B$226,Loans!$B127,LoansC!U$12:U$226)+SUMIF(LoansR!$B$12:$B$214,Loans!$B127,LoansR!U$12:U$226)</f>
        <v>2</v>
      </c>
      <c r="V127" s="42">
        <f>SUMIF(LoansC!$B$12:$B$226,Loans!$B127,LoansC!V$12:V$226)+SUMIF(LoansR!$B$12:$B$214,Loans!$B127,LoansR!V$12:V$226)</f>
        <v>32526.098268583337</v>
      </c>
      <c r="W127" s="42">
        <f>SUMIF(LoansC!$B$12:$B$226,Loans!$B127,LoansC!W$12:W$226)+SUMIF(LoansR!$B$12:$B$214,Loans!$B127,LoansR!W$12:W$226)</f>
        <v>0</v>
      </c>
      <c r="X127" s="42">
        <f>SUMIF(LoansC!$B$12:$B$226,Loans!$B127,LoansC!X$12:X$226)</f>
        <v>155</v>
      </c>
      <c r="Y127" s="42">
        <f>SUMIF(LoansC!$B$12:$B$226,Loans!$B127,LoansC!Y$12:Y$226)+SUMIF(LoansR!$B$12:$B$214,Loans!$B127,LoansR!Y$12:Y$226)</f>
        <v>0</v>
      </c>
      <c r="Z127" s="42">
        <f>SUMIF(LoansC!$B$12:$B$226,Loans!$B127,LoansC!Z$12:Z$226)+SUMIF(LoansR!$B$12:$B$214,Loans!$B127,LoansR!Z$12:Z$226)</f>
        <v>0</v>
      </c>
      <c r="AA127" s="42">
        <f>SUMIF(LoansC!$B$12:$B$226,Loans!$B127,LoansC!AA$12:AA$226)+SUMIF(LoansR!$B$12:$B$214,Loans!$B127,LoansR!AA$12:AA$226)</f>
        <v>0</v>
      </c>
      <c r="AB127" s="42">
        <f>SUMIF(LoansC!$B$12:$B$226,Loans!$B127,LoansC!AB$12:AB$226)+SUMIF(LoansR!$B$12:$B$214,Loans!$B127,LoansR!AB$12:AB$226)</f>
        <v>0</v>
      </c>
      <c r="AC127" s="42">
        <f>SUMIF(LoansC!$B$12:$B$226,Loans!$B127,LoansC!AC$12:AC$226)+SUMIF(LoansR!$B$12:$B$214,Loans!$B127,LoansR!AC$12:AC$226)</f>
        <v>1264</v>
      </c>
      <c r="AD127" s="42">
        <f>SUMIF(LoansC!$B$12:$B$226,Loans!$B127,LoansC!AD$12:AD$226)+SUMIF(LoansR!$B$12:$B$214,Loans!$B127,LoansR!AD$12:AD$226)</f>
        <v>0</v>
      </c>
      <c r="AE127" s="70">
        <f>SUMIF(LoansC!$B$12:$B$226,Loans!$B127,LoansC!AE$12:AE$226)</f>
        <v>0.1111</v>
      </c>
      <c r="AF127" s="42">
        <f>SUMIF(LoansC!$B$12:$B$226,Loans!$B127,LoansC!AF$12:AF$226)+SUMIF(LoansR!$B$12:$B$214,Loans!$B127,LoansR!AF$12:AF$226)</f>
        <v>0</v>
      </c>
      <c r="AG127" s="42">
        <f>SUMIF(LoansC!$B$12:$B$226,Loans!$B127,LoansC!AG$12:AG$226)+SUMIF(LoansR!$B$12:$B$214,Loans!$B127,LoansR!AG$12:AG$226)</f>
        <v>0</v>
      </c>
      <c r="AH127" s="42">
        <f>SUMIF(LoansC!$B$12:$B$226,Loans!$B127,LoansC!AH$12:AH$226)+SUMIF(LoansR!$B$12:$B$214,Loans!$B127,LoansR!AH$12:AH$226)</f>
        <v>0</v>
      </c>
      <c r="AI127" s="42">
        <f>SUMIF(LoansC!$B$12:$B$226,Loans!$B127,LoansC!AI$12:AI$226)+SUMIF(LoansR!$B$12:$B$214,Loans!$B127,LoansR!AI$12:AI$226)</f>
        <v>795</v>
      </c>
      <c r="AJ127" s="42">
        <f>SUMIF(LoansC!$B$12:$B$226,Loans!$B127,LoansC!AJ$12:AJ$226)+SUMIF(LoansR!$B$12:$B$214,Loans!$B127,LoansR!AJ$12:AJ$226)</f>
        <v>254400</v>
      </c>
      <c r="AK127" s="42">
        <f>SUMIF(LoansC!$B$12:$B$226,Loans!$B127,LoansC!AK$12:AK$226)+SUMIF(LoansR!$B$12:$B$214,Loans!$B127,LoansR!AK$12:AK$226)</f>
        <v>0</v>
      </c>
      <c r="AL127" s="42">
        <f>SUMIF(LoansC!$B$12:$B$226,Loans!$B127,LoansC!AL$12:AL$226)+SUMIF(LoansR!$B$12:$B$214,Loans!$B127,LoansR!AL$12:AL$226)</f>
        <v>0</v>
      </c>
      <c r="AM127" s="42">
        <f>SUMIF(LoansC!$B$12:$B$226,Loans!$B127,LoansC!AM$12:AM$226)+SUMIF(LoansR!$B$12:$B$214,Loans!$B127,LoansR!AM$12:AM$226)</f>
        <v>0</v>
      </c>
      <c r="AN127" s="42">
        <f>SUMIF(LoansC!$B$12:$B$226,Loans!$B127,LoansC!AN$12:AN$226)+SUMIF(LoansR!$B$12:$B$214,Loans!$B127,LoansR!AN$12:AN$226)</f>
        <v>0</v>
      </c>
      <c r="AP127" s="84"/>
    </row>
    <row r="128" spans="1:42" x14ac:dyDescent="0.2">
      <c r="A128" s="1">
        <f t="shared" si="8"/>
        <v>12</v>
      </c>
      <c r="B128" s="10">
        <f t="shared" si="9"/>
        <v>45291</v>
      </c>
      <c r="C128" s="42">
        <f>SUMIF(LoansC!$B$12:$B$226,Loans!$B128,LoansC!C$12:C$226)+SUMIF(LoansR!$B$12:$B$214,Loans!$B128,LoansR!C$12:C$226)</f>
        <v>924321.19000000018</v>
      </c>
      <c r="D128" s="42">
        <f>SUMIF(LoansC!$B$12:$B$226,Loans!$B128,LoansC!D$12:D$226)+SUMIF(LoansR!$B$12:$B$214,Loans!$B128,LoansR!D$12:D$226)</f>
        <v>236124571.77999997</v>
      </c>
      <c r="E128" s="42">
        <f>SUMIF(LoansC!$B$12:$B$226,Loans!$B128,LoansC!E$12:E$226)+SUMIF(LoansR!$B$12:$B$214,Loans!$B128,LoansR!E$12:E$226)</f>
        <v>0</v>
      </c>
      <c r="F128" s="42">
        <f>SUMIF(LoansC!$B$12:$B$226,Loans!$B128,LoansC!F$12:F$226)+SUMIF(LoansR!$B$12:$B$214,Loans!$B128,LoansR!F$12:F$226)</f>
        <v>0</v>
      </c>
      <c r="G128" s="42">
        <f>SUMIF(LoansC!$B$12:$B$226,Loans!$B128,LoansC!G$12:G$226)+SUMIF(LoansR!$B$12:$B$214,Loans!$B128,LoansR!G$12:G$226)</f>
        <v>1663</v>
      </c>
      <c r="H128" s="42">
        <f>SUMIF(LoansC!$B$12:$B$226,Loans!$B128,LoansC!H$12:H$226)+SUMIF(LoansR!$B$12:$B$214,Loans!$B128,LoansR!H$12:H$226)</f>
        <v>3168070.9299999997</v>
      </c>
      <c r="I128" s="42">
        <f>SUMIF(LoansC!$B$12:$B$226,Loans!$B128,LoansC!I$12:I$226)+SUMIF(LoansR!$B$12:$B$214,Loans!$B128,LoansR!I$12:I$226)</f>
        <v>0</v>
      </c>
      <c r="J128" s="42">
        <f>SUMIF(LoansC!$B$12:$B$226,Loans!$B128,LoansC!J$12:J$226)+SUMIF(LoansR!$B$12:$B$214,Loans!$B128,LoansR!J$12:J$226)</f>
        <v>3168070.9299999997</v>
      </c>
      <c r="K128" s="42">
        <f>SUMIF(LoansC!$B$12:$B$226,Loans!$B128,LoansC!K$12:K$226)+SUMIF(LoansR!$B$12:$B$214,Loans!$B128,LoansR!K$12:K$226)</f>
        <v>29330.95</v>
      </c>
      <c r="L128" s="42">
        <f>SUMIF(LoansC!$B$12:$B$226,Loans!$B128,LoansC!L$12:L$226)+SUMIF(LoansR!$B$12:$B$214,Loans!$B128,LoansR!L$12:L$226)</f>
        <v>29330.95</v>
      </c>
      <c r="M128" s="42">
        <f>SUMIF(LoansC!$B$12:$B$226,Loans!$B128,LoansC!M$12:M$226)+SUMIF(LoansR!$B$12:$B$214,Loans!$B128,LoansR!M$12:M$226)</f>
        <v>461605</v>
      </c>
      <c r="N128" s="42">
        <f>SUMIF(LoansC!$B$12:$B$226,Loans!$B128,LoansC!N$12:N$226)+SUMIF(LoansR!$B$12:$B$214,Loans!$B128,LoansR!N$12:N$226)</f>
        <v>0</v>
      </c>
      <c r="O128" s="42">
        <f>SUMIF(LoansC!$B$12:$B$226,Loans!$B128,LoansC!O$12:O$226)+SUMIF(LoansR!$B$12:$B$214,Loans!$B128,LoansR!O$12:O$226)</f>
        <v>302575</v>
      </c>
      <c r="P128" s="42">
        <f>SUMIF(LoansC!$B$12:$B$226,Loans!$B128,LoansC!P$12:P$226)+SUMIF(LoansR!$B$12:$B$214,Loans!$B128,LoansR!P$12:P$226)</f>
        <v>29330.95</v>
      </c>
      <c r="Q128" s="42">
        <f>SUMIF(LoansC!$B$12:$B$226,Loans!$B128,LoansC!Q$12:Q$226)+SUMIF(LoansR!$B$12:$B$214,Loans!$B128,LoansR!Q$12:Q$226)</f>
        <v>273244.05</v>
      </c>
      <c r="R128" s="42">
        <f>SUMIF(LoansC!$B$12:$B$226,Loans!$B128,LoansC!R$12:R$226)+SUMIF(LoansR!$B$12:$B$214,Loans!$B128,LoansR!R$12:R$226)</f>
        <v>0</v>
      </c>
      <c r="S128" s="42">
        <f>SUMIF(LoansC!$B$12:$B$226,Loans!$B128,LoansC!S$12:S$226)+SUMIF(LoansR!$B$12:$B$214,Loans!$B128,LoansR!S$12:S$226)</f>
        <v>2894826.88</v>
      </c>
      <c r="T128" s="42">
        <f>SUMIF(LoansC!$B$12:$B$226,Loans!$B128,LoansC!T$12:T$226)+SUMIF(LoansR!$B$12:$B$214,Loans!$B128,LoansR!T$12:T$226)</f>
        <v>2894826.88</v>
      </c>
      <c r="U128" s="42">
        <f>SUMIF(LoansC!$B$12:$B$226,Loans!$B128,LoansC!U$12:U$226)+SUMIF(LoansR!$B$12:$B$214,Loans!$B128,LoansR!U$12:U$226)</f>
        <v>2</v>
      </c>
      <c r="V128" s="42">
        <f>SUMIF(LoansC!$B$12:$B$226,Loans!$B128,LoansC!V$12:V$226)+SUMIF(LoansR!$B$12:$B$214,Loans!$B128,LoansR!V$12:V$226)</f>
        <v>29331.05669358333</v>
      </c>
      <c r="W128" s="42">
        <f>SUMIF(LoansC!$B$12:$B$226,Loans!$B128,LoansC!W$12:W$226)+SUMIF(LoansR!$B$12:$B$214,Loans!$B128,LoansR!W$12:W$226)</f>
        <v>0</v>
      </c>
      <c r="X128" s="42">
        <f>SUMIF(LoansC!$B$12:$B$226,Loans!$B128,LoansC!X$12:X$226)</f>
        <v>155</v>
      </c>
      <c r="Y128" s="42">
        <f>SUMIF(LoansC!$B$12:$B$226,Loans!$B128,LoansC!Y$12:Y$226)+SUMIF(LoansR!$B$12:$B$214,Loans!$B128,LoansR!Y$12:Y$226)</f>
        <v>0</v>
      </c>
      <c r="Z128" s="42">
        <f>SUMIF(LoansC!$B$12:$B$226,Loans!$B128,LoansC!Z$12:Z$226)+SUMIF(LoansR!$B$12:$B$214,Loans!$B128,LoansR!Z$12:Z$226)</f>
        <v>0</v>
      </c>
      <c r="AA128" s="42">
        <f>SUMIF(LoansC!$B$12:$B$226,Loans!$B128,LoansC!AA$12:AA$226)+SUMIF(LoansR!$B$12:$B$214,Loans!$B128,LoansR!AA$12:AA$226)</f>
        <v>0</v>
      </c>
      <c r="AB128" s="42">
        <f>SUMIF(LoansC!$B$12:$B$226,Loans!$B128,LoansC!AB$12:AB$226)+SUMIF(LoansR!$B$12:$B$214,Loans!$B128,LoansR!AB$12:AB$226)</f>
        <v>0</v>
      </c>
      <c r="AC128" s="42">
        <f>SUMIF(LoansC!$B$12:$B$226,Loans!$B128,LoansC!AC$12:AC$226)+SUMIF(LoansR!$B$12:$B$214,Loans!$B128,LoansR!AC$12:AC$226)</f>
        <v>1026</v>
      </c>
      <c r="AD128" s="42">
        <f>SUMIF(LoansC!$B$12:$B$226,Loans!$B128,LoansC!AD$12:AD$226)+SUMIF(LoansR!$B$12:$B$214,Loans!$B128,LoansR!AD$12:AD$226)</f>
        <v>0</v>
      </c>
      <c r="AE128" s="70">
        <f>SUMIF(LoansC!$B$12:$B$226,Loans!$B128,LoansC!AE$12:AE$226)</f>
        <v>0.1111</v>
      </c>
      <c r="AF128" s="42">
        <f>SUMIF(LoansC!$B$12:$B$226,Loans!$B128,LoansC!AF$12:AF$226)+SUMIF(LoansR!$B$12:$B$214,Loans!$B128,LoansR!AF$12:AF$226)</f>
        <v>0</v>
      </c>
      <c r="AG128" s="42">
        <f>SUMIF(LoansC!$B$12:$B$226,Loans!$B128,LoansC!AG$12:AG$226)+SUMIF(LoansR!$B$12:$B$214,Loans!$B128,LoansR!AG$12:AG$226)</f>
        <v>0</v>
      </c>
      <c r="AH128" s="42">
        <f>SUMIF(LoansC!$B$12:$B$226,Loans!$B128,LoansC!AH$12:AH$226)+SUMIF(LoansR!$B$12:$B$214,Loans!$B128,LoansR!AH$12:AH$226)</f>
        <v>0</v>
      </c>
      <c r="AI128" s="42">
        <f>SUMIF(LoansC!$B$12:$B$226,Loans!$B128,LoansC!AI$12:AI$226)+SUMIF(LoansR!$B$12:$B$214,Loans!$B128,LoansR!AI$12:AI$226)</f>
        <v>637</v>
      </c>
      <c r="AJ128" s="42">
        <f>SUMIF(LoansC!$B$12:$B$226,Loans!$B128,LoansC!AJ$12:AJ$226)+SUMIF(LoansR!$B$12:$B$214,Loans!$B128,LoansR!AJ$12:AJ$226)</f>
        <v>203840</v>
      </c>
      <c r="AK128" s="42">
        <f>SUMIF(LoansC!$B$12:$B$226,Loans!$B128,LoansC!AK$12:AK$226)+SUMIF(LoansR!$B$12:$B$214,Loans!$B128,LoansR!AK$12:AK$226)</f>
        <v>0</v>
      </c>
      <c r="AL128" s="42">
        <f>SUMIF(LoansC!$B$12:$B$226,Loans!$B128,LoansC!AL$12:AL$226)+SUMIF(LoansR!$B$12:$B$214,Loans!$B128,LoansR!AL$12:AL$226)</f>
        <v>0</v>
      </c>
      <c r="AM128" s="42">
        <f>SUMIF(LoansC!$B$12:$B$226,Loans!$B128,LoansC!AM$12:AM$226)+SUMIF(LoansR!$B$12:$B$214,Loans!$B128,LoansR!AM$12:AM$226)</f>
        <v>0</v>
      </c>
      <c r="AN128" s="42">
        <f>SUMIF(LoansC!$B$12:$B$226,Loans!$B128,LoansC!AN$12:AN$226)+SUMIF(LoansR!$B$12:$B$214,Loans!$B128,LoansR!AN$12:AN$226)</f>
        <v>0</v>
      </c>
      <c r="AP128" s="84"/>
    </row>
    <row r="129" spans="1:42" x14ac:dyDescent="0.2">
      <c r="A129" s="1">
        <f t="shared" si="8"/>
        <v>1</v>
      </c>
      <c r="B129" s="10">
        <f t="shared" si="9"/>
        <v>45322</v>
      </c>
      <c r="C129" s="42">
        <f>SUMIF(LoansC!$B$12:$B$226,Loans!$B129,LoansC!C$12:C$226)+SUMIF(LoansR!$B$12:$B$214,Loans!$B129,LoansR!C$12:C$226)</f>
        <v>1141464.68</v>
      </c>
      <c r="D129" s="42">
        <f>SUMIF(LoansC!$B$12:$B$226,Loans!$B129,LoansC!D$12:D$226)+SUMIF(LoansR!$B$12:$B$214,Loans!$B129,LoansR!D$12:D$226)</f>
        <v>237266036.45999998</v>
      </c>
      <c r="E129" s="42">
        <f>SUMIF(LoansC!$B$12:$B$226,Loans!$B129,LoansC!E$12:E$226)+SUMIF(LoansR!$B$12:$B$214,Loans!$B129,LoansR!E$12:E$226)</f>
        <v>0</v>
      </c>
      <c r="F129" s="42">
        <f>SUMIF(LoansC!$B$12:$B$226,Loans!$B129,LoansC!F$12:F$226)+SUMIF(LoansR!$B$12:$B$214,Loans!$B129,LoansR!F$12:F$226)</f>
        <v>0</v>
      </c>
      <c r="G129" s="42">
        <f>SUMIF(LoansC!$B$12:$B$226,Loans!$B129,LoansC!G$12:G$226)+SUMIF(LoansR!$B$12:$B$214,Loans!$B129,LoansR!G$12:G$226)</f>
        <v>1045</v>
      </c>
      <c r="H129" s="42">
        <f>SUMIF(LoansC!$B$12:$B$226,Loans!$B129,LoansC!H$12:H$226)+SUMIF(LoansR!$B$12:$B$214,Loans!$B129,LoansR!H$12:H$226)</f>
        <v>2894826.88</v>
      </c>
      <c r="I129" s="42">
        <f>SUMIF(LoansC!$B$12:$B$226,Loans!$B129,LoansC!I$12:I$226)+SUMIF(LoansR!$B$12:$B$214,Loans!$B129,LoansR!I$12:I$226)</f>
        <v>0</v>
      </c>
      <c r="J129" s="42">
        <f>SUMIF(LoansC!$B$12:$B$226,Loans!$B129,LoansC!J$12:J$226)+SUMIF(LoansR!$B$12:$B$214,Loans!$B129,LoansR!J$12:J$226)</f>
        <v>2894826.88</v>
      </c>
      <c r="K129" s="42">
        <f>SUMIF(LoansC!$B$12:$B$226,Loans!$B129,LoansC!K$12:K$226)+SUMIF(LoansR!$B$12:$B$214,Loans!$B129,LoansR!K$12:K$226)</f>
        <v>26801.180000000004</v>
      </c>
      <c r="L129" s="42">
        <f>SUMIF(LoansC!$B$12:$B$226,Loans!$B129,LoansC!L$12:L$226)+SUMIF(LoansR!$B$12:$B$214,Loans!$B129,LoansR!L$12:L$226)</f>
        <v>26801.180000000004</v>
      </c>
      <c r="M129" s="42">
        <f>SUMIF(LoansC!$B$12:$B$226,Loans!$B129,LoansC!M$12:M$226)+SUMIF(LoansR!$B$12:$B$214,Loans!$B129,LoansR!M$12:M$226)</f>
        <v>289655</v>
      </c>
      <c r="N129" s="42">
        <f>SUMIF(LoansC!$B$12:$B$226,Loans!$B129,LoansC!N$12:N$226)+SUMIF(LoansR!$B$12:$B$214,Loans!$B129,LoansR!N$12:N$226)</f>
        <v>0</v>
      </c>
      <c r="O129" s="42">
        <f>SUMIF(LoansC!$B$12:$B$226,Loans!$B129,LoansC!O$12:O$226)+SUMIF(LoansR!$B$12:$B$214,Loans!$B129,LoansR!O$12:O$226)</f>
        <v>189525</v>
      </c>
      <c r="P129" s="42">
        <f>SUMIF(LoansC!$B$12:$B$226,Loans!$B129,LoansC!P$12:P$226)+SUMIF(LoansR!$B$12:$B$214,Loans!$B129,LoansR!P$12:P$226)</f>
        <v>26801.180000000004</v>
      </c>
      <c r="Q129" s="42">
        <f>SUMIF(LoansC!$B$12:$B$226,Loans!$B129,LoansC!Q$12:Q$226)+SUMIF(LoansR!$B$12:$B$214,Loans!$B129,LoansR!Q$12:Q$226)</f>
        <v>162723.82</v>
      </c>
      <c r="R129" s="42">
        <f>SUMIF(LoansC!$B$12:$B$226,Loans!$B129,LoansC!R$12:R$226)+SUMIF(LoansR!$B$12:$B$214,Loans!$B129,LoansR!R$12:R$226)</f>
        <v>0</v>
      </c>
      <c r="S129" s="42">
        <f>SUMIF(LoansC!$B$12:$B$226,Loans!$B129,LoansC!S$12:S$226)+SUMIF(LoansR!$B$12:$B$214,Loans!$B129,LoansR!S$12:S$226)</f>
        <v>2732103.06</v>
      </c>
      <c r="T129" s="42">
        <f>SUMIF(LoansC!$B$12:$B$226,Loans!$B129,LoansC!T$12:T$226)+SUMIF(LoansR!$B$12:$B$214,Loans!$B129,LoansR!T$12:T$226)</f>
        <v>2732103.06</v>
      </c>
      <c r="U129" s="42">
        <f>SUMIF(LoansC!$B$12:$B$226,Loans!$B129,LoansC!U$12:U$226)+SUMIF(LoansR!$B$12:$B$214,Loans!$B129,LoansR!U$12:U$226)</f>
        <v>2</v>
      </c>
      <c r="V129" s="42">
        <f>SUMIF(LoansC!$B$12:$B$226,Loans!$B129,LoansC!V$12:V$226)+SUMIF(LoansR!$B$12:$B$214,Loans!$B129,LoansR!V$12:V$226)</f>
        <v>26801.272197333332</v>
      </c>
      <c r="W129" s="42">
        <f>SUMIF(LoansC!$B$12:$B$226,Loans!$B129,LoansC!W$12:W$226)+SUMIF(LoansR!$B$12:$B$214,Loans!$B129,LoansR!W$12:W$226)</f>
        <v>0</v>
      </c>
      <c r="X129" s="42">
        <f>SUMIF(LoansC!$B$12:$B$226,Loans!$B129,LoansC!X$12:X$226)</f>
        <v>155</v>
      </c>
      <c r="Y129" s="42">
        <f>SUMIF(LoansC!$B$12:$B$226,Loans!$B129,LoansC!Y$12:Y$226)+SUMIF(LoansR!$B$12:$B$214,Loans!$B129,LoansR!Y$12:Y$226)</f>
        <v>0</v>
      </c>
      <c r="Z129" s="42">
        <f>SUMIF(LoansC!$B$12:$B$226,Loans!$B129,LoansC!Z$12:Z$226)+SUMIF(LoansR!$B$12:$B$214,Loans!$B129,LoansR!Z$12:Z$226)</f>
        <v>0</v>
      </c>
      <c r="AA129" s="42">
        <f>SUMIF(LoansC!$B$12:$B$226,Loans!$B129,LoansC!AA$12:AA$226)+SUMIF(LoansR!$B$12:$B$214,Loans!$B129,LoansR!AA$12:AA$226)</f>
        <v>0</v>
      </c>
      <c r="AB129" s="42">
        <f>SUMIF(LoansC!$B$12:$B$226,Loans!$B129,LoansC!AB$12:AB$226)+SUMIF(LoansR!$B$12:$B$214,Loans!$B129,LoansR!AB$12:AB$226)</f>
        <v>0</v>
      </c>
      <c r="AC129" s="42">
        <f>SUMIF(LoansC!$B$12:$B$226,Loans!$B129,LoansC!AC$12:AC$226)+SUMIF(LoansR!$B$12:$B$214,Loans!$B129,LoansR!AC$12:AC$226)</f>
        <v>646</v>
      </c>
      <c r="AD129" s="42">
        <f>SUMIF(LoansC!$B$12:$B$226,Loans!$B129,LoansC!AD$12:AD$226)+SUMIF(LoansR!$B$12:$B$214,Loans!$B129,LoansR!AD$12:AD$226)</f>
        <v>0</v>
      </c>
      <c r="AE129" s="70">
        <f>SUMIF(LoansC!$B$12:$B$226,Loans!$B129,LoansC!AE$12:AE$226)</f>
        <v>0.1111</v>
      </c>
      <c r="AF129" s="42">
        <f>SUMIF(LoansC!$B$12:$B$226,Loans!$B129,LoansC!AF$12:AF$226)+SUMIF(LoansR!$B$12:$B$214,Loans!$B129,LoansR!AF$12:AF$226)</f>
        <v>0</v>
      </c>
      <c r="AG129" s="42">
        <f>SUMIF(LoansC!$B$12:$B$226,Loans!$B129,LoansC!AG$12:AG$226)+SUMIF(LoansR!$B$12:$B$214,Loans!$B129,LoansR!AG$12:AG$226)</f>
        <v>0</v>
      </c>
      <c r="AH129" s="42">
        <f>SUMIF(LoansC!$B$12:$B$226,Loans!$B129,LoansC!AH$12:AH$226)+SUMIF(LoansR!$B$12:$B$214,Loans!$B129,LoansR!AH$12:AH$226)</f>
        <v>0</v>
      </c>
      <c r="AI129" s="42">
        <f>SUMIF(LoansC!$B$12:$B$226,Loans!$B129,LoansC!AI$12:AI$226)+SUMIF(LoansR!$B$12:$B$214,Loans!$B129,LoansR!AI$12:AI$226)</f>
        <v>399</v>
      </c>
      <c r="AJ129" s="42">
        <f>SUMIF(LoansC!$B$12:$B$226,Loans!$B129,LoansC!AJ$12:AJ$226)+SUMIF(LoansR!$B$12:$B$214,Loans!$B129,LoansR!AJ$12:AJ$226)</f>
        <v>127680</v>
      </c>
      <c r="AK129" s="42">
        <f>SUMIF(LoansC!$B$12:$B$226,Loans!$B129,LoansC!AK$12:AK$226)+SUMIF(LoansR!$B$12:$B$214,Loans!$B129,LoansR!AK$12:AK$226)</f>
        <v>0</v>
      </c>
      <c r="AL129" s="42">
        <f>SUMIF(LoansC!$B$12:$B$226,Loans!$B129,LoansC!AL$12:AL$226)+SUMIF(LoansR!$B$12:$B$214,Loans!$B129,LoansR!AL$12:AL$226)</f>
        <v>0</v>
      </c>
      <c r="AM129" s="42">
        <f>SUMIF(LoansC!$B$12:$B$226,Loans!$B129,LoansC!AM$12:AM$226)+SUMIF(LoansR!$B$12:$B$214,Loans!$B129,LoansR!AM$12:AM$226)</f>
        <v>0</v>
      </c>
      <c r="AN129" s="42">
        <f>SUMIF(LoansC!$B$12:$B$226,Loans!$B129,LoansC!AN$12:AN$226)+SUMIF(LoansR!$B$12:$B$214,Loans!$B129,LoansR!AN$12:AN$226)</f>
        <v>0</v>
      </c>
      <c r="AP129" s="84"/>
    </row>
    <row r="130" spans="1:42" x14ac:dyDescent="0.2">
      <c r="A130" s="1">
        <f t="shared" si="8"/>
        <v>2</v>
      </c>
      <c r="B130" s="10">
        <f t="shared" si="9"/>
        <v>45351</v>
      </c>
      <c r="C130" s="42">
        <f>SUMIF(LoansC!$B$12:$B$226,Loans!$B130,LoansC!C$12:C$226)+SUMIF(LoansR!$B$12:$B$214,Loans!$B130,LoansR!C$12:C$226)</f>
        <v>1410836.6700000002</v>
      </c>
      <c r="D130" s="42">
        <f>SUMIF(LoansC!$B$12:$B$226,Loans!$B130,LoansC!D$12:D$226)+SUMIF(LoansR!$B$12:$B$214,Loans!$B130,LoansR!D$12:D$226)</f>
        <v>238676873.12999997</v>
      </c>
      <c r="E130" s="42">
        <f>SUMIF(LoansC!$B$12:$B$226,Loans!$B130,LoansC!E$12:E$226)+SUMIF(LoansR!$B$12:$B$214,Loans!$B130,LoansR!E$12:E$226)</f>
        <v>0</v>
      </c>
      <c r="F130" s="42">
        <f>SUMIF(LoansC!$B$12:$B$226,Loans!$B130,LoansC!F$12:F$226)+SUMIF(LoansR!$B$12:$B$214,Loans!$B130,LoansR!F$12:F$226)</f>
        <v>0</v>
      </c>
      <c r="G130" s="42">
        <f>SUMIF(LoansC!$B$12:$B$226,Loans!$B130,LoansC!G$12:G$226)+SUMIF(LoansR!$B$12:$B$214,Loans!$B130,LoansR!G$12:G$226)</f>
        <v>920</v>
      </c>
      <c r="H130" s="42">
        <f>SUMIF(LoansC!$B$12:$B$226,Loans!$B130,LoansC!H$12:H$226)+SUMIF(LoansR!$B$12:$B$214,Loans!$B130,LoansR!H$12:H$226)</f>
        <v>2732103.06</v>
      </c>
      <c r="I130" s="42">
        <f>SUMIF(LoansC!$B$12:$B$226,Loans!$B130,LoansC!I$12:I$226)+SUMIF(LoansR!$B$12:$B$214,Loans!$B130,LoansR!I$12:I$226)</f>
        <v>0</v>
      </c>
      <c r="J130" s="42">
        <f>SUMIF(LoansC!$B$12:$B$226,Loans!$B130,LoansC!J$12:J$226)+SUMIF(LoansR!$B$12:$B$214,Loans!$B130,LoansR!J$12:J$226)</f>
        <v>2732103.06</v>
      </c>
      <c r="K130" s="42">
        <f>SUMIF(LoansC!$B$12:$B$226,Loans!$B130,LoansC!K$12:K$226)+SUMIF(LoansR!$B$12:$B$214,Loans!$B130,LoansR!K$12:K$226)</f>
        <v>25294.629999999997</v>
      </c>
      <c r="L130" s="42">
        <f>SUMIF(LoansC!$B$12:$B$226,Loans!$B130,LoansC!L$12:L$226)+SUMIF(LoansR!$B$12:$B$214,Loans!$B130,LoansR!L$12:L$226)</f>
        <v>25294.629999999997</v>
      </c>
      <c r="M130" s="42">
        <f>SUMIF(LoansC!$B$12:$B$226,Loans!$B130,LoansC!M$12:M$226)+SUMIF(LoansR!$B$12:$B$214,Loans!$B130,LoansR!M$12:M$226)</f>
        <v>254600</v>
      </c>
      <c r="N130" s="42">
        <f>SUMIF(LoansC!$B$12:$B$226,Loans!$B130,LoansC!N$12:N$226)+SUMIF(LoansR!$B$12:$B$214,Loans!$B130,LoansR!N$12:N$226)</f>
        <v>0</v>
      </c>
      <c r="O130" s="42">
        <f>SUMIF(LoansC!$B$12:$B$226,Loans!$B130,LoansC!O$12:O$226)+SUMIF(LoansR!$B$12:$B$214,Loans!$B130,LoansR!O$12:O$226)</f>
        <v>166250</v>
      </c>
      <c r="P130" s="42">
        <f>SUMIF(LoansC!$B$12:$B$226,Loans!$B130,LoansC!P$12:P$226)+SUMIF(LoansR!$B$12:$B$214,Loans!$B130,LoansR!P$12:P$226)</f>
        <v>25294.629999999997</v>
      </c>
      <c r="Q130" s="42">
        <f>SUMIF(LoansC!$B$12:$B$226,Loans!$B130,LoansC!Q$12:Q$226)+SUMIF(LoansR!$B$12:$B$214,Loans!$B130,LoansR!Q$12:Q$226)</f>
        <v>140955.37</v>
      </c>
      <c r="R130" s="42">
        <f>SUMIF(LoansC!$B$12:$B$226,Loans!$B130,LoansC!R$12:R$226)+SUMIF(LoansR!$B$12:$B$214,Loans!$B130,LoansR!R$12:R$226)</f>
        <v>0</v>
      </c>
      <c r="S130" s="42">
        <f>SUMIF(LoansC!$B$12:$B$226,Loans!$B130,LoansC!S$12:S$226)+SUMIF(LoansR!$B$12:$B$214,Loans!$B130,LoansR!S$12:S$226)</f>
        <v>2591147.69</v>
      </c>
      <c r="T130" s="42">
        <f>SUMIF(LoansC!$B$12:$B$226,Loans!$B130,LoansC!T$12:T$226)+SUMIF(LoansR!$B$12:$B$214,Loans!$B130,LoansR!T$12:T$226)</f>
        <v>2591147.69</v>
      </c>
      <c r="U130" s="42">
        <f>SUMIF(LoansC!$B$12:$B$226,Loans!$B130,LoansC!U$12:U$226)+SUMIF(LoansR!$B$12:$B$214,Loans!$B130,LoansR!U$12:U$226)</f>
        <v>2</v>
      </c>
      <c r="V130" s="42">
        <f>SUMIF(LoansC!$B$12:$B$226,Loans!$B130,LoansC!V$12:V$226)+SUMIF(LoansR!$B$12:$B$214,Loans!$B130,LoansR!V$12:V$226)</f>
        <v>25294.720830500002</v>
      </c>
      <c r="W130" s="42">
        <f>SUMIF(LoansC!$B$12:$B$226,Loans!$B130,LoansC!W$12:W$226)+SUMIF(LoansR!$B$12:$B$214,Loans!$B130,LoansR!W$12:W$226)</f>
        <v>0</v>
      </c>
      <c r="X130" s="42">
        <f>SUMIF(LoansC!$B$12:$B$226,Loans!$B130,LoansC!X$12:X$226)</f>
        <v>155</v>
      </c>
      <c r="Y130" s="42">
        <f>SUMIF(LoansC!$B$12:$B$226,Loans!$B130,LoansC!Y$12:Y$226)+SUMIF(LoansR!$B$12:$B$214,Loans!$B130,LoansR!Y$12:Y$226)</f>
        <v>0</v>
      </c>
      <c r="Z130" s="42">
        <f>SUMIF(LoansC!$B$12:$B$226,Loans!$B130,LoansC!Z$12:Z$226)+SUMIF(LoansR!$B$12:$B$214,Loans!$B130,LoansR!Z$12:Z$226)</f>
        <v>0</v>
      </c>
      <c r="AA130" s="42">
        <f>SUMIF(LoansC!$B$12:$B$226,Loans!$B130,LoansC!AA$12:AA$226)+SUMIF(LoansR!$B$12:$B$214,Loans!$B130,LoansR!AA$12:AA$226)</f>
        <v>0</v>
      </c>
      <c r="AB130" s="42">
        <f>SUMIF(LoansC!$B$12:$B$226,Loans!$B130,LoansC!AB$12:AB$226)+SUMIF(LoansR!$B$12:$B$214,Loans!$B130,LoansR!AB$12:AB$226)</f>
        <v>0</v>
      </c>
      <c r="AC130" s="42">
        <f>SUMIF(LoansC!$B$12:$B$226,Loans!$B130,LoansC!AC$12:AC$226)+SUMIF(LoansR!$B$12:$B$214,Loans!$B130,LoansR!AC$12:AC$226)</f>
        <v>570</v>
      </c>
      <c r="AD130" s="42">
        <f>SUMIF(LoansC!$B$12:$B$226,Loans!$B130,LoansC!AD$12:AD$226)+SUMIF(LoansR!$B$12:$B$214,Loans!$B130,LoansR!AD$12:AD$226)</f>
        <v>0</v>
      </c>
      <c r="AE130" s="70">
        <f>SUMIF(LoansC!$B$12:$B$226,Loans!$B130,LoansC!AE$12:AE$226)</f>
        <v>0.1111</v>
      </c>
      <c r="AF130" s="42">
        <f>SUMIF(LoansC!$B$12:$B$226,Loans!$B130,LoansC!AF$12:AF$226)+SUMIF(LoansR!$B$12:$B$214,Loans!$B130,LoansR!AF$12:AF$226)</f>
        <v>0</v>
      </c>
      <c r="AG130" s="42">
        <f>SUMIF(LoansC!$B$12:$B$226,Loans!$B130,LoansC!AG$12:AG$226)+SUMIF(LoansR!$B$12:$B$214,Loans!$B130,LoansR!AG$12:AG$226)</f>
        <v>0</v>
      </c>
      <c r="AH130" s="42">
        <f>SUMIF(LoansC!$B$12:$B$226,Loans!$B130,LoansC!AH$12:AH$226)+SUMIF(LoansR!$B$12:$B$214,Loans!$B130,LoansR!AH$12:AH$226)</f>
        <v>0</v>
      </c>
      <c r="AI130" s="42">
        <f>SUMIF(LoansC!$B$12:$B$226,Loans!$B130,LoansC!AI$12:AI$226)+SUMIF(LoansR!$B$12:$B$214,Loans!$B130,LoansR!AI$12:AI$226)</f>
        <v>350</v>
      </c>
      <c r="AJ130" s="42">
        <f>SUMIF(LoansC!$B$12:$B$226,Loans!$B130,LoansC!AJ$12:AJ$226)+SUMIF(LoansR!$B$12:$B$214,Loans!$B130,LoansR!AJ$12:AJ$226)</f>
        <v>112000</v>
      </c>
      <c r="AK130" s="42">
        <f>SUMIF(LoansC!$B$12:$B$226,Loans!$B130,LoansC!AK$12:AK$226)+SUMIF(LoansR!$B$12:$B$214,Loans!$B130,LoansR!AK$12:AK$226)</f>
        <v>0</v>
      </c>
      <c r="AL130" s="42">
        <f>SUMIF(LoansC!$B$12:$B$226,Loans!$B130,LoansC!AL$12:AL$226)+SUMIF(LoansR!$B$12:$B$214,Loans!$B130,LoansR!AL$12:AL$226)</f>
        <v>0</v>
      </c>
      <c r="AM130" s="42">
        <f>SUMIF(LoansC!$B$12:$B$226,Loans!$B130,LoansC!AM$12:AM$226)+SUMIF(LoansR!$B$12:$B$214,Loans!$B130,LoansR!AM$12:AM$226)</f>
        <v>0</v>
      </c>
      <c r="AN130" s="42">
        <f>SUMIF(LoansC!$B$12:$B$226,Loans!$B130,LoansC!AN$12:AN$226)+SUMIF(LoansR!$B$12:$B$214,Loans!$B130,LoansR!AN$12:AN$226)</f>
        <v>0</v>
      </c>
      <c r="AP130" s="84"/>
    </row>
    <row r="131" spans="1:42" x14ac:dyDescent="0.2">
      <c r="A131" s="1">
        <f t="shared" si="8"/>
        <v>3</v>
      </c>
      <c r="B131" s="10">
        <f t="shared" si="9"/>
        <v>45382</v>
      </c>
      <c r="C131" s="42">
        <f>SUMIF(LoansC!$B$12:$B$226,Loans!$B131,LoansC!C$12:C$226)+SUMIF(LoansR!$B$12:$B$214,Loans!$B131,LoansR!C$12:C$226)</f>
        <v>1956260.7799999998</v>
      </c>
      <c r="D131" s="42">
        <f>SUMIF(LoansC!$B$12:$B$226,Loans!$B131,LoansC!D$12:D$226)+SUMIF(LoansR!$B$12:$B$214,Loans!$B131,LoansR!D$12:D$226)</f>
        <v>240633133.90999997</v>
      </c>
      <c r="E131" s="42">
        <f>SUMIF(LoansC!$B$12:$B$226,Loans!$B131,LoansC!E$12:E$226)+SUMIF(LoansR!$B$12:$B$214,Loans!$B131,LoansR!E$12:E$226)</f>
        <v>0</v>
      </c>
      <c r="F131" s="42">
        <f>SUMIF(LoansC!$B$12:$B$226,Loans!$B131,LoansC!F$12:F$226)+SUMIF(LoansR!$B$12:$B$214,Loans!$B131,LoansR!F$12:F$226)</f>
        <v>0</v>
      </c>
      <c r="G131" s="42">
        <f>SUMIF(LoansC!$B$12:$B$226,Loans!$B131,LoansC!G$12:G$226)+SUMIF(LoansR!$B$12:$B$214,Loans!$B131,LoansR!G$12:G$226)</f>
        <v>1119</v>
      </c>
      <c r="H131" s="42">
        <f>SUMIF(LoansC!$B$12:$B$226,Loans!$B131,LoansC!H$12:H$226)+SUMIF(LoansR!$B$12:$B$214,Loans!$B131,LoansR!H$12:H$226)</f>
        <v>2591147.69</v>
      </c>
      <c r="I131" s="42">
        <f>SUMIF(LoansC!$B$12:$B$226,Loans!$B131,LoansC!I$12:I$226)+SUMIF(LoansR!$B$12:$B$214,Loans!$B131,LoansR!I$12:I$226)</f>
        <v>0</v>
      </c>
      <c r="J131" s="42">
        <f>SUMIF(LoansC!$B$12:$B$226,Loans!$B131,LoansC!J$12:J$226)+SUMIF(LoansR!$B$12:$B$214,Loans!$B131,LoansR!J$12:J$226)</f>
        <v>2591147.69</v>
      </c>
      <c r="K131" s="42">
        <f>SUMIF(LoansC!$B$12:$B$226,Loans!$B131,LoansC!K$12:K$226)+SUMIF(LoansR!$B$12:$B$214,Loans!$B131,LoansR!K$12:K$226)</f>
        <v>23989.64</v>
      </c>
      <c r="L131" s="42">
        <f>SUMIF(LoansC!$B$12:$B$226,Loans!$B131,LoansC!L$12:L$226)+SUMIF(LoansR!$B$12:$B$214,Loans!$B131,LoansR!L$12:L$226)</f>
        <v>23989.64</v>
      </c>
      <c r="M131" s="42">
        <f>SUMIF(LoansC!$B$12:$B$226,Loans!$B131,LoansC!M$12:M$226)+SUMIF(LoansR!$B$12:$B$214,Loans!$B131,LoansR!M$12:M$226)</f>
        <v>312325</v>
      </c>
      <c r="N131" s="42">
        <f>SUMIF(LoansC!$B$12:$B$226,Loans!$B131,LoansC!N$12:N$226)+SUMIF(LoansR!$B$12:$B$214,Loans!$B131,LoansR!N$12:N$226)</f>
        <v>0</v>
      </c>
      <c r="O131" s="42">
        <f>SUMIF(LoansC!$B$12:$B$226,Loans!$B131,LoansC!O$12:O$226)+SUMIF(LoansR!$B$12:$B$214,Loans!$B131,LoansR!O$12:O$226)</f>
        <v>206150</v>
      </c>
      <c r="P131" s="42">
        <f>SUMIF(LoansC!$B$12:$B$226,Loans!$B131,LoansC!P$12:P$226)+SUMIF(LoansR!$B$12:$B$214,Loans!$B131,LoansR!P$12:P$226)</f>
        <v>23989.64</v>
      </c>
      <c r="Q131" s="42">
        <f>SUMIF(LoansC!$B$12:$B$226,Loans!$B131,LoansC!Q$12:Q$226)+SUMIF(LoansR!$B$12:$B$214,Loans!$B131,LoansR!Q$12:Q$226)</f>
        <v>182160.36000000002</v>
      </c>
      <c r="R131" s="42">
        <f>SUMIF(LoansC!$B$12:$B$226,Loans!$B131,LoansC!R$12:R$226)+SUMIF(LoansR!$B$12:$B$214,Loans!$B131,LoansR!R$12:R$226)</f>
        <v>0</v>
      </c>
      <c r="S131" s="42">
        <f>SUMIF(LoansC!$B$12:$B$226,Loans!$B131,LoansC!S$12:S$226)+SUMIF(LoansR!$B$12:$B$214,Loans!$B131,LoansR!S$12:S$226)</f>
        <v>2408987.33</v>
      </c>
      <c r="T131" s="42">
        <f>SUMIF(LoansC!$B$12:$B$226,Loans!$B131,LoansC!T$12:T$226)+SUMIF(LoansR!$B$12:$B$214,Loans!$B131,LoansR!T$12:T$226)</f>
        <v>2408987.33</v>
      </c>
      <c r="U131" s="42">
        <f>SUMIF(LoansC!$B$12:$B$226,Loans!$B131,LoansC!U$12:U$226)+SUMIF(LoansR!$B$12:$B$214,Loans!$B131,LoansR!U$12:U$226)</f>
        <v>2</v>
      </c>
      <c r="V131" s="42">
        <f>SUMIF(LoansC!$B$12:$B$226,Loans!$B131,LoansC!V$12:V$226)+SUMIF(LoansR!$B$12:$B$214,Loans!$B131,LoansR!V$12:V$226)</f>
        <v>23989.709029916667</v>
      </c>
      <c r="W131" s="42">
        <f>SUMIF(LoansC!$B$12:$B$226,Loans!$B131,LoansC!W$12:W$226)+SUMIF(LoansR!$B$12:$B$214,Loans!$B131,LoansR!W$12:W$226)</f>
        <v>0</v>
      </c>
      <c r="X131" s="42">
        <f>SUMIF(LoansC!$B$12:$B$226,Loans!$B131,LoansC!X$12:X$226)</f>
        <v>155</v>
      </c>
      <c r="Y131" s="42">
        <f>SUMIF(LoansC!$B$12:$B$226,Loans!$B131,LoansC!Y$12:Y$226)+SUMIF(LoansR!$B$12:$B$214,Loans!$B131,LoansR!Y$12:Y$226)</f>
        <v>0</v>
      </c>
      <c r="Z131" s="42">
        <f>SUMIF(LoansC!$B$12:$B$226,Loans!$B131,LoansC!Z$12:Z$226)+SUMIF(LoansR!$B$12:$B$214,Loans!$B131,LoansR!Z$12:Z$226)</f>
        <v>0</v>
      </c>
      <c r="AA131" s="42">
        <f>SUMIF(LoansC!$B$12:$B$226,Loans!$B131,LoansC!AA$12:AA$226)+SUMIF(LoansR!$B$12:$B$214,Loans!$B131,LoansR!AA$12:AA$226)</f>
        <v>0</v>
      </c>
      <c r="AB131" s="42">
        <f>SUMIF(LoansC!$B$12:$B$226,Loans!$B131,LoansC!AB$12:AB$226)+SUMIF(LoansR!$B$12:$B$214,Loans!$B131,LoansR!AB$12:AB$226)</f>
        <v>0</v>
      </c>
      <c r="AC131" s="42">
        <f>SUMIF(LoansC!$B$12:$B$226,Loans!$B131,LoansC!AC$12:AC$226)+SUMIF(LoansR!$B$12:$B$214,Loans!$B131,LoansR!AC$12:AC$226)</f>
        <v>685</v>
      </c>
      <c r="AD131" s="42">
        <f>SUMIF(LoansC!$B$12:$B$226,Loans!$B131,LoansC!AD$12:AD$226)+SUMIF(LoansR!$B$12:$B$214,Loans!$B131,LoansR!AD$12:AD$226)</f>
        <v>0</v>
      </c>
      <c r="AE131" s="70">
        <f>SUMIF(LoansC!$B$12:$B$226,Loans!$B131,LoansC!AE$12:AE$226)</f>
        <v>0.1111</v>
      </c>
      <c r="AF131" s="42">
        <f>SUMIF(LoansC!$B$12:$B$226,Loans!$B131,LoansC!AF$12:AF$226)+SUMIF(LoansR!$B$12:$B$214,Loans!$B131,LoansR!AF$12:AF$226)</f>
        <v>0</v>
      </c>
      <c r="AG131" s="42">
        <f>SUMIF(LoansC!$B$12:$B$226,Loans!$B131,LoansC!AG$12:AG$226)+SUMIF(LoansR!$B$12:$B$214,Loans!$B131,LoansR!AG$12:AG$226)</f>
        <v>0</v>
      </c>
      <c r="AH131" s="42">
        <f>SUMIF(LoansC!$B$12:$B$226,Loans!$B131,LoansC!AH$12:AH$226)+SUMIF(LoansR!$B$12:$B$214,Loans!$B131,LoansR!AH$12:AH$226)</f>
        <v>0</v>
      </c>
      <c r="AI131" s="42">
        <f>SUMIF(LoansC!$B$12:$B$226,Loans!$B131,LoansC!AI$12:AI$226)+SUMIF(LoansR!$B$12:$B$214,Loans!$B131,LoansR!AI$12:AI$226)</f>
        <v>434</v>
      </c>
      <c r="AJ131" s="42">
        <f>SUMIF(LoansC!$B$12:$B$226,Loans!$B131,LoansC!AJ$12:AJ$226)+SUMIF(LoansR!$B$12:$B$214,Loans!$B131,LoansR!AJ$12:AJ$226)</f>
        <v>138880</v>
      </c>
      <c r="AK131" s="42">
        <f>SUMIF(LoansC!$B$12:$B$226,Loans!$B131,LoansC!AK$12:AK$226)+SUMIF(LoansR!$B$12:$B$214,Loans!$B131,LoansR!AK$12:AK$226)</f>
        <v>0</v>
      </c>
      <c r="AL131" s="42">
        <f>SUMIF(LoansC!$B$12:$B$226,Loans!$B131,LoansC!AL$12:AL$226)+SUMIF(LoansR!$B$12:$B$214,Loans!$B131,LoansR!AL$12:AL$226)</f>
        <v>0</v>
      </c>
      <c r="AM131" s="42">
        <f>SUMIF(LoansC!$B$12:$B$226,Loans!$B131,LoansC!AM$12:AM$226)+SUMIF(LoansR!$B$12:$B$214,Loans!$B131,LoansR!AM$12:AM$226)</f>
        <v>0</v>
      </c>
      <c r="AN131" s="42">
        <f>SUMIF(LoansC!$B$12:$B$226,Loans!$B131,LoansC!AN$12:AN$226)+SUMIF(LoansR!$B$12:$B$214,Loans!$B131,LoansR!AN$12:AN$226)</f>
        <v>0</v>
      </c>
      <c r="AP131" s="84"/>
    </row>
    <row r="132" spans="1:42" x14ac:dyDescent="0.2">
      <c r="A132" s="1">
        <f t="shared" si="8"/>
        <v>4</v>
      </c>
      <c r="B132" s="10">
        <f t="shared" si="9"/>
        <v>45412</v>
      </c>
      <c r="C132" s="42">
        <f>SUMIF(LoansC!$B$12:$B$226,Loans!$B132,LoansC!C$12:C$226)+SUMIF(LoansR!$B$12:$B$214,Loans!$B132,LoansR!C$12:C$226)</f>
        <v>2064972.34</v>
      </c>
      <c r="D132" s="42">
        <f>SUMIF(LoansC!$B$12:$B$226,Loans!$B132,LoansC!D$12:D$226)+SUMIF(LoansR!$B$12:$B$214,Loans!$B132,LoansR!D$12:D$226)</f>
        <v>242698106.24999997</v>
      </c>
      <c r="E132" s="42">
        <f>SUMIF(LoansC!$B$12:$B$226,Loans!$B132,LoansC!E$12:E$226)+SUMIF(LoansR!$B$12:$B$214,Loans!$B132,LoansR!E$12:E$226)</f>
        <v>0</v>
      </c>
      <c r="F132" s="42">
        <f>SUMIF(LoansC!$B$12:$B$226,Loans!$B132,LoansC!F$12:F$226)+SUMIF(LoansR!$B$12:$B$214,Loans!$B132,LoansR!F$12:F$226)</f>
        <v>0</v>
      </c>
      <c r="G132" s="42">
        <f>SUMIF(LoansC!$B$12:$B$226,Loans!$B132,LoansC!G$12:G$226)+SUMIF(LoansR!$B$12:$B$214,Loans!$B132,LoansR!G$12:G$226)</f>
        <v>1289</v>
      </c>
      <c r="H132" s="42">
        <f>SUMIF(LoansC!$B$12:$B$226,Loans!$B132,LoansC!H$12:H$226)+SUMIF(LoansR!$B$12:$B$214,Loans!$B132,LoansR!H$12:H$226)</f>
        <v>2408987.33</v>
      </c>
      <c r="I132" s="42">
        <f>SUMIF(LoansC!$B$12:$B$226,Loans!$B132,LoansC!I$12:I$226)+SUMIF(LoansR!$B$12:$B$214,Loans!$B132,LoansR!I$12:I$226)</f>
        <v>0</v>
      </c>
      <c r="J132" s="42">
        <f>SUMIF(LoansC!$B$12:$B$226,Loans!$B132,LoansC!J$12:J$226)+SUMIF(LoansR!$B$12:$B$214,Loans!$B132,LoansR!J$12:J$226)</f>
        <v>2408987.33</v>
      </c>
      <c r="K132" s="42">
        <f>SUMIF(LoansC!$B$12:$B$226,Loans!$B132,LoansC!K$12:K$226)+SUMIF(LoansR!$B$12:$B$214,Loans!$B132,LoansR!K$12:K$226)</f>
        <v>22303.119999999999</v>
      </c>
      <c r="L132" s="42">
        <f>SUMIF(LoansC!$B$12:$B$226,Loans!$B132,LoansC!L$12:L$226)+SUMIF(LoansR!$B$12:$B$214,Loans!$B132,LoansR!L$12:L$226)</f>
        <v>22303.119999999999</v>
      </c>
      <c r="M132" s="42">
        <f>SUMIF(LoansC!$B$12:$B$226,Loans!$B132,LoansC!M$12:M$226)+SUMIF(LoansR!$B$12:$B$214,Loans!$B132,LoansR!M$12:M$226)</f>
        <v>372275</v>
      </c>
      <c r="N132" s="42">
        <f>SUMIF(LoansC!$B$12:$B$226,Loans!$B132,LoansC!N$12:N$226)+SUMIF(LoansR!$B$12:$B$214,Loans!$B132,LoansR!N$12:N$226)</f>
        <v>0</v>
      </c>
      <c r="O132" s="42">
        <f>SUMIF(LoansC!$B$12:$B$226,Loans!$B132,LoansC!O$12:O$226)+SUMIF(LoansR!$B$12:$B$214,Loans!$B132,LoansR!O$12:O$226)</f>
        <v>253882.1</v>
      </c>
      <c r="P132" s="42">
        <f>SUMIF(LoansC!$B$12:$B$226,Loans!$B132,LoansC!P$12:P$226)+SUMIF(LoansR!$B$12:$B$214,Loans!$B132,LoansR!P$12:P$226)</f>
        <v>22303.119999999999</v>
      </c>
      <c r="Q132" s="42">
        <f>SUMIF(LoansC!$B$12:$B$226,Loans!$B132,LoansC!Q$12:Q$226)+SUMIF(LoansR!$B$12:$B$214,Loans!$B132,LoansR!Q$12:Q$226)</f>
        <v>231578.97999999998</v>
      </c>
      <c r="R132" s="42">
        <f>SUMIF(LoansC!$B$12:$B$226,Loans!$B132,LoansC!R$12:R$226)+SUMIF(LoansR!$B$12:$B$214,Loans!$B132,LoansR!R$12:R$226)</f>
        <v>0</v>
      </c>
      <c r="S132" s="42">
        <f>SUMIF(LoansC!$B$12:$B$226,Loans!$B132,LoansC!S$12:S$226)+SUMIF(LoansR!$B$12:$B$214,Loans!$B132,LoansR!S$12:S$226)</f>
        <v>2177408.35</v>
      </c>
      <c r="T132" s="42">
        <f>SUMIF(LoansC!$B$12:$B$226,Loans!$B132,LoansC!T$12:T$226)+SUMIF(LoansR!$B$12:$B$214,Loans!$B132,LoansR!T$12:T$226)</f>
        <v>2177408.35</v>
      </c>
      <c r="U132" s="42">
        <f>SUMIF(LoansC!$B$12:$B$226,Loans!$B132,LoansC!U$12:U$226)+SUMIF(LoansR!$B$12:$B$214,Loans!$B132,LoansR!U$12:U$226)</f>
        <v>2</v>
      </c>
      <c r="V132" s="42">
        <f>SUMIF(LoansC!$B$12:$B$226,Loans!$B132,LoansC!V$12:V$226)+SUMIF(LoansR!$B$12:$B$214,Loans!$B132,LoansR!V$12:V$226)</f>
        <v>22303.207696916666</v>
      </c>
      <c r="W132" s="42">
        <f>SUMIF(LoansC!$B$12:$B$226,Loans!$B132,LoansC!W$12:W$226)+SUMIF(LoansR!$B$12:$B$214,Loans!$B132,LoansR!W$12:W$226)</f>
        <v>0</v>
      </c>
      <c r="X132" s="42">
        <f>SUMIF(LoansC!$B$12:$B$226,Loans!$B132,LoansC!X$12:X$226)</f>
        <v>155</v>
      </c>
      <c r="Y132" s="42">
        <f>SUMIF(LoansC!$B$12:$B$226,Loans!$B132,LoansC!Y$12:Y$226)+SUMIF(LoansR!$B$12:$B$214,Loans!$B132,LoansR!Y$12:Y$226)</f>
        <v>0</v>
      </c>
      <c r="Z132" s="42">
        <f>SUMIF(LoansC!$B$12:$B$226,Loans!$B132,LoansC!Z$12:Z$226)+SUMIF(LoansR!$B$12:$B$214,Loans!$B132,LoansR!Z$12:Z$226)</f>
        <v>0</v>
      </c>
      <c r="AA132" s="42">
        <f>SUMIF(LoansC!$B$12:$B$226,Loans!$B132,LoansC!AA$12:AA$226)+SUMIF(LoansR!$B$12:$B$214,Loans!$B132,LoansR!AA$12:AA$226)</f>
        <v>0</v>
      </c>
      <c r="AB132" s="42">
        <f>SUMIF(LoansC!$B$12:$B$226,Loans!$B132,LoansC!AB$12:AB$226)+SUMIF(LoansR!$B$12:$B$214,Loans!$B132,LoansR!AB$12:AB$226)</f>
        <v>0</v>
      </c>
      <c r="AC132" s="42">
        <f>SUMIF(LoansC!$B$12:$B$226,Loans!$B132,LoansC!AC$12:AC$226)+SUMIF(LoansR!$B$12:$B$214,Loans!$B132,LoansR!AC$12:AC$226)</f>
        <v>754</v>
      </c>
      <c r="AD132" s="42">
        <f>SUMIF(LoansC!$B$12:$B$226,Loans!$B132,LoansC!AD$12:AD$226)+SUMIF(LoansR!$B$12:$B$214,Loans!$B132,LoansR!AD$12:AD$226)</f>
        <v>0</v>
      </c>
      <c r="AE132" s="70">
        <f>SUMIF(LoansC!$B$12:$B$226,Loans!$B132,LoansC!AE$12:AE$226)</f>
        <v>0.1111</v>
      </c>
      <c r="AF132" s="42">
        <f>SUMIF(LoansC!$B$12:$B$226,Loans!$B132,LoansC!AF$12:AF$226)+SUMIF(LoansR!$B$12:$B$214,Loans!$B132,LoansR!AF$12:AF$226)</f>
        <v>0</v>
      </c>
      <c r="AG132" s="42">
        <f>SUMIF(LoansC!$B$12:$B$226,Loans!$B132,LoansC!AG$12:AG$226)+SUMIF(LoansR!$B$12:$B$214,Loans!$B132,LoansR!AG$12:AG$226)</f>
        <v>0</v>
      </c>
      <c r="AH132" s="42">
        <f>SUMIF(LoansC!$B$12:$B$226,Loans!$B132,LoansC!AH$12:AH$226)+SUMIF(LoansR!$B$12:$B$214,Loans!$B132,LoansR!AH$12:AH$226)</f>
        <v>0</v>
      </c>
      <c r="AI132" s="42">
        <f>SUMIF(LoansC!$B$12:$B$226,Loans!$B132,LoansC!AI$12:AI$226)+SUMIF(LoansR!$B$12:$B$214,Loans!$B132,LoansR!AI$12:AI$226)</f>
        <v>535</v>
      </c>
      <c r="AJ132" s="42">
        <f>SUMIF(LoansC!$B$12:$B$226,Loans!$B132,LoansC!AJ$12:AJ$226)+SUMIF(LoansR!$B$12:$B$214,Loans!$B132,LoansR!AJ$12:AJ$226)</f>
        <v>170957.1</v>
      </c>
      <c r="AK132" s="42">
        <f>SUMIF(LoansC!$B$12:$B$226,Loans!$B132,LoansC!AK$12:AK$226)+SUMIF(LoansR!$B$12:$B$214,Loans!$B132,LoansR!AK$12:AK$226)</f>
        <v>0</v>
      </c>
      <c r="AL132" s="42">
        <f>SUMIF(LoansC!$B$12:$B$226,Loans!$B132,LoansC!AL$12:AL$226)+SUMIF(LoansR!$B$12:$B$214,Loans!$B132,LoansR!AL$12:AL$226)</f>
        <v>0</v>
      </c>
      <c r="AM132" s="42">
        <f>SUMIF(LoansC!$B$12:$B$226,Loans!$B132,LoansC!AM$12:AM$226)+SUMIF(LoansR!$B$12:$B$214,Loans!$B132,LoansR!AM$12:AM$226)</f>
        <v>0</v>
      </c>
      <c r="AN132" s="42">
        <f>SUMIF(LoansC!$B$12:$B$226,Loans!$B132,LoansC!AN$12:AN$226)+SUMIF(LoansR!$B$12:$B$214,Loans!$B132,LoansR!AN$12:AN$226)</f>
        <v>0</v>
      </c>
      <c r="AP132" s="84"/>
    </row>
    <row r="133" spans="1:42" x14ac:dyDescent="0.2">
      <c r="A133" s="1">
        <f t="shared" si="8"/>
        <v>5</v>
      </c>
      <c r="B133" s="10">
        <f t="shared" si="9"/>
        <v>45443</v>
      </c>
      <c r="C133" s="42">
        <f>SUMIF(LoansC!$B$12:$B$226,Loans!$B133,LoansC!C$12:C$226)+SUMIF(LoansR!$B$12:$B$214,Loans!$B133,LoansR!C$12:C$226)</f>
        <v>2407961.7600000007</v>
      </c>
      <c r="D133" s="42">
        <f>SUMIF(LoansC!$B$12:$B$226,Loans!$B133,LoansC!D$12:D$226)+SUMIF(LoansR!$B$12:$B$214,Loans!$B133,LoansR!D$12:D$226)</f>
        <v>245106068.00999996</v>
      </c>
      <c r="E133" s="42">
        <f>SUMIF(LoansC!$B$12:$B$226,Loans!$B133,LoansC!E$12:E$226)+SUMIF(LoansR!$B$12:$B$214,Loans!$B133,LoansR!E$12:E$226)</f>
        <v>0</v>
      </c>
      <c r="F133" s="42">
        <f>SUMIF(LoansC!$B$12:$B$226,Loans!$B133,LoansC!F$12:F$226)+SUMIF(LoansR!$B$12:$B$214,Loans!$B133,LoansR!F$12:F$226)</f>
        <v>0</v>
      </c>
      <c r="G133" s="42">
        <f>SUMIF(LoansC!$B$12:$B$226,Loans!$B133,LoansC!G$12:G$226)+SUMIF(LoansR!$B$12:$B$214,Loans!$B133,LoansR!G$12:G$226)</f>
        <v>1793</v>
      </c>
      <c r="H133" s="42">
        <f>SUMIF(LoansC!$B$12:$B$226,Loans!$B133,LoansC!H$12:H$226)+SUMIF(LoansR!$B$12:$B$214,Loans!$B133,LoansR!H$12:H$226)</f>
        <v>2177408.35</v>
      </c>
      <c r="I133" s="42">
        <f>SUMIF(LoansC!$B$12:$B$226,Loans!$B133,LoansC!I$12:I$226)+SUMIF(LoansR!$B$12:$B$214,Loans!$B133,LoansR!I$12:I$226)</f>
        <v>0</v>
      </c>
      <c r="J133" s="42">
        <f>SUMIF(LoansC!$B$12:$B$226,Loans!$B133,LoansC!J$12:J$226)+SUMIF(LoansR!$B$12:$B$214,Loans!$B133,LoansR!J$12:J$226)</f>
        <v>2177408.35</v>
      </c>
      <c r="K133" s="42">
        <f>SUMIF(LoansC!$B$12:$B$226,Loans!$B133,LoansC!K$12:K$226)+SUMIF(LoansR!$B$12:$B$214,Loans!$B133,LoansR!K$12:K$226)</f>
        <v>20159.090000000004</v>
      </c>
      <c r="L133" s="42">
        <f>SUMIF(LoansC!$B$12:$B$226,Loans!$B133,LoansC!L$12:L$226)+SUMIF(LoansR!$B$12:$B$214,Loans!$B133,LoansR!L$12:L$226)</f>
        <v>20159.090000000004</v>
      </c>
      <c r="M133" s="42">
        <f>SUMIF(LoansC!$B$12:$B$226,Loans!$B133,LoansC!M$12:M$226)+SUMIF(LoansR!$B$12:$B$214,Loans!$B133,LoansR!M$12:M$226)</f>
        <v>519515</v>
      </c>
      <c r="N133" s="42">
        <f>SUMIF(LoansC!$B$12:$B$226,Loans!$B133,LoansC!N$12:N$226)+SUMIF(LoansR!$B$12:$B$214,Loans!$B133,LoansR!N$12:N$226)</f>
        <v>0</v>
      </c>
      <c r="O133" s="42">
        <f>SUMIF(LoansC!$B$12:$B$226,Loans!$B133,LoansC!O$12:O$226)+SUMIF(LoansR!$B$12:$B$214,Loans!$B133,LoansR!O$12:O$226)</f>
        <v>358625</v>
      </c>
      <c r="P133" s="42">
        <f>SUMIF(LoansC!$B$12:$B$226,Loans!$B133,LoansC!P$12:P$226)+SUMIF(LoansR!$B$12:$B$214,Loans!$B133,LoansR!P$12:P$226)</f>
        <v>20159.090000000004</v>
      </c>
      <c r="Q133" s="42">
        <f>SUMIF(LoansC!$B$12:$B$226,Loans!$B133,LoansC!Q$12:Q$226)+SUMIF(LoansR!$B$12:$B$214,Loans!$B133,LoansR!Q$12:Q$226)</f>
        <v>338465.91000000003</v>
      </c>
      <c r="R133" s="42">
        <f>SUMIF(LoansC!$B$12:$B$226,Loans!$B133,LoansC!R$12:R$226)+SUMIF(LoansR!$B$12:$B$214,Loans!$B133,LoansR!R$12:R$226)</f>
        <v>0</v>
      </c>
      <c r="S133" s="42">
        <f>SUMIF(LoansC!$B$12:$B$226,Loans!$B133,LoansC!S$12:S$226)+SUMIF(LoansR!$B$12:$B$214,Loans!$B133,LoansR!S$12:S$226)</f>
        <v>1838942.44</v>
      </c>
      <c r="T133" s="42">
        <f>SUMIF(LoansC!$B$12:$B$226,Loans!$B133,LoansC!T$12:T$226)+SUMIF(LoansR!$B$12:$B$214,Loans!$B133,LoansR!T$12:T$226)</f>
        <v>1838942.44</v>
      </c>
      <c r="U133" s="42">
        <f>SUMIF(LoansC!$B$12:$B$226,Loans!$B133,LoansC!U$12:U$226)+SUMIF(LoansR!$B$12:$B$214,Loans!$B133,LoansR!U$12:U$226)</f>
        <v>2</v>
      </c>
      <c r="V133" s="42">
        <f>SUMIF(LoansC!$B$12:$B$226,Loans!$B133,LoansC!V$12:V$226)+SUMIF(LoansR!$B$12:$B$214,Loans!$B133,LoansR!V$12:V$226)</f>
        <v>20159.172307083336</v>
      </c>
      <c r="W133" s="42">
        <f>SUMIF(LoansC!$B$12:$B$226,Loans!$B133,LoansC!W$12:W$226)+SUMIF(LoansR!$B$12:$B$214,Loans!$B133,LoansR!W$12:W$226)</f>
        <v>0</v>
      </c>
      <c r="X133" s="42">
        <f>SUMIF(LoansC!$B$12:$B$226,Loans!$B133,LoansC!X$12:X$226)</f>
        <v>155</v>
      </c>
      <c r="Y133" s="42">
        <f>SUMIF(LoansC!$B$12:$B$226,Loans!$B133,LoansC!Y$12:Y$226)+SUMIF(LoansR!$B$12:$B$214,Loans!$B133,LoansR!Y$12:Y$226)</f>
        <v>0</v>
      </c>
      <c r="Z133" s="42">
        <f>SUMIF(LoansC!$B$12:$B$226,Loans!$B133,LoansC!Z$12:Z$226)+SUMIF(LoansR!$B$12:$B$214,Loans!$B133,LoansR!Z$12:Z$226)</f>
        <v>0</v>
      </c>
      <c r="AA133" s="42">
        <f>SUMIF(LoansC!$B$12:$B$226,Loans!$B133,LoansC!AA$12:AA$226)+SUMIF(LoansR!$B$12:$B$214,Loans!$B133,LoansR!AA$12:AA$226)</f>
        <v>0</v>
      </c>
      <c r="AB133" s="42">
        <f>SUMIF(LoansC!$B$12:$B$226,Loans!$B133,LoansC!AB$12:AB$226)+SUMIF(LoansR!$B$12:$B$214,Loans!$B133,LoansR!AB$12:AB$226)</f>
        <v>0</v>
      </c>
      <c r="AC133" s="42">
        <f>SUMIF(LoansC!$B$12:$B$226,Loans!$B133,LoansC!AC$12:AC$226)+SUMIF(LoansR!$B$12:$B$214,Loans!$B133,LoansR!AC$12:AC$226)</f>
        <v>1038</v>
      </c>
      <c r="AD133" s="42">
        <f>SUMIF(LoansC!$B$12:$B$226,Loans!$B133,LoansC!AD$12:AD$226)+SUMIF(LoansR!$B$12:$B$214,Loans!$B133,LoansR!AD$12:AD$226)</f>
        <v>0</v>
      </c>
      <c r="AE133" s="70">
        <f>SUMIF(LoansC!$B$12:$B$226,Loans!$B133,LoansC!AE$12:AE$226)</f>
        <v>0.1111</v>
      </c>
      <c r="AF133" s="42">
        <f>SUMIF(LoansC!$B$12:$B$226,Loans!$B133,LoansC!AF$12:AF$226)+SUMIF(LoansR!$B$12:$B$214,Loans!$B133,LoansR!AF$12:AF$226)</f>
        <v>0</v>
      </c>
      <c r="AG133" s="42">
        <f>SUMIF(LoansC!$B$12:$B$226,Loans!$B133,LoansC!AG$12:AG$226)+SUMIF(LoansR!$B$12:$B$214,Loans!$B133,LoansR!AG$12:AG$226)</f>
        <v>0</v>
      </c>
      <c r="AH133" s="42">
        <f>SUMIF(LoansC!$B$12:$B$226,Loans!$B133,LoansC!AH$12:AH$226)+SUMIF(LoansR!$B$12:$B$214,Loans!$B133,LoansR!AH$12:AH$226)</f>
        <v>0</v>
      </c>
      <c r="AI133" s="42">
        <f>SUMIF(LoansC!$B$12:$B$226,Loans!$B133,LoansC!AI$12:AI$226)+SUMIF(LoansR!$B$12:$B$214,Loans!$B133,LoansR!AI$12:AI$226)</f>
        <v>755</v>
      </c>
      <c r="AJ133" s="42">
        <f>SUMIF(LoansC!$B$12:$B$226,Loans!$B133,LoansC!AJ$12:AJ$226)+SUMIF(LoansR!$B$12:$B$214,Loans!$B133,LoansR!AJ$12:AJ$226)</f>
        <v>241600</v>
      </c>
      <c r="AK133" s="42">
        <f>SUMIF(LoansC!$B$12:$B$226,Loans!$B133,LoansC!AK$12:AK$226)+SUMIF(LoansR!$B$12:$B$214,Loans!$B133,LoansR!AK$12:AK$226)</f>
        <v>0</v>
      </c>
      <c r="AL133" s="42">
        <f>SUMIF(LoansC!$B$12:$B$226,Loans!$B133,LoansC!AL$12:AL$226)+SUMIF(LoansR!$B$12:$B$214,Loans!$B133,LoansR!AL$12:AL$226)</f>
        <v>0</v>
      </c>
      <c r="AM133" s="42">
        <f>SUMIF(LoansC!$B$12:$B$226,Loans!$B133,LoansC!AM$12:AM$226)+SUMIF(LoansR!$B$12:$B$214,Loans!$B133,LoansR!AM$12:AM$226)</f>
        <v>0</v>
      </c>
      <c r="AN133" s="42">
        <f>SUMIF(LoansC!$B$12:$B$226,Loans!$B133,LoansC!AN$12:AN$226)+SUMIF(LoansR!$B$12:$B$214,Loans!$B133,LoansR!AN$12:AN$226)</f>
        <v>0</v>
      </c>
      <c r="AP133" s="84"/>
    </row>
    <row r="134" spans="1:42" x14ac:dyDescent="0.2">
      <c r="A134" s="1">
        <f t="shared" si="8"/>
        <v>6</v>
      </c>
      <c r="B134" s="10">
        <f t="shared" si="9"/>
        <v>45473</v>
      </c>
      <c r="C134" s="42">
        <f>SUMIF(LoansC!$B$12:$B$226,Loans!$B134,LoansC!C$12:C$226)+SUMIF(LoansR!$B$12:$B$214,Loans!$B134,LoansR!C$12:C$226)</f>
        <v>2306535.7800000003</v>
      </c>
      <c r="D134" s="42">
        <f>SUMIF(LoansC!$B$12:$B$226,Loans!$B134,LoansC!D$12:D$226)+SUMIF(LoansR!$B$12:$B$214,Loans!$B134,LoansR!D$12:D$226)</f>
        <v>247412603.78999996</v>
      </c>
      <c r="E134" s="42">
        <f>SUMIF(LoansC!$B$12:$B$226,Loans!$B134,LoansC!E$12:E$226)+SUMIF(LoansR!$B$12:$B$214,Loans!$B134,LoansR!E$12:E$226)</f>
        <v>0</v>
      </c>
      <c r="F134" s="42">
        <f>SUMIF(LoansC!$B$12:$B$226,Loans!$B134,LoansC!F$12:F$226)+SUMIF(LoansR!$B$12:$B$214,Loans!$B134,LoansR!F$12:F$226)</f>
        <v>0</v>
      </c>
      <c r="G134" s="42">
        <f>SUMIF(LoansC!$B$12:$B$226,Loans!$B134,LoansC!G$12:G$226)+SUMIF(LoansR!$B$12:$B$214,Loans!$B134,LoansR!G$12:G$226)</f>
        <v>1960</v>
      </c>
      <c r="H134" s="42">
        <f>SUMIF(LoansC!$B$12:$B$226,Loans!$B134,LoansC!H$12:H$226)+SUMIF(LoansR!$B$12:$B$214,Loans!$B134,LoansR!H$12:H$226)</f>
        <v>1838942.44</v>
      </c>
      <c r="I134" s="42">
        <f>SUMIF(LoansC!$B$12:$B$226,Loans!$B134,LoansC!I$12:I$226)+SUMIF(LoansR!$B$12:$B$214,Loans!$B134,LoansR!I$12:I$226)</f>
        <v>0</v>
      </c>
      <c r="J134" s="42">
        <f>SUMIF(LoansC!$B$12:$B$226,Loans!$B134,LoansC!J$12:J$226)+SUMIF(LoansR!$B$12:$B$214,Loans!$B134,LoansR!J$12:J$226)</f>
        <v>1838942.44</v>
      </c>
      <c r="K134" s="42">
        <f>SUMIF(LoansC!$B$12:$B$226,Loans!$B134,LoansC!K$12:K$226)+SUMIF(LoansR!$B$12:$B$214,Loans!$B134,LoansR!K$12:K$226)</f>
        <v>17025.490000000002</v>
      </c>
      <c r="L134" s="42">
        <f>SUMIF(LoansC!$B$12:$B$226,Loans!$B134,LoansC!L$12:L$226)+SUMIF(LoansR!$B$12:$B$214,Loans!$B134,LoansR!L$12:L$226)</f>
        <v>17025.490000000002</v>
      </c>
      <c r="M134" s="42">
        <f>SUMIF(LoansC!$B$12:$B$226,Loans!$B134,LoansC!M$12:M$226)+SUMIF(LoansR!$B$12:$B$214,Loans!$B134,LoansR!M$12:M$226)</f>
        <v>577080</v>
      </c>
      <c r="N134" s="42">
        <f>SUMIF(LoansC!$B$12:$B$226,Loans!$B134,LoansC!N$12:N$226)+SUMIF(LoansR!$B$12:$B$214,Loans!$B134,LoansR!N$12:N$226)</f>
        <v>0</v>
      </c>
      <c r="O134" s="42">
        <f>SUMIF(LoansC!$B$12:$B$226,Loans!$B134,LoansC!O$12:O$226)+SUMIF(LoansR!$B$12:$B$214,Loans!$B134,LoansR!O$12:O$226)</f>
        <v>405650</v>
      </c>
      <c r="P134" s="42">
        <f>SUMIF(LoansC!$B$12:$B$226,Loans!$B134,LoansC!P$12:P$226)+SUMIF(LoansR!$B$12:$B$214,Loans!$B134,LoansR!P$12:P$226)</f>
        <v>17025.490000000002</v>
      </c>
      <c r="Q134" s="42">
        <f>SUMIF(LoansC!$B$12:$B$226,Loans!$B134,LoansC!Q$12:Q$226)+SUMIF(LoansR!$B$12:$B$214,Loans!$B134,LoansR!Q$12:Q$226)</f>
        <v>388624.51</v>
      </c>
      <c r="R134" s="42">
        <f>SUMIF(LoansC!$B$12:$B$226,Loans!$B134,LoansC!R$12:R$226)+SUMIF(LoansR!$B$12:$B$214,Loans!$B134,LoansR!R$12:R$226)</f>
        <v>0</v>
      </c>
      <c r="S134" s="42">
        <f>SUMIF(LoansC!$B$12:$B$226,Loans!$B134,LoansC!S$12:S$226)+SUMIF(LoansR!$B$12:$B$214,Loans!$B134,LoansR!S$12:S$226)</f>
        <v>1450317.9300000002</v>
      </c>
      <c r="T134" s="42">
        <f>SUMIF(LoansC!$B$12:$B$226,Loans!$B134,LoansC!T$12:T$226)+SUMIF(LoansR!$B$12:$B$214,Loans!$B134,LoansR!T$12:T$226)</f>
        <v>1450317.9300000002</v>
      </c>
      <c r="U134" s="42">
        <f>SUMIF(LoansC!$B$12:$B$226,Loans!$B134,LoansC!U$12:U$226)+SUMIF(LoansR!$B$12:$B$214,Loans!$B134,LoansR!U$12:U$226)</f>
        <v>2</v>
      </c>
      <c r="V134" s="42">
        <f>SUMIF(LoansC!$B$12:$B$226,Loans!$B134,LoansC!V$12:V$226)+SUMIF(LoansR!$B$12:$B$214,Loans!$B134,LoansR!V$12:V$226)</f>
        <v>17025.542090333332</v>
      </c>
      <c r="W134" s="42">
        <f>SUMIF(LoansC!$B$12:$B$226,Loans!$B134,LoansC!W$12:W$226)+SUMIF(LoansR!$B$12:$B$214,Loans!$B134,LoansR!W$12:W$226)</f>
        <v>0</v>
      </c>
      <c r="X134" s="42">
        <f>SUMIF(LoansC!$B$12:$B$226,Loans!$B134,LoansC!X$12:X$226)</f>
        <v>155</v>
      </c>
      <c r="Y134" s="42">
        <f>SUMIF(LoansC!$B$12:$B$226,Loans!$B134,LoansC!Y$12:Y$226)+SUMIF(LoansR!$B$12:$B$214,Loans!$B134,LoansR!Y$12:Y$226)</f>
        <v>0</v>
      </c>
      <c r="Z134" s="42">
        <f>SUMIF(LoansC!$B$12:$B$226,Loans!$B134,LoansC!Z$12:Z$226)+SUMIF(LoansR!$B$12:$B$214,Loans!$B134,LoansR!Z$12:Z$226)</f>
        <v>0</v>
      </c>
      <c r="AA134" s="42">
        <f>SUMIF(LoansC!$B$12:$B$226,Loans!$B134,LoansC!AA$12:AA$226)+SUMIF(LoansR!$B$12:$B$214,Loans!$B134,LoansR!AA$12:AA$226)</f>
        <v>0</v>
      </c>
      <c r="AB134" s="42">
        <f>SUMIF(LoansC!$B$12:$B$226,Loans!$B134,LoansC!AB$12:AB$226)+SUMIF(LoansR!$B$12:$B$214,Loans!$B134,LoansR!AB$12:AB$226)</f>
        <v>0</v>
      </c>
      <c r="AC134" s="42">
        <f>SUMIF(LoansC!$B$12:$B$226,Loans!$B134,LoansC!AC$12:AC$226)+SUMIF(LoansR!$B$12:$B$214,Loans!$B134,LoansR!AC$12:AC$226)</f>
        <v>1106</v>
      </c>
      <c r="AD134" s="42">
        <f>SUMIF(LoansC!$B$12:$B$226,Loans!$B134,LoansC!AD$12:AD$226)+SUMIF(LoansR!$B$12:$B$214,Loans!$B134,LoansR!AD$12:AD$226)</f>
        <v>0</v>
      </c>
      <c r="AE134" s="70">
        <f>SUMIF(LoansC!$B$12:$B$226,Loans!$B134,LoansC!AE$12:AE$226)</f>
        <v>0.1111</v>
      </c>
      <c r="AF134" s="42">
        <f>SUMIF(LoansC!$B$12:$B$226,Loans!$B134,LoansC!AF$12:AF$226)+SUMIF(LoansR!$B$12:$B$214,Loans!$B134,LoansR!AF$12:AF$226)</f>
        <v>0</v>
      </c>
      <c r="AG134" s="42">
        <f>SUMIF(LoansC!$B$12:$B$226,Loans!$B134,LoansC!AG$12:AG$226)+SUMIF(LoansR!$B$12:$B$214,Loans!$B134,LoansR!AG$12:AG$226)</f>
        <v>0</v>
      </c>
      <c r="AH134" s="42">
        <f>SUMIF(LoansC!$B$12:$B$226,Loans!$B134,LoansC!AH$12:AH$226)+SUMIF(LoansR!$B$12:$B$214,Loans!$B134,LoansR!AH$12:AH$226)</f>
        <v>0</v>
      </c>
      <c r="AI134" s="42">
        <f>SUMIF(LoansC!$B$12:$B$226,Loans!$B134,LoansC!AI$12:AI$226)+SUMIF(LoansR!$B$12:$B$214,Loans!$B134,LoansR!AI$12:AI$226)</f>
        <v>854</v>
      </c>
      <c r="AJ134" s="42">
        <f>SUMIF(LoansC!$B$12:$B$226,Loans!$B134,LoansC!AJ$12:AJ$226)+SUMIF(LoansR!$B$12:$B$214,Loans!$B134,LoansR!AJ$12:AJ$226)</f>
        <v>273280</v>
      </c>
      <c r="AK134" s="42">
        <f>SUMIF(LoansC!$B$12:$B$226,Loans!$B134,LoansC!AK$12:AK$226)+SUMIF(LoansR!$B$12:$B$214,Loans!$B134,LoansR!AK$12:AK$226)</f>
        <v>0</v>
      </c>
      <c r="AL134" s="42">
        <f>SUMIF(LoansC!$B$12:$B$226,Loans!$B134,LoansC!AL$12:AL$226)+SUMIF(LoansR!$B$12:$B$214,Loans!$B134,LoansR!AL$12:AL$226)</f>
        <v>0</v>
      </c>
      <c r="AM134" s="42">
        <f>SUMIF(LoansC!$B$12:$B$226,Loans!$B134,LoansC!AM$12:AM$226)+SUMIF(LoansR!$B$12:$B$214,Loans!$B134,LoansR!AM$12:AM$226)</f>
        <v>0</v>
      </c>
      <c r="AN134" s="42">
        <f>SUMIF(LoansC!$B$12:$B$226,Loans!$B134,LoansC!AN$12:AN$226)+SUMIF(LoansR!$B$12:$B$214,Loans!$B134,LoansR!AN$12:AN$226)</f>
        <v>0</v>
      </c>
      <c r="AP134" s="84"/>
    </row>
    <row r="135" spans="1:42" x14ac:dyDescent="0.2">
      <c r="A135" s="1">
        <f t="shared" si="8"/>
        <v>7</v>
      </c>
      <c r="B135" s="10">
        <f t="shared" si="9"/>
        <v>45504</v>
      </c>
      <c r="C135" s="42">
        <f>SUMIF(LoansC!$B$12:$B$226,Loans!$B135,LoansC!C$12:C$226)+SUMIF(LoansR!$B$12:$B$214,Loans!$B135,LoansR!C$12:C$226)</f>
        <v>2203469.2800000003</v>
      </c>
      <c r="D135" s="42">
        <f>SUMIF(LoansC!$B$12:$B$226,Loans!$B135,LoansC!D$12:D$226)+SUMIF(LoansR!$B$12:$B$214,Loans!$B135,LoansR!D$12:D$226)</f>
        <v>249616073.06999996</v>
      </c>
      <c r="E135" s="42">
        <f>SUMIF(LoansC!$B$12:$B$226,Loans!$B135,LoansC!E$12:E$226)+SUMIF(LoansR!$B$12:$B$214,Loans!$B135,LoansR!E$12:E$226)</f>
        <v>0</v>
      </c>
      <c r="F135" s="42">
        <f>SUMIF(LoansC!$B$12:$B$226,Loans!$B135,LoansC!F$12:F$226)+SUMIF(LoansR!$B$12:$B$214,Loans!$B135,LoansR!F$12:F$226)</f>
        <v>0</v>
      </c>
      <c r="G135" s="42">
        <f>SUMIF(LoansC!$B$12:$B$226,Loans!$B135,LoansC!G$12:G$226)+SUMIF(LoansR!$B$12:$B$214,Loans!$B135,LoansR!G$12:G$226)</f>
        <v>2269</v>
      </c>
      <c r="H135" s="42">
        <f>SUMIF(LoansC!$B$12:$B$226,Loans!$B135,LoansC!H$12:H$226)+SUMIF(LoansR!$B$12:$B$214,Loans!$B135,LoansR!H$12:H$226)</f>
        <v>1450317.9300000002</v>
      </c>
      <c r="I135" s="42">
        <f>SUMIF(LoansC!$B$12:$B$226,Loans!$B135,LoansC!I$12:I$226)+SUMIF(LoansR!$B$12:$B$214,Loans!$B135,LoansR!I$12:I$226)</f>
        <v>0</v>
      </c>
      <c r="J135" s="42">
        <f>SUMIF(LoansC!$B$12:$B$226,Loans!$B135,LoansC!J$12:J$226)+SUMIF(LoansR!$B$12:$B$214,Loans!$B135,LoansR!J$12:J$226)</f>
        <v>1450317.9300000002</v>
      </c>
      <c r="K135" s="42">
        <f>SUMIF(LoansC!$B$12:$B$226,Loans!$B135,LoansC!K$12:K$226)+SUMIF(LoansR!$B$12:$B$214,Loans!$B135,LoansR!K$12:K$226)</f>
        <v>13427.48</v>
      </c>
      <c r="L135" s="42">
        <f>SUMIF(LoansC!$B$12:$B$226,Loans!$B135,LoansC!L$12:L$226)+SUMIF(LoansR!$B$12:$B$214,Loans!$B135,LoansR!L$12:L$226)</f>
        <v>13427.48</v>
      </c>
      <c r="M135" s="42">
        <f>SUMIF(LoansC!$B$12:$B$226,Loans!$B135,LoansC!M$12:M$226)+SUMIF(LoansR!$B$12:$B$214,Loans!$B135,LoansR!M$12:M$226)</f>
        <v>678735</v>
      </c>
      <c r="N135" s="42">
        <f>SUMIF(LoansC!$B$12:$B$226,Loans!$B135,LoansC!N$12:N$226)+SUMIF(LoansR!$B$12:$B$214,Loans!$B135,LoansR!N$12:N$226)</f>
        <v>0</v>
      </c>
      <c r="O135" s="42">
        <f>SUMIF(LoansC!$B$12:$B$226,Loans!$B135,LoansC!O$12:O$226)+SUMIF(LoansR!$B$12:$B$214,Loans!$B135,LoansR!O$12:O$226)</f>
        <v>427379.35</v>
      </c>
      <c r="P135" s="42">
        <f>SUMIF(LoansC!$B$12:$B$226,Loans!$B135,LoansC!P$12:P$226)+SUMIF(LoansR!$B$12:$B$214,Loans!$B135,LoansR!P$12:P$226)</f>
        <v>13427.48</v>
      </c>
      <c r="Q135" s="42">
        <f>SUMIF(LoansC!$B$12:$B$226,Loans!$B135,LoansC!Q$12:Q$226)+SUMIF(LoansR!$B$12:$B$214,Loans!$B135,LoansR!Q$12:Q$226)</f>
        <v>413951.87</v>
      </c>
      <c r="R135" s="42">
        <f>SUMIF(LoansC!$B$12:$B$226,Loans!$B135,LoansC!R$12:R$226)+SUMIF(LoansR!$B$12:$B$214,Loans!$B135,LoansR!R$12:R$226)</f>
        <v>0</v>
      </c>
      <c r="S135" s="42">
        <f>SUMIF(LoansC!$B$12:$B$226,Loans!$B135,LoansC!S$12:S$226)+SUMIF(LoansR!$B$12:$B$214,Loans!$B135,LoansR!S$12:S$226)</f>
        <v>1036366.0600000002</v>
      </c>
      <c r="T135" s="42">
        <f>SUMIF(LoansC!$B$12:$B$226,Loans!$B135,LoansC!T$12:T$226)+SUMIF(LoansR!$B$12:$B$214,Loans!$B135,LoansR!T$12:T$226)</f>
        <v>1036366.0600000002</v>
      </c>
      <c r="U135" s="42">
        <f>SUMIF(LoansC!$B$12:$B$226,Loans!$B135,LoansC!U$12:U$226)+SUMIF(LoansR!$B$12:$B$214,Loans!$B135,LoansR!U$12:U$226)</f>
        <v>2</v>
      </c>
      <c r="V135" s="42">
        <f>SUMIF(LoansC!$B$12:$B$226,Loans!$B135,LoansC!V$12:V$226)+SUMIF(LoansR!$B$12:$B$214,Loans!$B135,LoansR!V$12:V$226)</f>
        <v>13427.526835250002</v>
      </c>
      <c r="W135" s="42">
        <f>SUMIF(LoansC!$B$12:$B$226,Loans!$B135,LoansC!W$12:W$226)+SUMIF(LoansR!$B$12:$B$214,Loans!$B135,LoansR!W$12:W$226)</f>
        <v>0</v>
      </c>
      <c r="X135" s="42">
        <f>SUMIF(LoansC!$B$12:$B$226,Loans!$B135,LoansC!X$12:X$226)</f>
        <v>155</v>
      </c>
      <c r="Y135" s="42">
        <f>SUMIF(LoansC!$B$12:$B$226,Loans!$B135,LoansC!Y$12:Y$226)+SUMIF(LoansR!$B$12:$B$214,Loans!$B135,LoansR!Y$12:Y$226)</f>
        <v>0</v>
      </c>
      <c r="Z135" s="42">
        <f>SUMIF(LoansC!$B$12:$B$226,Loans!$B135,LoansC!Z$12:Z$226)+SUMIF(LoansR!$B$12:$B$214,Loans!$B135,LoansR!Z$12:Z$226)</f>
        <v>0</v>
      </c>
      <c r="AA135" s="42">
        <f>SUMIF(LoansC!$B$12:$B$226,Loans!$B135,LoansC!AA$12:AA$226)+SUMIF(LoansR!$B$12:$B$214,Loans!$B135,LoansR!AA$12:AA$226)</f>
        <v>0</v>
      </c>
      <c r="AB135" s="42">
        <f>SUMIF(LoansC!$B$12:$B$226,Loans!$B135,LoansC!AB$12:AB$226)+SUMIF(LoansR!$B$12:$B$214,Loans!$B135,LoansR!AB$12:AB$226)</f>
        <v>0</v>
      </c>
      <c r="AC135" s="42">
        <f>SUMIF(LoansC!$B$12:$B$226,Loans!$B135,LoansC!AC$12:AC$226)+SUMIF(LoansR!$B$12:$B$214,Loans!$B135,LoansR!AC$12:AC$226)</f>
        <v>1369</v>
      </c>
      <c r="AD135" s="42">
        <f>SUMIF(LoansC!$B$12:$B$226,Loans!$B135,LoansC!AD$12:AD$226)+SUMIF(LoansR!$B$12:$B$214,Loans!$B135,LoansR!AD$12:AD$226)</f>
        <v>0</v>
      </c>
      <c r="AE135" s="70">
        <f>SUMIF(LoansC!$B$12:$B$226,Loans!$B135,LoansC!AE$12:AE$226)</f>
        <v>0.1111</v>
      </c>
      <c r="AF135" s="42">
        <f>SUMIF(LoansC!$B$12:$B$226,Loans!$B135,LoansC!AF$12:AF$226)+SUMIF(LoansR!$B$12:$B$214,Loans!$B135,LoansR!AF$12:AF$226)</f>
        <v>0</v>
      </c>
      <c r="AG135" s="42">
        <f>SUMIF(LoansC!$B$12:$B$226,Loans!$B135,LoansC!AG$12:AG$226)+SUMIF(LoansR!$B$12:$B$214,Loans!$B135,LoansR!AG$12:AG$226)</f>
        <v>0</v>
      </c>
      <c r="AH135" s="42">
        <f>SUMIF(LoansC!$B$12:$B$226,Loans!$B135,LoansC!AH$12:AH$226)+SUMIF(LoansR!$B$12:$B$214,Loans!$B135,LoansR!AH$12:AH$226)</f>
        <v>0</v>
      </c>
      <c r="AI135" s="42">
        <f>SUMIF(LoansC!$B$12:$B$226,Loans!$B135,LoansC!AI$12:AI$226)+SUMIF(LoansR!$B$12:$B$214,Loans!$B135,LoansR!AI$12:AI$226)</f>
        <v>900</v>
      </c>
      <c r="AJ135" s="42">
        <f>SUMIF(LoansC!$B$12:$B$226,Loans!$B135,LoansC!AJ$12:AJ$226)+SUMIF(LoansR!$B$12:$B$214,Loans!$B135,LoansR!AJ$12:AJ$226)</f>
        <v>287879.34999999998</v>
      </c>
      <c r="AK135" s="42">
        <f>SUMIF(LoansC!$B$12:$B$226,Loans!$B135,LoansC!AK$12:AK$226)+SUMIF(LoansR!$B$12:$B$214,Loans!$B135,LoansR!AK$12:AK$226)</f>
        <v>0</v>
      </c>
      <c r="AL135" s="42">
        <f>SUMIF(LoansC!$B$12:$B$226,Loans!$B135,LoansC!AL$12:AL$226)+SUMIF(LoansR!$B$12:$B$214,Loans!$B135,LoansR!AL$12:AL$226)</f>
        <v>0</v>
      </c>
      <c r="AM135" s="42">
        <f>SUMIF(LoansC!$B$12:$B$226,Loans!$B135,LoansC!AM$12:AM$226)+SUMIF(LoansR!$B$12:$B$214,Loans!$B135,LoansR!AM$12:AM$226)</f>
        <v>0</v>
      </c>
      <c r="AN135" s="42">
        <f>SUMIF(LoansC!$B$12:$B$226,Loans!$B135,LoansC!AN$12:AN$226)+SUMIF(LoansR!$B$12:$B$214,Loans!$B135,LoansR!AN$12:AN$226)</f>
        <v>0</v>
      </c>
      <c r="AP135" s="84"/>
    </row>
    <row r="136" spans="1:42" x14ac:dyDescent="0.2">
      <c r="A136" s="1">
        <f t="shared" si="8"/>
        <v>8</v>
      </c>
      <c r="B136" s="10">
        <f t="shared" si="9"/>
        <v>45535</v>
      </c>
      <c r="C136" s="42">
        <f>SUMIF(LoansC!$B$12:$B$226,Loans!$B136,LoansC!C$12:C$226)+SUMIF(LoansR!$B$12:$B$214,Loans!$B136,LoansR!C$12:C$226)</f>
        <v>2028128.9199999997</v>
      </c>
      <c r="D136" s="42">
        <f>SUMIF(LoansC!$B$12:$B$226,Loans!$B136,LoansC!D$12:D$226)+SUMIF(LoansR!$B$12:$B$214,Loans!$B136,LoansR!D$12:D$226)</f>
        <v>251644201.98999995</v>
      </c>
      <c r="E136" s="42">
        <f>SUMIF(LoansC!$B$12:$B$226,Loans!$B136,LoansC!E$12:E$226)+SUMIF(LoansR!$B$12:$B$214,Loans!$B136,LoansR!E$12:E$226)</f>
        <v>0</v>
      </c>
      <c r="F136" s="42">
        <f>SUMIF(LoansC!$B$12:$B$226,Loans!$B136,LoansC!F$12:F$226)+SUMIF(LoansR!$B$12:$B$214,Loans!$B136,LoansR!F$12:F$226)</f>
        <v>0</v>
      </c>
      <c r="G136" s="42">
        <f>SUMIF(LoansC!$B$12:$B$226,Loans!$B136,LoansC!G$12:G$226)+SUMIF(LoansR!$B$12:$B$214,Loans!$B136,LoansR!G$12:G$226)</f>
        <v>2223</v>
      </c>
      <c r="H136" s="42">
        <f>SUMIF(LoansC!$B$12:$B$226,Loans!$B136,LoansC!H$12:H$226)+SUMIF(LoansR!$B$12:$B$214,Loans!$B136,LoansR!H$12:H$226)</f>
        <v>1036366.0600000002</v>
      </c>
      <c r="I136" s="42">
        <f>SUMIF(LoansC!$B$12:$B$226,Loans!$B136,LoansC!I$12:I$226)+SUMIF(LoansR!$B$12:$B$214,Loans!$B136,LoansR!I$12:I$226)</f>
        <v>0</v>
      </c>
      <c r="J136" s="42">
        <f>SUMIF(LoansC!$B$12:$B$226,Loans!$B136,LoansC!J$12:J$226)+SUMIF(LoansR!$B$12:$B$214,Loans!$B136,LoansR!J$12:J$226)</f>
        <v>1036366.0600000002</v>
      </c>
      <c r="K136" s="42">
        <f>SUMIF(LoansC!$B$12:$B$226,Loans!$B136,LoansC!K$12:K$226)+SUMIF(LoansR!$B$12:$B$214,Loans!$B136,LoansR!K$12:K$226)</f>
        <v>9594.98</v>
      </c>
      <c r="L136" s="42">
        <f>SUMIF(LoansC!$B$12:$B$226,Loans!$B136,LoansC!L$12:L$226)+SUMIF(LoansR!$B$12:$B$214,Loans!$B136,LoansR!L$12:L$226)</f>
        <v>9594.98</v>
      </c>
      <c r="M136" s="42">
        <f>SUMIF(LoansC!$B$12:$B$226,Loans!$B136,LoansC!M$12:M$226)+SUMIF(LoansR!$B$12:$B$214,Loans!$B136,LoansR!M$12:M$226)</f>
        <v>614645</v>
      </c>
      <c r="N136" s="42">
        <f>SUMIF(LoansC!$B$12:$B$226,Loans!$B136,LoansC!N$12:N$226)+SUMIF(LoansR!$B$12:$B$214,Loans!$B136,LoansR!N$12:N$226)</f>
        <v>0</v>
      </c>
      <c r="O136" s="42">
        <f>SUMIF(LoansC!$B$12:$B$226,Loans!$B136,LoansC!O$12:O$226)+SUMIF(LoansR!$B$12:$B$214,Loans!$B136,LoansR!O$12:O$226)</f>
        <v>341621.8</v>
      </c>
      <c r="P136" s="42">
        <f>SUMIF(LoansC!$B$12:$B$226,Loans!$B136,LoansC!P$12:P$226)+SUMIF(LoansR!$B$12:$B$214,Loans!$B136,LoansR!P$12:P$226)</f>
        <v>9594.98</v>
      </c>
      <c r="Q136" s="42">
        <f>SUMIF(LoansC!$B$12:$B$226,Loans!$B136,LoansC!Q$12:Q$226)+SUMIF(LoansR!$B$12:$B$214,Loans!$B136,LoansR!Q$12:Q$226)</f>
        <v>332026.82</v>
      </c>
      <c r="R136" s="42">
        <f>SUMIF(LoansC!$B$12:$B$226,Loans!$B136,LoansC!R$12:R$226)+SUMIF(LoansR!$B$12:$B$214,Loans!$B136,LoansR!R$12:R$226)</f>
        <v>0</v>
      </c>
      <c r="S136" s="42">
        <f>SUMIF(LoansC!$B$12:$B$226,Loans!$B136,LoansC!S$12:S$226)+SUMIF(LoansR!$B$12:$B$214,Loans!$B136,LoansR!S$12:S$226)</f>
        <v>704339.24</v>
      </c>
      <c r="T136" s="42">
        <f>SUMIF(LoansC!$B$12:$B$226,Loans!$B136,LoansC!T$12:T$226)+SUMIF(LoansR!$B$12:$B$214,Loans!$B136,LoansR!T$12:T$226)</f>
        <v>704339.24</v>
      </c>
      <c r="U136" s="42">
        <f>SUMIF(LoansC!$B$12:$B$226,Loans!$B136,LoansC!U$12:U$226)+SUMIF(LoansR!$B$12:$B$214,Loans!$B136,LoansR!U$12:U$226)</f>
        <v>2</v>
      </c>
      <c r="V136" s="42">
        <f>SUMIF(LoansC!$B$12:$B$226,Loans!$B136,LoansC!V$12:V$226)+SUMIF(LoansR!$B$12:$B$214,Loans!$B136,LoansR!V$12:V$226)</f>
        <v>9595.0224388333354</v>
      </c>
      <c r="W136" s="42">
        <f>SUMIF(LoansC!$B$12:$B$226,Loans!$B136,LoansC!W$12:W$226)+SUMIF(LoansR!$B$12:$B$214,Loans!$B136,LoansR!W$12:W$226)</f>
        <v>0</v>
      </c>
      <c r="X136" s="42">
        <f>SUMIF(LoansC!$B$12:$B$226,Loans!$B136,LoansC!X$12:X$226)</f>
        <v>155</v>
      </c>
      <c r="Y136" s="42">
        <f>SUMIF(LoansC!$B$12:$B$226,Loans!$B136,LoansC!Y$12:Y$226)+SUMIF(LoansR!$B$12:$B$214,Loans!$B136,LoansR!Y$12:Y$226)</f>
        <v>0</v>
      </c>
      <c r="Z136" s="42">
        <f>SUMIF(LoansC!$B$12:$B$226,Loans!$B136,LoansC!Z$12:Z$226)+SUMIF(LoansR!$B$12:$B$214,Loans!$B136,LoansR!Z$12:Z$226)</f>
        <v>0</v>
      </c>
      <c r="AA136" s="42">
        <f>SUMIF(LoansC!$B$12:$B$226,Loans!$B136,LoansC!AA$12:AA$226)+SUMIF(LoansR!$B$12:$B$214,Loans!$B136,LoansR!AA$12:AA$226)</f>
        <v>0</v>
      </c>
      <c r="AB136" s="42">
        <f>SUMIF(LoansC!$B$12:$B$226,Loans!$B136,LoansC!AB$12:AB$226)+SUMIF(LoansR!$B$12:$B$214,Loans!$B136,LoansR!AB$12:AB$226)</f>
        <v>0</v>
      </c>
      <c r="AC136" s="42">
        <f>SUMIF(LoansC!$B$12:$B$226,Loans!$B136,LoansC!AC$12:AC$226)+SUMIF(LoansR!$B$12:$B$214,Loans!$B136,LoansR!AC$12:AC$226)</f>
        <v>1507</v>
      </c>
      <c r="AD136" s="42">
        <f>SUMIF(LoansC!$B$12:$B$226,Loans!$B136,LoansC!AD$12:AD$226)+SUMIF(LoansR!$B$12:$B$214,Loans!$B136,LoansR!AD$12:AD$226)</f>
        <v>0</v>
      </c>
      <c r="AE136" s="70">
        <f>SUMIF(LoansC!$B$12:$B$226,Loans!$B136,LoansC!AE$12:AE$226)</f>
        <v>0.1111</v>
      </c>
      <c r="AF136" s="42">
        <f>SUMIF(LoansC!$B$12:$B$226,Loans!$B136,LoansC!AF$12:AF$226)+SUMIF(LoansR!$B$12:$B$214,Loans!$B136,LoansR!AF$12:AF$226)</f>
        <v>0</v>
      </c>
      <c r="AG136" s="42">
        <f>SUMIF(LoansC!$B$12:$B$226,Loans!$B136,LoansC!AG$12:AG$226)+SUMIF(LoansR!$B$12:$B$214,Loans!$B136,LoansR!AG$12:AG$226)</f>
        <v>0</v>
      </c>
      <c r="AH136" s="42">
        <f>SUMIF(LoansC!$B$12:$B$226,Loans!$B136,LoansC!AH$12:AH$226)+SUMIF(LoansR!$B$12:$B$214,Loans!$B136,LoansR!AH$12:AH$226)</f>
        <v>0</v>
      </c>
      <c r="AI136" s="42">
        <f>SUMIF(LoansC!$B$12:$B$226,Loans!$B136,LoansC!AI$12:AI$226)+SUMIF(LoansR!$B$12:$B$214,Loans!$B136,LoansR!AI$12:AI$226)</f>
        <v>716</v>
      </c>
      <c r="AJ136" s="42">
        <f>SUMIF(LoansC!$B$12:$B$226,Loans!$B136,LoansC!AJ$12:AJ$226)+SUMIF(LoansR!$B$12:$B$214,Loans!$B136,LoansR!AJ$12:AJ$226)</f>
        <v>229099.41999999998</v>
      </c>
      <c r="AK136" s="42">
        <f>SUMIF(LoansC!$B$12:$B$226,Loans!$B136,LoansC!AK$12:AK$226)+SUMIF(LoansR!$B$12:$B$214,Loans!$B136,LoansR!AK$12:AK$226)</f>
        <v>0</v>
      </c>
      <c r="AL136" s="42">
        <f>SUMIF(LoansC!$B$12:$B$226,Loans!$B136,LoansC!AL$12:AL$226)+SUMIF(LoansR!$B$12:$B$214,Loans!$B136,LoansR!AL$12:AL$226)</f>
        <v>0</v>
      </c>
      <c r="AM136" s="42">
        <f>SUMIF(LoansC!$B$12:$B$226,Loans!$B136,LoansC!AM$12:AM$226)+SUMIF(LoansR!$B$12:$B$214,Loans!$B136,LoansR!AM$12:AM$226)</f>
        <v>0</v>
      </c>
      <c r="AN136" s="42">
        <f>SUMIF(LoansC!$B$12:$B$226,Loans!$B136,LoansC!AN$12:AN$226)+SUMIF(LoansR!$B$12:$B$214,Loans!$B136,LoansR!AN$12:AN$226)</f>
        <v>0</v>
      </c>
      <c r="AP136" s="84"/>
    </row>
    <row r="137" spans="1:42" x14ac:dyDescent="0.2">
      <c r="A137" s="1">
        <f t="shared" si="8"/>
        <v>9</v>
      </c>
      <c r="B137" s="10">
        <f t="shared" si="9"/>
        <v>45565</v>
      </c>
      <c r="C137" s="42">
        <f>SUMIF(LoansC!$B$12:$B$226,Loans!$B137,LoansC!C$12:C$226)+SUMIF(LoansR!$B$12:$B$214,Loans!$B137,LoansR!C$12:C$226)</f>
        <v>1526575.3399999992</v>
      </c>
      <c r="D137" s="42">
        <f>SUMIF(LoansC!$B$12:$B$226,Loans!$B137,LoansC!D$12:D$226)+SUMIF(LoansR!$B$12:$B$214,Loans!$B137,LoansR!D$12:D$226)</f>
        <v>253170777.32999995</v>
      </c>
      <c r="E137" s="42">
        <f>SUMIF(LoansC!$B$12:$B$226,Loans!$B137,LoansC!E$12:E$226)+SUMIF(LoansR!$B$12:$B$214,Loans!$B137,LoansR!E$12:E$226)</f>
        <v>0</v>
      </c>
      <c r="F137" s="42">
        <f>SUMIF(LoansC!$B$12:$B$226,Loans!$B137,LoansC!F$12:F$226)+SUMIF(LoansR!$B$12:$B$214,Loans!$B137,LoansR!F$12:F$226)</f>
        <v>0</v>
      </c>
      <c r="G137" s="42">
        <f>SUMIF(LoansC!$B$12:$B$226,Loans!$B137,LoansC!G$12:G$226)+SUMIF(LoansR!$B$12:$B$214,Loans!$B137,LoansR!G$12:G$226)</f>
        <v>1942</v>
      </c>
      <c r="H137" s="42">
        <f>SUMIF(LoansC!$B$12:$B$226,Loans!$B137,LoansC!H$12:H$226)+SUMIF(LoansR!$B$12:$B$214,Loans!$B137,LoansR!H$12:H$226)</f>
        <v>704339.24</v>
      </c>
      <c r="I137" s="42">
        <f>SUMIF(LoansC!$B$12:$B$226,Loans!$B137,LoansC!I$12:I$226)+SUMIF(LoansR!$B$12:$B$214,Loans!$B137,LoansR!I$12:I$226)</f>
        <v>0</v>
      </c>
      <c r="J137" s="42">
        <f>SUMIF(LoansC!$B$12:$B$226,Loans!$B137,LoansC!J$12:J$226)+SUMIF(LoansR!$B$12:$B$214,Loans!$B137,LoansR!J$12:J$226)</f>
        <v>704339.24</v>
      </c>
      <c r="K137" s="42">
        <f>SUMIF(LoansC!$B$12:$B$226,Loans!$B137,LoansC!K$12:K$226)+SUMIF(LoansR!$B$12:$B$214,Loans!$B137,LoansR!K$12:K$226)</f>
        <v>6520.9900000000007</v>
      </c>
      <c r="L137" s="42">
        <f>SUMIF(LoansC!$B$12:$B$226,Loans!$B137,LoansC!L$12:L$226)+SUMIF(LoansR!$B$12:$B$214,Loans!$B137,LoansR!L$12:L$226)</f>
        <v>6520.9900000000007</v>
      </c>
      <c r="M137" s="42">
        <f>SUMIF(LoansC!$B$12:$B$226,Loans!$B137,LoansC!M$12:M$226)+SUMIF(LoansR!$B$12:$B$214,Loans!$B137,LoansR!M$12:M$226)</f>
        <v>365010</v>
      </c>
      <c r="N137" s="42">
        <f>SUMIF(LoansC!$B$12:$B$226,Loans!$B137,LoansC!N$12:N$226)+SUMIF(LoansR!$B$12:$B$214,Loans!$B137,LoansR!N$12:N$226)</f>
        <v>0</v>
      </c>
      <c r="O137" s="42">
        <f>SUMIF(LoansC!$B$12:$B$226,Loans!$B137,LoansC!O$12:O$226)+SUMIF(LoansR!$B$12:$B$214,Loans!$B137,LoansR!O$12:O$226)</f>
        <v>87161.510000000009</v>
      </c>
      <c r="P137" s="42">
        <f>SUMIF(LoansC!$B$12:$B$226,Loans!$B137,LoansC!P$12:P$226)+SUMIF(LoansR!$B$12:$B$214,Loans!$B137,LoansR!P$12:P$226)</f>
        <v>6520.9900000000007</v>
      </c>
      <c r="Q137" s="42">
        <f>SUMIF(LoansC!$B$12:$B$226,Loans!$B137,LoansC!Q$12:Q$226)+SUMIF(LoansR!$B$12:$B$214,Loans!$B137,LoansR!Q$12:Q$226)</f>
        <v>80640.52</v>
      </c>
      <c r="R137" s="42">
        <f>SUMIF(LoansC!$B$12:$B$226,Loans!$B137,LoansC!R$12:R$226)+SUMIF(LoansR!$B$12:$B$214,Loans!$B137,LoansR!R$12:R$226)</f>
        <v>0</v>
      </c>
      <c r="S137" s="42">
        <f>SUMIF(LoansC!$B$12:$B$226,Loans!$B137,LoansC!S$12:S$226)+SUMIF(LoansR!$B$12:$B$214,Loans!$B137,LoansR!S$12:S$226)</f>
        <v>623698.72</v>
      </c>
      <c r="T137" s="42">
        <f>SUMIF(LoansC!$B$12:$B$226,Loans!$B137,LoansC!T$12:T$226)+SUMIF(LoansR!$B$12:$B$214,Loans!$B137,LoansR!T$12:T$226)</f>
        <v>623698.72</v>
      </c>
      <c r="U137" s="42">
        <f>SUMIF(LoansC!$B$12:$B$226,Loans!$B137,LoansC!U$12:U$226)+SUMIF(LoansR!$B$12:$B$214,Loans!$B137,LoansR!U$12:U$226)</f>
        <v>2</v>
      </c>
      <c r="V137" s="42">
        <f>SUMIF(LoansC!$B$12:$B$226,Loans!$B137,LoansC!V$12:V$226)+SUMIF(LoansR!$B$12:$B$214,Loans!$B137,LoansR!V$12:V$226)</f>
        <v>6521.0074636666668</v>
      </c>
      <c r="W137" s="42">
        <f>SUMIF(LoansC!$B$12:$B$226,Loans!$B137,LoansC!W$12:W$226)+SUMIF(LoansR!$B$12:$B$214,Loans!$B137,LoansR!W$12:W$226)</f>
        <v>0</v>
      </c>
      <c r="X137" s="42">
        <f>SUMIF(LoansC!$B$12:$B$226,Loans!$B137,LoansC!X$12:X$226)</f>
        <v>155</v>
      </c>
      <c r="Y137" s="42">
        <f>SUMIF(LoansC!$B$12:$B$226,Loans!$B137,LoansC!Y$12:Y$226)+SUMIF(LoansR!$B$12:$B$214,Loans!$B137,LoansR!Y$12:Y$226)</f>
        <v>0</v>
      </c>
      <c r="Z137" s="42">
        <f>SUMIF(LoansC!$B$12:$B$226,Loans!$B137,LoansC!Z$12:Z$226)+SUMIF(LoansR!$B$12:$B$214,Loans!$B137,LoansR!Z$12:Z$226)</f>
        <v>0</v>
      </c>
      <c r="AA137" s="42">
        <f>SUMIF(LoansC!$B$12:$B$226,Loans!$B137,LoansC!AA$12:AA$226)+SUMIF(LoansR!$B$12:$B$214,Loans!$B137,LoansR!AA$12:AA$226)</f>
        <v>0</v>
      </c>
      <c r="AB137" s="42">
        <f>SUMIF(LoansC!$B$12:$B$226,Loans!$B137,LoansC!AB$12:AB$226)+SUMIF(LoansR!$B$12:$B$214,Loans!$B137,LoansR!AB$12:AB$226)</f>
        <v>0</v>
      </c>
      <c r="AC137" s="42">
        <f>SUMIF(LoansC!$B$12:$B$226,Loans!$B137,LoansC!AC$12:AC$226)+SUMIF(LoansR!$B$12:$B$214,Loans!$B137,LoansR!AC$12:AC$226)</f>
        <v>1758</v>
      </c>
      <c r="AD137" s="42">
        <f>SUMIF(LoansC!$B$12:$B$226,Loans!$B137,LoansC!AD$12:AD$226)+SUMIF(LoansR!$B$12:$B$214,Loans!$B137,LoansR!AD$12:AD$226)</f>
        <v>0</v>
      </c>
      <c r="AE137" s="70">
        <f>SUMIF(LoansC!$B$12:$B$226,Loans!$B137,LoansC!AE$12:AE$226)</f>
        <v>0.1111</v>
      </c>
      <c r="AF137" s="42">
        <f>SUMIF(LoansC!$B$12:$B$226,Loans!$B137,LoansC!AF$12:AF$226)+SUMIF(LoansR!$B$12:$B$214,Loans!$B137,LoansR!AF$12:AF$226)</f>
        <v>0</v>
      </c>
      <c r="AG137" s="42">
        <f>SUMIF(LoansC!$B$12:$B$226,Loans!$B137,LoansC!AG$12:AG$226)+SUMIF(LoansR!$B$12:$B$214,Loans!$B137,LoansR!AG$12:AG$226)</f>
        <v>0</v>
      </c>
      <c r="AH137" s="42">
        <f>SUMIF(LoansC!$B$12:$B$226,Loans!$B137,LoansC!AH$12:AH$226)+SUMIF(LoansR!$B$12:$B$214,Loans!$B137,LoansR!AH$12:AH$226)</f>
        <v>0</v>
      </c>
      <c r="AI137" s="42">
        <f>SUMIF(LoansC!$B$12:$B$226,Loans!$B137,LoansC!AI$12:AI$226)+SUMIF(LoansR!$B$12:$B$214,Loans!$B137,LoansR!AI$12:AI$226)</f>
        <v>184</v>
      </c>
      <c r="AJ137" s="42">
        <f>SUMIF(LoansC!$B$12:$B$226,Loans!$B137,LoansC!AJ$12:AJ$226)+SUMIF(LoansR!$B$12:$B$214,Loans!$B137,LoansR!AJ$12:AJ$226)</f>
        <v>58641.51</v>
      </c>
      <c r="AK137" s="42">
        <f>SUMIF(LoansC!$B$12:$B$226,Loans!$B137,LoansC!AK$12:AK$226)+SUMIF(LoansR!$B$12:$B$214,Loans!$B137,LoansR!AK$12:AK$226)</f>
        <v>0</v>
      </c>
      <c r="AL137" s="42">
        <f>SUMIF(LoansC!$B$12:$B$226,Loans!$B137,LoansC!AL$12:AL$226)+SUMIF(LoansR!$B$12:$B$214,Loans!$B137,LoansR!AL$12:AL$226)</f>
        <v>0</v>
      </c>
      <c r="AM137" s="42">
        <f>SUMIF(LoansC!$B$12:$B$226,Loans!$B137,LoansC!AM$12:AM$226)+SUMIF(LoansR!$B$12:$B$214,Loans!$B137,LoansR!AM$12:AM$226)</f>
        <v>0</v>
      </c>
      <c r="AN137" s="42">
        <f>SUMIF(LoansC!$B$12:$B$226,Loans!$B137,LoansC!AN$12:AN$226)+SUMIF(LoansR!$B$12:$B$214,Loans!$B137,LoansR!AN$12:AN$226)</f>
        <v>0</v>
      </c>
      <c r="AP137" s="84"/>
    </row>
    <row r="138" spans="1:42" x14ac:dyDescent="0.2">
      <c r="A138" s="1">
        <f t="shared" si="8"/>
        <v>10</v>
      </c>
      <c r="B138" s="10">
        <f t="shared" si="9"/>
        <v>45596</v>
      </c>
      <c r="C138" s="42">
        <f>SUMIF(LoansC!$B$12:$B$226,Loans!$B138,LoansC!C$12:C$226)+SUMIF(LoansR!$B$12:$B$214,Loans!$B138,LoansR!C$12:C$226)</f>
        <v>1200316.57</v>
      </c>
      <c r="D138" s="42">
        <f>SUMIF(LoansC!$B$12:$B$226,Loans!$B138,LoansC!D$12:D$226)+SUMIF(LoansR!$B$12:$B$214,Loans!$B138,LoansR!D$12:D$226)</f>
        <v>254371093.89999995</v>
      </c>
      <c r="E138" s="42">
        <f>SUMIF(LoansC!$B$12:$B$226,Loans!$B138,LoansC!E$12:E$226)+SUMIF(LoansR!$B$12:$B$214,Loans!$B138,LoansR!E$12:E$226)</f>
        <v>0</v>
      </c>
      <c r="F138" s="42">
        <f>SUMIF(LoansC!$B$12:$B$226,Loans!$B138,LoansC!F$12:F$226)+SUMIF(LoansR!$B$12:$B$214,Loans!$B138,LoansR!F$12:F$226)</f>
        <v>0</v>
      </c>
      <c r="G138" s="42">
        <f>SUMIF(LoansC!$B$12:$B$226,Loans!$B138,LoansC!G$12:G$226)+SUMIF(LoansR!$B$12:$B$214,Loans!$B138,LoansR!G$12:G$226)</f>
        <v>1741</v>
      </c>
      <c r="H138" s="42">
        <f>SUMIF(LoansC!$B$12:$B$226,Loans!$B138,LoansC!H$12:H$226)+SUMIF(LoansR!$B$12:$B$214,Loans!$B138,LoansR!H$12:H$226)</f>
        <v>623698.72</v>
      </c>
      <c r="I138" s="42">
        <f>SUMIF(LoansC!$B$12:$B$226,Loans!$B138,LoansC!I$12:I$226)+SUMIF(LoansR!$B$12:$B$214,Loans!$B138,LoansR!I$12:I$226)</f>
        <v>0</v>
      </c>
      <c r="J138" s="42">
        <f>SUMIF(LoansC!$B$12:$B$226,Loans!$B138,LoansC!J$12:J$226)+SUMIF(LoansR!$B$12:$B$214,Loans!$B138,LoansR!J$12:J$226)</f>
        <v>623698.72</v>
      </c>
      <c r="K138" s="42">
        <f>SUMIF(LoansC!$B$12:$B$226,Loans!$B138,LoansC!K$12:K$226)+SUMIF(LoansR!$B$12:$B$214,Loans!$B138,LoansR!K$12:K$226)</f>
        <v>5774.3799999999992</v>
      </c>
      <c r="L138" s="42">
        <f>SUMIF(LoansC!$B$12:$B$226,Loans!$B138,LoansC!L$12:L$226)+SUMIF(LoansR!$B$12:$B$214,Loans!$B138,LoansR!L$12:L$226)</f>
        <v>5774.3799999999992</v>
      </c>
      <c r="M138" s="42">
        <f>SUMIF(LoansC!$B$12:$B$226,Loans!$B138,LoansC!M$12:M$226)+SUMIF(LoansR!$B$12:$B$214,Loans!$B138,LoansR!M$12:M$226)</f>
        <v>323935</v>
      </c>
      <c r="N138" s="42">
        <f>SUMIF(LoansC!$B$12:$B$226,Loans!$B138,LoansC!N$12:N$226)+SUMIF(LoansR!$B$12:$B$214,Loans!$B138,LoansR!N$12:N$226)</f>
        <v>0</v>
      </c>
      <c r="O138" s="42">
        <f>SUMIF(LoansC!$B$12:$B$226,Loans!$B138,LoansC!O$12:O$226)+SUMIF(LoansR!$B$12:$B$214,Loans!$B138,LoansR!O$12:O$226)</f>
        <v>80275</v>
      </c>
      <c r="P138" s="42">
        <f>SUMIF(LoansC!$B$12:$B$226,Loans!$B138,LoansC!P$12:P$226)+SUMIF(LoansR!$B$12:$B$214,Loans!$B138,LoansR!P$12:P$226)</f>
        <v>5774.3799999999992</v>
      </c>
      <c r="Q138" s="42">
        <f>SUMIF(LoansC!$B$12:$B$226,Loans!$B138,LoansC!Q$12:Q$226)+SUMIF(LoansR!$B$12:$B$214,Loans!$B138,LoansR!Q$12:Q$226)</f>
        <v>74500.62</v>
      </c>
      <c r="R138" s="42">
        <f>SUMIF(LoansC!$B$12:$B$226,Loans!$B138,LoansC!R$12:R$226)+SUMIF(LoansR!$B$12:$B$214,Loans!$B138,LoansR!R$12:R$226)</f>
        <v>0</v>
      </c>
      <c r="S138" s="42">
        <f>SUMIF(LoansC!$B$12:$B$226,Loans!$B138,LoansC!S$12:S$226)+SUMIF(LoansR!$B$12:$B$214,Loans!$B138,LoansR!S$12:S$226)</f>
        <v>549198.1</v>
      </c>
      <c r="T138" s="42">
        <f>SUMIF(LoansC!$B$12:$B$226,Loans!$B138,LoansC!T$12:T$226)+SUMIF(LoansR!$B$12:$B$214,Loans!$B138,LoansR!T$12:T$226)</f>
        <v>549198.1</v>
      </c>
      <c r="U138" s="42">
        <f>SUMIF(LoansC!$B$12:$B$226,Loans!$B138,LoansC!U$12:U$226)+SUMIF(LoansR!$B$12:$B$214,Loans!$B138,LoansR!U$12:U$226)</f>
        <v>2</v>
      </c>
      <c r="V138" s="42">
        <f>SUMIF(LoansC!$B$12:$B$226,Loans!$B138,LoansC!V$12:V$226)+SUMIF(LoansR!$B$12:$B$214,Loans!$B138,LoansR!V$12:V$226)</f>
        <v>5774.4106493333329</v>
      </c>
      <c r="W138" s="42">
        <f>SUMIF(LoansC!$B$12:$B$226,Loans!$B138,LoansC!W$12:W$226)+SUMIF(LoansR!$B$12:$B$214,Loans!$B138,LoansR!W$12:W$226)</f>
        <v>0</v>
      </c>
      <c r="X138" s="42">
        <f>SUMIF(LoansC!$B$12:$B$226,Loans!$B138,LoansC!X$12:X$226)</f>
        <v>155</v>
      </c>
      <c r="Y138" s="42">
        <f>SUMIF(LoansC!$B$12:$B$226,Loans!$B138,LoansC!Y$12:Y$226)+SUMIF(LoansR!$B$12:$B$214,Loans!$B138,LoansR!Y$12:Y$226)</f>
        <v>0</v>
      </c>
      <c r="Z138" s="42">
        <f>SUMIF(LoansC!$B$12:$B$226,Loans!$B138,LoansC!Z$12:Z$226)+SUMIF(LoansR!$B$12:$B$214,Loans!$B138,LoansR!Z$12:Z$226)</f>
        <v>0</v>
      </c>
      <c r="AA138" s="42">
        <f>SUMIF(LoansC!$B$12:$B$226,Loans!$B138,LoansC!AA$12:AA$226)+SUMIF(LoansR!$B$12:$B$214,Loans!$B138,LoansR!AA$12:AA$226)</f>
        <v>0</v>
      </c>
      <c r="AB138" s="42">
        <f>SUMIF(LoansC!$B$12:$B$226,Loans!$B138,LoansC!AB$12:AB$226)+SUMIF(LoansR!$B$12:$B$214,Loans!$B138,LoansR!AB$12:AB$226)</f>
        <v>0</v>
      </c>
      <c r="AC138" s="42">
        <f>SUMIF(LoansC!$B$12:$B$226,Loans!$B138,LoansC!AC$12:AC$226)+SUMIF(LoansR!$B$12:$B$214,Loans!$B138,LoansR!AC$12:AC$226)</f>
        <v>1572</v>
      </c>
      <c r="AD138" s="42">
        <f>SUMIF(LoansC!$B$12:$B$226,Loans!$B138,LoansC!AD$12:AD$226)+SUMIF(LoansR!$B$12:$B$214,Loans!$B138,LoansR!AD$12:AD$226)</f>
        <v>0</v>
      </c>
      <c r="AE138" s="70">
        <f>SUMIF(LoansC!$B$12:$B$226,Loans!$B138,LoansC!AE$12:AE$226)</f>
        <v>0.1111</v>
      </c>
      <c r="AF138" s="42">
        <f>SUMIF(LoansC!$B$12:$B$226,Loans!$B138,LoansC!AF$12:AF$226)+SUMIF(LoansR!$B$12:$B$214,Loans!$B138,LoansR!AF$12:AF$226)</f>
        <v>0</v>
      </c>
      <c r="AG138" s="42">
        <f>SUMIF(LoansC!$B$12:$B$226,Loans!$B138,LoansC!AG$12:AG$226)+SUMIF(LoansR!$B$12:$B$214,Loans!$B138,LoansR!AG$12:AG$226)</f>
        <v>0</v>
      </c>
      <c r="AH138" s="42">
        <f>SUMIF(LoansC!$B$12:$B$226,Loans!$B138,LoansC!AH$12:AH$226)+SUMIF(LoansR!$B$12:$B$214,Loans!$B138,LoansR!AH$12:AH$226)</f>
        <v>0</v>
      </c>
      <c r="AI138" s="42">
        <f>SUMIF(LoansC!$B$12:$B$226,Loans!$B138,LoansC!AI$12:AI$226)+SUMIF(LoansR!$B$12:$B$214,Loans!$B138,LoansR!AI$12:AI$226)</f>
        <v>169</v>
      </c>
      <c r="AJ138" s="42">
        <f>SUMIF(LoansC!$B$12:$B$226,Loans!$B138,LoansC!AJ$12:AJ$226)+SUMIF(LoansR!$B$12:$B$214,Loans!$B138,LoansR!AJ$12:AJ$226)</f>
        <v>54080</v>
      </c>
      <c r="AK138" s="42">
        <f>SUMIF(LoansC!$B$12:$B$226,Loans!$B138,LoansC!AK$12:AK$226)+SUMIF(LoansR!$B$12:$B$214,Loans!$B138,LoansR!AK$12:AK$226)</f>
        <v>0</v>
      </c>
      <c r="AL138" s="42">
        <f>SUMIF(LoansC!$B$12:$B$226,Loans!$B138,LoansC!AL$12:AL$226)+SUMIF(LoansR!$B$12:$B$214,Loans!$B138,LoansR!AL$12:AL$226)</f>
        <v>0</v>
      </c>
      <c r="AM138" s="42">
        <f>SUMIF(LoansC!$B$12:$B$226,Loans!$B138,LoansC!AM$12:AM$226)+SUMIF(LoansR!$B$12:$B$214,Loans!$B138,LoansR!AM$12:AM$226)</f>
        <v>0</v>
      </c>
      <c r="AN138" s="42">
        <f>SUMIF(LoansC!$B$12:$B$226,Loans!$B138,LoansC!AN$12:AN$226)+SUMIF(LoansR!$B$12:$B$214,Loans!$B138,LoansR!AN$12:AN$226)</f>
        <v>0</v>
      </c>
      <c r="AP138" s="84"/>
    </row>
    <row r="139" spans="1:42" x14ac:dyDescent="0.2">
      <c r="A139" s="1">
        <f t="shared" si="8"/>
        <v>11</v>
      </c>
      <c r="B139" s="10">
        <f t="shared" si="9"/>
        <v>45626</v>
      </c>
      <c r="C139" s="42">
        <f>SUMIF(LoansC!$B$12:$B$226,Loans!$B139,LoansC!C$12:C$226)+SUMIF(LoansR!$B$12:$B$214,Loans!$B139,LoansR!C$12:C$226)</f>
        <v>757049.24</v>
      </c>
      <c r="D139" s="42">
        <f>SUMIF(LoansC!$B$12:$B$226,Loans!$B139,LoansC!D$12:D$226)+SUMIF(LoansR!$B$12:$B$214,Loans!$B139,LoansR!D$12:D$226)</f>
        <v>255128143.13999996</v>
      </c>
      <c r="E139" s="42">
        <f>SUMIF(LoansC!$B$12:$B$226,Loans!$B139,LoansC!E$12:E$226)+SUMIF(LoansR!$B$12:$B$214,Loans!$B139,LoansR!E$12:E$226)</f>
        <v>0</v>
      </c>
      <c r="F139" s="42">
        <f>SUMIF(LoansC!$B$12:$B$226,Loans!$B139,LoansC!F$12:F$226)+SUMIF(LoansR!$B$12:$B$214,Loans!$B139,LoansR!F$12:F$226)</f>
        <v>0</v>
      </c>
      <c r="G139" s="42">
        <f>SUMIF(LoansC!$B$12:$B$226,Loans!$B139,LoansC!G$12:G$226)+SUMIF(LoansR!$B$12:$B$214,Loans!$B139,LoansR!G$12:G$226)</f>
        <v>1482</v>
      </c>
      <c r="H139" s="42">
        <f>SUMIF(LoansC!$B$12:$B$226,Loans!$B139,LoansC!H$12:H$226)+SUMIF(LoansR!$B$12:$B$214,Loans!$B139,LoansR!H$12:H$226)</f>
        <v>549198.1</v>
      </c>
      <c r="I139" s="42">
        <f>SUMIF(LoansC!$B$12:$B$226,Loans!$B139,LoansC!I$12:I$226)+SUMIF(LoansR!$B$12:$B$214,Loans!$B139,LoansR!I$12:I$226)</f>
        <v>0</v>
      </c>
      <c r="J139" s="42">
        <f>SUMIF(LoansC!$B$12:$B$226,Loans!$B139,LoansC!J$12:J$226)+SUMIF(LoansR!$B$12:$B$214,Loans!$B139,LoansR!J$12:J$226)</f>
        <v>549198.1</v>
      </c>
      <c r="K139" s="42">
        <f>SUMIF(LoansC!$B$12:$B$226,Loans!$B139,LoansC!K$12:K$226)+SUMIF(LoansR!$B$12:$B$214,Loans!$B139,LoansR!K$12:K$226)</f>
        <v>5084.6399999999994</v>
      </c>
      <c r="L139" s="42">
        <f>SUMIF(LoansC!$B$12:$B$226,Loans!$B139,LoansC!L$12:L$226)+SUMIF(LoansR!$B$12:$B$214,Loans!$B139,LoansR!L$12:L$226)</f>
        <v>5084.6399999999994</v>
      </c>
      <c r="M139" s="42">
        <f>SUMIF(LoansC!$B$12:$B$226,Loans!$B139,LoansC!M$12:M$226)+SUMIF(LoansR!$B$12:$B$214,Loans!$B139,LoansR!M$12:M$226)</f>
        <v>276430</v>
      </c>
      <c r="N139" s="42">
        <f>SUMIF(LoansC!$B$12:$B$226,Loans!$B139,LoansC!N$12:N$226)+SUMIF(LoansR!$B$12:$B$214,Loans!$B139,LoansR!N$12:N$226)</f>
        <v>0</v>
      </c>
      <c r="O139" s="42">
        <f>SUMIF(LoansC!$B$12:$B$226,Loans!$B139,LoansC!O$12:O$226)+SUMIF(LoansR!$B$12:$B$214,Loans!$B139,LoansR!O$12:O$226)</f>
        <v>69350</v>
      </c>
      <c r="P139" s="42">
        <f>SUMIF(LoansC!$B$12:$B$226,Loans!$B139,LoansC!P$12:P$226)+SUMIF(LoansR!$B$12:$B$214,Loans!$B139,LoansR!P$12:P$226)</f>
        <v>5084.6399999999994</v>
      </c>
      <c r="Q139" s="42">
        <f>SUMIF(LoansC!$B$12:$B$226,Loans!$B139,LoansC!Q$12:Q$226)+SUMIF(LoansR!$B$12:$B$214,Loans!$B139,LoansR!Q$12:Q$226)</f>
        <v>64265.36</v>
      </c>
      <c r="R139" s="42">
        <f>SUMIF(LoansC!$B$12:$B$226,Loans!$B139,LoansC!R$12:R$226)+SUMIF(LoansR!$B$12:$B$214,Loans!$B139,LoansR!R$12:R$226)</f>
        <v>0</v>
      </c>
      <c r="S139" s="42">
        <f>SUMIF(LoansC!$B$12:$B$226,Loans!$B139,LoansC!S$12:S$226)+SUMIF(LoansR!$B$12:$B$214,Loans!$B139,LoansR!S$12:S$226)</f>
        <v>484932.74</v>
      </c>
      <c r="T139" s="42">
        <f>SUMIF(LoansC!$B$12:$B$226,Loans!$B139,LoansC!T$12:T$226)+SUMIF(LoansR!$B$12:$B$214,Loans!$B139,LoansR!T$12:T$226)</f>
        <v>484932.74</v>
      </c>
      <c r="U139" s="42">
        <f>SUMIF(LoansC!$B$12:$B$226,Loans!$B139,LoansC!U$12:U$226)+SUMIF(LoansR!$B$12:$B$214,Loans!$B139,LoansR!U$12:U$226)</f>
        <v>2</v>
      </c>
      <c r="V139" s="42">
        <f>SUMIF(LoansC!$B$12:$B$226,Loans!$B139,LoansC!V$12:V$226)+SUMIF(LoansR!$B$12:$B$214,Loans!$B139,LoansR!V$12:V$226)</f>
        <v>5084.6590758333332</v>
      </c>
      <c r="W139" s="42">
        <f>SUMIF(LoansC!$B$12:$B$226,Loans!$B139,LoansC!W$12:W$226)+SUMIF(LoansR!$B$12:$B$214,Loans!$B139,LoansR!W$12:W$226)</f>
        <v>0</v>
      </c>
      <c r="X139" s="42">
        <f>SUMIF(LoansC!$B$12:$B$226,Loans!$B139,LoansC!X$12:X$226)</f>
        <v>155</v>
      </c>
      <c r="Y139" s="42">
        <f>SUMIF(LoansC!$B$12:$B$226,Loans!$B139,LoansC!Y$12:Y$226)+SUMIF(LoansR!$B$12:$B$214,Loans!$B139,LoansR!Y$12:Y$226)</f>
        <v>0</v>
      </c>
      <c r="Z139" s="42">
        <f>SUMIF(LoansC!$B$12:$B$226,Loans!$B139,LoansC!Z$12:Z$226)+SUMIF(LoansR!$B$12:$B$214,Loans!$B139,LoansR!Z$12:Z$226)</f>
        <v>0</v>
      </c>
      <c r="AA139" s="42">
        <f>SUMIF(LoansC!$B$12:$B$226,Loans!$B139,LoansC!AA$12:AA$226)+SUMIF(LoansR!$B$12:$B$214,Loans!$B139,LoansR!AA$12:AA$226)</f>
        <v>0</v>
      </c>
      <c r="AB139" s="42">
        <f>SUMIF(LoansC!$B$12:$B$226,Loans!$B139,LoansC!AB$12:AB$226)+SUMIF(LoansR!$B$12:$B$214,Loans!$B139,LoansR!AB$12:AB$226)</f>
        <v>0</v>
      </c>
      <c r="AC139" s="42">
        <f>SUMIF(LoansC!$B$12:$B$226,Loans!$B139,LoansC!AC$12:AC$226)+SUMIF(LoansR!$B$12:$B$214,Loans!$B139,LoansR!AC$12:AC$226)</f>
        <v>1336</v>
      </c>
      <c r="AD139" s="42">
        <f>SUMIF(LoansC!$B$12:$B$226,Loans!$B139,LoansC!AD$12:AD$226)+SUMIF(LoansR!$B$12:$B$214,Loans!$B139,LoansR!AD$12:AD$226)</f>
        <v>0</v>
      </c>
      <c r="AE139" s="70">
        <f>SUMIF(LoansC!$B$12:$B$226,Loans!$B139,LoansC!AE$12:AE$226)</f>
        <v>0.1111</v>
      </c>
      <c r="AF139" s="42">
        <f>SUMIF(LoansC!$B$12:$B$226,Loans!$B139,LoansC!AF$12:AF$226)+SUMIF(LoansR!$B$12:$B$214,Loans!$B139,LoansR!AF$12:AF$226)</f>
        <v>0</v>
      </c>
      <c r="AG139" s="42">
        <f>SUMIF(LoansC!$B$12:$B$226,Loans!$B139,LoansC!AG$12:AG$226)+SUMIF(LoansR!$B$12:$B$214,Loans!$B139,LoansR!AG$12:AG$226)</f>
        <v>0</v>
      </c>
      <c r="AH139" s="42">
        <f>SUMIF(LoansC!$B$12:$B$226,Loans!$B139,LoansC!AH$12:AH$226)+SUMIF(LoansR!$B$12:$B$214,Loans!$B139,LoansR!AH$12:AH$226)</f>
        <v>0</v>
      </c>
      <c r="AI139" s="42">
        <f>SUMIF(LoansC!$B$12:$B$226,Loans!$B139,LoansC!AI$12:AI$226)+SUMIF(LoansR!$B$12:$B$214,Loans!$B139,LoansR!AI$12:AI$226)</f>
        <v>146</v>
      </c>
      <c r="AJ139" s="42">
        <f>SUMIF(LoansC!$B$12:$B$226,Loans!$B139,LoansC!AJ$12:AJ$226)+SUMIF(LoansR!$B$12:$B$214,Loans!$B139,LoansR!AJ$12:AJ$226)</f>
        <v>46720</v>
      </c>
      <c r="AK139" s="42">
        <f>SUMIF(LoansC!$B$12:$B$226,Loans!$B139,LoansC!AK$12:AK$226)+SUMIF(LoansR!$B$12:$B$214,Loans!$B139,LoansR!AK$12:AK$226)</f>
        <v>0</v>
      </c>
      <c r="AL139" s="42">
        <f>SUMIF(LoansC!$B$12:$B$226,Loans!$B139,LoansC!AL$12:AL$226)+SUMIF(LoansR!$B$12:$B$214,Loans!$B139,LoansR!AL$12:AL$226)</f>
        <v>0</v>
      </c>
      <c r="AM139" s="42">
        <f>SUMIF(LoansC!$B$12:$B$226,Loans!$B139,LoansC!AM$12:AM$226)+SUMIF(LoansR!$B$12:$B$214,Loans!$B139,LoansR!AM$12:AM$226)</f>
        <v>0</v>
      </c>
      <c r="AN139" s="42">
        <f>SUMIF(LoansC!$B$12:$B$226,Loans!$B139,LoansC!AN$12:AN$226)+SUMIF(LoansR!$B$12:$B$214,Loans!$B139,LoansR!AN$12:AN$226)</f>
        <v>0</v>
      </c>
      <c r="AP139" s="84"/>
    </row>
    <row r="140" spans="1:42" x14ac:dyDescent="0.2">
      <c r="A140" s="1">
        <f t="shared" si="8"/>
        <v>12</v>
      </c>
      <c r="B140" s="10">
        <f t="shared" si="9"/>
        <v>45657</v>
      </c>
      <c r="C140" s="42">
        <f>SUMIF(LoansC!$B$12:$B$226,Loans!$B140,LoansC!C$12:C$226)+SUMIF(LoansR!$B$12:$B$214,Loans!$B140,LoansR!C$12:C$226)</f>
        <v>670252.07000000007</v>
      </c>
      <c r="D140" s="42">
        <f>SUMIF(LoansC!$B$12:$B$226,Loans!$B140,LoansC!D$12:D$226)+SUMIF(LoansR!$B$12:$B$214,Loans!$B140,LoansR!D$12:D$226)</f>
        <v>255798395.20999995</v>
      </c>
      <c r="E140" s="42">
        <f>SUMIF(LoansC!$B$12:$B$226,Loans!$B140,LoansC!E$12:E$226)+SUMIF(LoansR!$B$12:$B$214,Loans!$B140,LoansR!E$12:E$226)</f>
        <v>0</v>
      </c>
      <c r="F140" s="42">
        <f>SUMIF(LoansC!$B$12:$B$226,Loans!$B140,LoansC!F$12:F$226)+SUMIF(LoansR!$B$12:$B$214,Loans!$B140,LoansR!F$12:F$226)</f>
        <v>0</v>
      </c>
      <c r="G140" s="42">
        <f>SUMIF(LoansC!$B$12:$B$226,Loans!$B140,LoansC!G$12:G$226)+SUMIF(LoansR!$B$12:$B$214,Loans!$B140,LoansR!G$12:G$226)</f>
        <v>1202</v>
      </c>
      <c r="H140" s="42">
        <f>SUMIF(LoansC!$B$12:$B$226,Loans!$B140,LoansC!H$12:H$226)+SUMIF(LoansR!$B$12:$B$214,Loans!$B140,LoansR!H$12:H$226)</f>
        <v>484932.74</v>
      </c>
      <c r="I140" s="42">
        <f>SUMIF(LoansC!$B$12:$B$226,Loans!$B140,LoansC!I$12:I$226)+SUMIF(LoansR!$B$12:$B$214,Loans!$B140,LoansR!I$12:I$226)</f>
        <v>0</v>
      </c>
      <c r="J140" s="42">
        <f>SUMIF(LoansC!$B$12:$B$226,Loans!$B140,LoansC!J$12:J$226)+SUMIF(LoansR!$B$12:$B$214,Loans!$B140,LoansR!J$12:J$226)</f>
        <v>484932.74</v>
      </c>
      <c r="K140" s="42">
        <f>SUMIF(LoansC!$B$12:$B$226,Loans!$B140,LoansC!K$12:K$226)+SUMIF(LoansR!$B$12:$B$214,Loans!$B140,LoansR!K$12:K$226)</f>
        <v>4489.66</v>
      </c>
      <c r="L140" s="42">
        <f>SUMIF(LoansC!$B$12:$B$226,Loans!$B140,LoansC!L$12:L$226)+SUMIF(LoansR!$B$12:$B$214,Loans!$B140,LoansR!L$12:L$226)</f>
        <v>4489.66</v>
      </c>
      <c r="M140" s="42">
        <f>SUMIF(LoansC!$B$12:$B$226,Loans!$B140,LoansC!M$12:M$226)+SUMIF(LoansR!$B$12:$B$214,Loans!$B140,LoansR!M$12:M$226)</f>
        <v>224710</v>
      </c>
      <c r="N140" s="42">
        <f>SUMIF(LoansC!$B$12:$B$226,Loans!$B140,LoansC!N$12:N$226)+SUMIF(LoansR!$B$12:$B$214,Loans!$B140,LoansR!N$12:N$226)</f>
        <v>0</v>
      </c>
      <c r="O140" s="42">
        <f>SUMIF(LoansC!$B$12:$B$226,Loans!$B140,LoansC!O$12:O$226)+SUMIF(LoansR!$B$12:$B$214,Loans!$B140,LoansR!O$12:O$226)</f>
        <v>57000</v>
      </c>
      <c r="P140" s="42">
        <f>SUMIF(LoansC!$B$12:$B$226,Loans!$B140,LoansC!P$12:P$226)+SUMIF(LoansR!$B$12:$B$214,Loans!$B140,LoansR!P$12:P$226)</f>
        <v>4489.66</v>
      </c>
      <c r="Q140" s="42">
        <f>SUMIF(LoansC!$B$12:$B$226,Loans!$B140,LoansC!Q$12:Q$226)+SUMIF(LoansR!$B$12:$B$214,Loans!$B140,LoansR!Q$12:Q$226)</f>
        <v>52510.34</v>
      </c>
      <c r="R140" s="42">
        <f>SUMIF(LoansC!$B$12:$B$226,Loans!$B140,LoansC!R$12:R$226)+SUMIF(LoansR!$B$12:$B$214,Loans!$B140,LoansR!R$12:R$226)</f>
        <v>0</v>
      </c>
      <c r="S140" s="42">
        <f>SUMIF(LoansC!$B$12:$B$226,Loans!$B140,LoansC!S$12:S$226)+SUMIF(LoansR!$B$12:$B$214,Loans!$B140,LoansR!S$12:S$226)</f>
        <v>432422.40000000002</v>
      </c>
      <c r="T140" s="42">
        <f>SUMIF(LoansC!$B$12:$B$226,Loans!$B140,LoansC!T$12:T$226)+SUMIF(LoansR!$B$12:$B$214,Loans!$B140,LoansR!T$12:T$226)</f>
        <v>432422.40000000002</v>
      </c>
      <c r="U140" s="42">
        <f>SUMIF(LoansC!$B$12:$B$226,Loans!$B140,LoansC!U$12:U$226)+SUMIF(LoansR!$B$12:$B$214,Loans!$B140,LoansR!U$12:U$226)</f>
        <v>2</v>
      </c>
      <c r="V140" s="42">
        <f>SUMIF(LoansC!$B$12:$B$226,Loans!$B140,LoansC!V$12:V$226)+SUMIF(LoansR!$B$12:$B$214,Loans!$B140,LoansR!V$12:V$226)</f>
        <v>4489.6689511666664</v>
      </c>
      <c r="W140" s="42">
        <f>SUMIF(LoansC!$B$12:$B$226,Loans!$B140,LoansC!W$12:W$226)+SUMIF(LoansR!$B$12:$B$214,Loans!$B140,LoansR!W$12:W$226)</f>
        <v>0</v>
      </c>
      <c r="X140" s="42">
        <f>SUMIF(LoansC!$B$12:$B$226,Loans!$B140,LoansC!X$12:X$226)</f>
        <v>155</v>
      </c>
      <c r="Y140" s="42">
        <f>SUMIF(LoansC!$B$12:$B$226,Loans!$B140,LoansC!Y$12:Y$226)+SUMIF(LoansR!$B$12:$B$214,Loans!$B140,LoansR!Y$12:Y$226)</f>
        <v>0</v>
      </c>
      <c r="Z140" s="42">
        <f>SUMIF(LoansC!$B$12:$B$226,Loans!$B140,LoansC!Z$12:Z$226)+SUMIF(LoansR!$B$12:$B$214,Loans!$B140,LoansR!Z$12:Z$226)</f>
        <v>0</v>
      </c>
      <c r="AA140" s="42">
        <f>SUMIF(LoansC!$B$12:$B$226,Loans!$B140,LoansC!AA$12:AA$226)+SUMIF(LoansR!$B$12:$B$214,Loans!$B140,LoansR!AA$12:AA$226)</f>
        <v>0</v>
      </c>
      <c r="AB140" s="42">
        <f>SUMIF(LoansC!$B$12:$B$226,Loans!$B140,LoansC!AB$12:AB$226)+SUMIF(LoansR!$B$12:$B$214,Loans!$B140,LoansR!AB$12:AB$226)</f>
        <v>0</v>
      </c>
      <c r="AC140" s="42">
        <f>SUMIF(LoansC!$B$12:$B$226,Loans!$B140,LoansC!AC$12:AC$226)+SUMIF(LoansR!$B$12:$B$214,Loans!$B140,LoansR!AC$12:AC$226)</f>
        <v>1082</v>
      </c>
      <c r="AD140" s="42">
        <f>SUMIF(LoansC!$B$12:$B$226,Loans!$B140,LoansC!AD$12:AD$226)+SUMIF(LoansR!$B$12:$B$214,Loans!$B140,LoansR!AD$12:AD$226)</f>
        <v>0</v>
      </c>
      <c r="AE140" s="70">
        <f>SUMIF(LoansC!$B$12:$B$226,Loans!$B140,LoansC!AE$12:AE$226)</f>
        <v>0.1111</v>
      </c>
      <c r="AF140" s="42">
        <f>SUMIF(LoansC!$B$12:$B$226,Loans!$B140,LoansC!AF$12:AF$226)+SUMIF(LoansR!$B$12:$B$214,Loans!$B140,LoansR!AF$12:AF$226)</f>
        <v>0</v>
      </c>
      <c r="AG140" s="42">
        <f>SUMIF(LoansC!$B$12:$B$226,Loans!$B140,LoansC!AG$12:AG$226)+SUMIF(LoansR!$B$12:$B$214,Loans!$B140,LoansR!AG$12:AG$226)</f>
        <v>0</v>
      </c>
      <c r="AH140" s="42">
        <f>SUMIF(LoansC!$B$12:$B$226,Loans!$B140,LoansC!AH$12:AH$226)+SUMIF(LoansR!$B$12:$B$214,Loans!$B140,LoansR!AH$12:AH$226)</f>
        <v>0</v>
      </c>
      <c r="AI140" s="42">
        <f>SUMIF(LoansC!$B$12:$B$226,Loans!$B140,LoansC!AI$12:AI$226)+SUMIF(LoansR!$B$12:$B$214,Loans!$B140,LoansR!AI$12:AI$226)</f>
        <v>120</v>
      </c>
      <c r="AJ140" s="42">
        <f>SUMIF(LoansC!$B$12:$B$226,Loans!$B140,LoansC!AJ$12:AJ$226)+SUMIF(LoansR!$B$12:$B$214,Loans!$B140,LoansR!AJ$12:AJ$226)</f>
        <v>38400</v>
      </c>
      <c r="AK140" s="42">
        <f>SUMIF(LoansC!$B$12:$B$226,Loans!$B140,LoansC!AK$12:AK$226)+SUMIF(LoansR!$B$12:$B$214,Loans!$B140,LoansR!AK$12:AK$226)</f>
        <v>0</v>
      </c>
      <c r="AL140" s="42">
        <f>SUMIF(LoansC!$B$12:$B$226,Loans!$B140,LoansC!AL$12:AL$226)+SUMIF(LoansR!$B$12:$B$214,Loans!$B140,LoansR!AL$12:AL$226)</f>
        <v>0</v>
      </c>
      <c r="AM140" s="42">
        <f>SUMIF(LoansC!$B$12:$B$226,Loans!$B140,LoansC!AM$12:AM$226)+SUMIF(LoansR!$B$12:$B$214,Loans!$B140,LoansR!AM$12:AM$226)</f>
        <v>0</v>
      </c>
      <c r="AN140" s="42">
        <f>SUMIF(LoansC!$B$12:$B$226,Loans!$B140,LoansC!AN$12:AN$226)+SUMIF(LoansR!$B$12:$B$214,Loans!$B140,LoansR!AN$12:AN$226)</f>
        <v>0</v>
      </c>
      <c r="AP140" s="84"/>
    </row>
    <row r="141" spans="1:42" x14ac:dyDescent="0.2">
      <c r="A141" s="1">
        <f t="shared" ref="A141:A172" si="10">MONTH(B141)</f>
        <v>1</v>
      </c>
      <c r="B141" s="10">
        <f t="shared" ref="B141:B172" si="11">EOMONTH(B140,1)</f>
        <v>45688</v>
      </c>
      <c r="C141" s="42">
        <f>SUMIF(LoansC!$B$12:$B$226,Loans!$B141,LoansC!C$12:C$226)+SUMIF(LoansR!$B$12:$B$214,Loans!$B141,LoansR!C$12:C$226)</f>
        <v>523246.36</v>
      </c>
      <c r="D141" s="42">
        <f>SUMIF(LoansC!$B$12:$B$226,Loans!$B141,LoansC!D$12:D$226)+SUMIF(LoansR!$B$12:$B$214,Loans!$B141,LoansR!D$12:D$226)</f>
        <v>256321641.56999996</v>
      </c>
      <c r="E141" s="42">
        <f>SUMIF(LoansC!$B$12:$B$226,Loans!$B141,LoansC!E$12:E$226)+SUMIF(LoansR!$B$12:$B$214,Loans!$B141,LoansR!E$12:E$226)</f>
        <v>0</v>
      </c>
      <c r="F141" s="42">
        <f>SUMIF(LoansC!$B$12:$B$226,Loans!$B141,LoansC!F$12:F$226)+SUMIF(LoansR!$B$12:$B$214,Loans!$B141,LoansR!F$12:F$226)</f>
        <v>0</v>
      </c>
      <c r="G141" s="42">
        <f>SUMIF(LoansC!$B$12:$B$226,Loans!$B141,LoansC!G$12:G$226)+SUMIF(LoansR!$B$12:$B$214,Loans!$B141,LoansR!G$12:G$226)</f>
        <v>481</v>
      </c>
      <c r="H141" s="42">
        <f>SUMIF(LoansC!$B$12:$B$226,Loans!$B141,LoansC!H$12:H$226)+SUMIF(LoansR!$B$12:$B$214,Loans!$B141,LoansR!H$12:H$226)</f>
        <v>104689.23</v>
      </c>
      <c r="I141" s="42">
        <f>SUMIF(LoansC!$B$12:$B$226,Loans!$B141,LoansC!I$12:I$226)+SUMIF(LoansR!$B$12:$B$214,Loans!$B141,LoansR!I$12:I$226)</f>
        <v>0</v>
      </c>
      <c r="J141" s="42">
        <f>SUMIF(LoansC!$B$12:$B$226,Loans!$B141,LoansC!J$12:J$226)+SUMIF(LoansR!$B$12:$B$214,Loans!$B141,LoansR!J$12:J$226)</f>
        <v>104689.23000000001</v>
      </c>
      <c r="K141" s="42">
        <f>SUMIF(LoansC!$B$12:$B$226,Loans!$B141,LoansC!K$12:K$226)+SUMIF(LoansR!$B$12:$B$214,Loans!$B141,LoansR!K$12:K$226)</f>
        <v>969.24</v>
      </c>
      <c r="L141" s="42">
        <f>SUMIF(LoansC!$B$12:$B$226,Loans!$B141,LoansC!L$12:L$226)+SUMIF(LoansR!$B$12:$B$214,Loans!$B141,LoansR!L$12:L$226)</f>
        <v>969.24</v>
      </c>
      <c r="M141" s="42">
        <f>SUMIF(LoansC!$B$12:$B$226,Loans!$B141,LoansC!M$12:M$226)+SUMIF(LoansR!$B$12:$B$214,Loans!$B141,LoansR!M$12:M$226)</f>
        <v>86075</v>
      </c>
      <c r="N141" s="42">
        <f>SUMIF(LoansC!$B$12:$B$226,Loans!$B141,LoansC!N$12:N$226)+SUMIF(LoansR!$B$12:$B$214,Loans!$B141,LoansR!N$12:N$226)</f>
        <v>0</v>
      </c>
      <c r="O141" s="42">
        <f>SUMIF(LoansC!$B$12:$B$226,Loans!$B141,LoansC!O$12:O$226)+SUMIF(LoansR!$B$12:$B$214,Loans!$B141,LoansR!O$12:O$226)</f>
        <v>17100</v>
      </c>
      <c r="P141" s="42">
        <f>SUMIF(LoansC!$B$12:$B$226,Loans!$B141,LoansC!P$12:P$226)+SUMIF(LoansR!$B$12:$B$214,Loans!$B141,LoansR!P$12:P$226)</f>
        <v>969.24</v>
      </c>
      <c r="Q141" s="42">
        <f>SUMIF(LoansC!$B$12:$B$226,Loans!$B141,LoansC!Q$12:Q$226)+SUMIF(LoansR!$B$12:$B$214,Loans!$B141,LoansR!Q$12:Q$226)</f>
        <v>16130.76</v>
      </c>
      <c r="R141" s="42">
        <f>SUMIF(LoansC!$B$12:$B$226,Loans!$B141,LoansC!R$12:R$226)+SUMIF(LoansR!$B$12:$B$214,Loans!$B141,LoansR!R$12:R$226)</f>
        <v>0</v>
      </c>
      <c r="S141" s="42">
        <f>SUMIF(LoansC!$B$12:$B$226,Loans!$B141,LoansC!S$12:S$226)+SUMIF(LoansR!$B$12:$B$214,Loans!$B141,LoansR!S$12:S$226)</f>
        <v>88558.47</v>
      </c>
      <c r="T141" s="42">
        <f>SUMIF(LoansC!$B$12:$B$226,Loans!$B141,LoansC!T$12:T$226)+SUMIF(LoansR!$B$12:$B$214,Loans!$B141,LoansR!T$12:T$226)</f>
        <v>88558.47</v>
      </c>
      <c r="U141" s="42">
        <f>SUMIF(LoansC!$B$12:$B$226,Loans!$B141,LoansC!U$12:U$226)+SUMIF(LoansR!$B$12:$B$214,Loans!$B141,LoansR!U$12:U$226)</f>
        <v>2</v>
      </c>
      <c r="V141" s="42">
        <f>SUMIF(LoansC!$B$12:$B$226,Loans!$B141,LoansC!V$12:V$226)+SUMIF(LoansR!$B$12:$B$214,Loans!$B141,LoansR!V$12:V$226)</f>
        <v>969.24778775000016</v>
      </c>
      <c r="W141" s="42">
        <f>SUMIF(LoansC!$B$12:$B$226,Loans!$B141,LoansC!W$12:W$226)+SUMIF(LoansR!$B$12:$B$214,Loans!$B141,LoansR!W$12:W$226)</f>
        <v>0</v>
      </c>
      <c r="X141" s="42">
        <f>SUMIF(LoansC!$B$12:$B$226,Loans!$B141,LoansC!X$12:X$226)</f>
        <v>155</v>
      </c>
      <c r="Y141" s="42">
        <f>SUMIF(LoansC!$B$12:$B$226,Loans!$B141,LoansC!Y$12:Y$226)+SUMIF(LoansR!$B$12:$B$214,Loans!$B141,LoansR!Y$12:Y$226)</f>
        <v>0</v>
      </c>
      <c r="Z141" s="42">
        <f>SUMIF(LoansC!$B$12:$B$226,Loans!$B141,LoansC!Z$12:Z$226)+SUMIF(LoansR!$B$12:$B$214,Loans!$B141,LoansR!Z$12:Z$226)</f>
        <v>0</v>
      </c>
      <c r="AA141" s="42">
        <f>SUMIF(LoansC!$B$12:$B$226,Loans!$B141,LoansC!AA$12:AA$226)+SUMIF(LoansR!$B$12:$B$214,Loans!$B141,LoansR!AA$12:AA$226)</f>
        <v>0</v>
      </c>
      <c r="AB141" s="42">
        <f>SUMIF(LoansC!$B$12:$B$226,Loans!$B141,LoansC!AB$12:AB$226)+SUMIF(LoansR!$B$12:$B$214,Loans!$B141,LoansR!AB$12:AB$226)</f>
        <v>0</v>
      </c>
      <c r="AC141" s="42">
        <f>SUMIF(LoansC!$B$12:$B$226,Loans!$B141,LoansC!AC$12:AC$226)+SUMIF(LoansR!$B$12:$B$214,Loans!$B141,LoansR!AC$12:AC$226)</f>
        <v>445</v>
      </c>
      <c r="AD141" s="42">
        <f>SUMIF(LoansC!$B$12:$B$226,Loans!$B141,LoansC!AD$12:AD$226)+SUMIF(LoansR!$B$12:$B$214,Loans!$B141,LoansR!AD$12:AD$226)</f>
        <v>0</v>
      </c>
      <c r="AE141" s="70">
        <f>SUMIF(LoansC!$B$12:$B$226,Loans!$B141,LoansC!AE$12:AE$226)</f>
        <v>0.1111</v>
      </c>
      <c r="AF141" s="42">
        <f>SUMIF(LoansC!$B$12:$B$226,Loans!$B141,LoansC!AF$12:AF$226)+SUMIF(LoansR!$B$12:$B$214,Loans!$B141,LoansR!AF$12:AF$226)</f>
        <v>0</v>
      </c>
      <c r="AG141" s="42">
        <f>SUMIF(LoansC!$B$12:$B$226,Loans!$B141,LoansC!AG$12:AG$226)+SUMIF(LoansR!$B$12:$B$214,Loans!$B141,LoansR!AG$12:AG$226)</f>
        <v>0</v>
      </c>
      <c r="AH141" s="42">
        <f>SUMIF(LoansC!$B$12:$B$226,Loans!$B141,LoansC!AH$12:AH$226)+SUMIF(LoansR!$B$12:$B$214,Loans!$B141,LoansR!AH$12:AH$226)</f>
        <v>0</v>
      </c>
      <c r="AI141" s="42">
        <f>SUMIF(LoansC!$B$12:$B$226,Loans!$B141,LoansC!AI$12:AI$226)+SUMIF(LoansR!$B$12:$B$214,Loans!$B141,LoansR!AI$12:AI$226)</f>
        <v>36</v>
      </c>
      <c r="AJ141" s="42">
        <f>SUMIF(LoansC!$B$12:$B$226,Loans!$B141,LoansC!AJ$12:AJ$226)+SUMIF(LoansR!$B$12:$B$214,Loans!$B141,LoansR!AJ$12:AJ$226)</f>
        <v>11520</v>
      </c>
      <c r="AK141" s="42">
        <f>SUMIF(LoansC!$B$12:$B$226,Loans!$B141,LoansC!AK$12:AK$226)+SUMIF(LoansR!$B$12:$B$214,Loans!$B141,LoansR!AK$12:AK$226)</f>
        <v>0</v>
      </c>
      <c r="AL141" s="42">
        <f>SUMIF(LoansC!$B$12:$B$226,Loans!$B141,LoansC!AL$12:AL$226)+SUMIF(LoansR!$B$12:$B$214,Loans!$B141,LoansR!AL$12:AL$226)</f>
        <v>0</v>
      </c>
      <c r="AM141" s="42">
        <f>SUMIF(LoansC!$B$12:$B$226,Loans!$B141,LoansC!AM$12:AM$226)+SUMIF(LoansR!$B$12:$B$214,Loans!$B141,LoansR!AM$12:AM$226)</f>
        <v>0</v>
      </c>
      <c r="AN141" s="42">
        <f>SUMIF(LoansC!$B$12:$B$226,Loans!$B141,LoansC!AN$12:AN$226)+SUMIF(LoansR!$B$12:$B$214,Loans!$B141,LoansR!AN$12:AN$226)</f>
        <v>0</v>
      </c>
      <c r="AP141" s="84"/>
    </row>
    <row r="142" spans="1:42" x14ac:dyDescent="0.2">
      <c r="A142" s="1">
        <f t="shared" si="10"/>
        <v>2</v>
      </c>
      <c r="B142" s="10">
        <f t="shared" si="11"/>
        <v>45716</v>
      </c>
      <c r="C142" s="42">
        <f>SUMIF(LoansC!$B$12:$B$226,Loans!$B142,LoansC!C$12:C$226)+SUMIF(LoansR!$B$12:$B$214,Loans!$B142,LoansR!C$12:C$226)</f>
        <v>632011.6799999997</v>
      </c>
      <c r="D142" s="42">
        <f>SUMIF(LoansC!$B$12:$B$226,Loans!$B142,LoansC!D$12:D$226)+SUMIF(LoansR!$B$12:$B$214,Loans!$B142,LoansR!D$12:D$226)</f>
        <v>256953653.24999997</v>
      </c>
      <c r="E142" s="42">
        <f>SUMIF(LoansC!$B$12:$B$226,Loans!$B142,LoansC!E$12:E$226)+SUMIF(LoansR!$B$12:$B$214,Loans!$B142,LoansR!E$12:E$226)</f>
        <v>0</v>
      </c>
      <c r="F142" s="42">
        <f>SUMIF(LoansC!$B$12:$B$226,Loans!$B142,LoansC!F$12:F$226)+SUMIF(LoansR!$B$12:$B$214,Loans!$B142,LoansR!F$12:F$226)</f>
        <v>0</v>
      </c>
      <c r="G142" s="42">
        <f>SUMIF(LoansC!$B$12:$B$226,Loans!$B142,LoansC!G$12:G$226)+SUMIF(LoansR!$B$12:$B$214,Loans!$B142,LoansR!G$12:G$226)</f>
        <v>404</v>
      </c>
      <c r="H142" s="42">
        <f>SUMIF(LoansC!$B$12:$B$226,Loans!$B142,LoansC!H$12:H$226)+SUMIF(LoansR!$B$12:$B$214,Loans!$B142,LoansR!H$12:H$226)</f>
        <v>88558.47</v>
      </c>
      <c r="I142" s="42">
        <f>SUMIF(LoansC!$B$12:$B$226,Loans!$B142,LoansC!I$12:I$226)+SUMIF(LoansR!$B$12:$B$214,Loans!$B142,LoansR!I$12:I$226)</f>
        <v>0</v>
      </c>
      <c r="J142" s="42">
        <f>SUMIF(LoansC!$B$12:$B$226,Loans!$B142,LoansC!J$12:J$226)+SUMIF(LoansR!$B$12:$B$214,Loans!$B142,LoansR!J$12:J$226)</f>
        <v>88558.47</v>
      </c>
      <c r="K142" s="42">
        <f>SUMIF(LoansC!$B$12:$B$226,Loans!$B142,LoansC!K$12:K$226)+SUMIF(LoansR!$B$12:$B$214,Loans!$B142,LoansR!K$12:K$226)</f>
        <v>819.9</v>
      </c>
      <c r="L142" s="42">
        <f>SUMIF(LoansC!$B$12:$B$226,Loans!$B142,LoansC!L$12:L$226)+SUMIF(LoansR!$B$12:$B$214,Loans!$B142,LoansR!L$12:L$226)</f>
        <v>819.9</v>
      </c>
      <c r="M142" s="42">
        <f>SUMIF(LoansC!$B$12:$B$226,Loans!$B142,LoansC!M$12:M$226)+SUMIF(LoansR!$B$12:$B$214,Loans!$B142,LoansR!M$12:M$226)</f>
        <v>72540</v>
      </c>
      <c r="N142" s="42">
        <f>SUMIF(LoansC!$B$12:$B$226,Loans!$B142,LoansC!N$12:N$226)+SUMIF(LoansR!$B$12:$B$214,Loans!$B142,LoansR!N$12:N$226)</f>
        <v>0</v>
      </c>
      <c r="O142" s="42">
        <f>SUMIF(LoansC!$B$12:$B$226,Loans!$B142,LoansC!O$12:O$226)+SUMIF(LoansR!$B$12:$B$214,Loans!$B142,LoansR!O$12:O$226)</f>
        <v>14725</v>
      </c>
      <c r="P142" s="42">
        <f>SUMIF(LoansC!$B$12:$B$226,Loans!$B142,LoansC!P$12:P$226)+SUMIF(LoansR!$B$12:$B$214,Loans!$B142,LoansR!P$12:P$226)</f>
        <v>819.9</v>
      </c>
      <c r="Q142" s="42">
        <f>SUMIF(LoansC!$B$12:$B$226,Loans!$B142,LoansC!Q$12:Q$226)+SUMIF(LoansR!$B$12:$B$214,Loans!$B142,LoansR!Q$12:Q$226)</f>
        <v>13905.099999999999</v>
      </c>
      <c r="R142" s="42">
        <f>SUMIF(LoansC!$B$12:$B$226,Loans!$B142,LoansC!R$12:R$226)+SUMIF(LoansR!$B$12:$B$214,Loans!$B142,LoansR!R$12:R$226)</f>
        <v>0</v>
      </c>
      <c r="S142" s="42">
        <f>SUMIF(LoansC!$B$12:$B$226,Loans!$B142,LoansC!S$12:S$226)+SUMIF(LoansR!$B$12:$B$214,Loans!$B142,LoansR!S$12:S$226)</f>
        <v>74653.37</v>
      </c>
      <c r="T142" s="42">
        <f>SUMIF(LoansC!$B$12:$B$226,Loans!$B142,LoansC!T$12:T$226)+SUMIF(LoansR!$B$12:$B$214,Loans!$B142,LoansR!T$12:T$226)</f>
        <v>74653.37</v>
      </c>
      <c r="U142" s="42">
        <f>SUMIF(LoansC!$B$12:$B$226,Loans!$B142,LoansC!U$12:U$226)+SUMIF(LoansR!$B$12:$B$214,Loans!$B142,LoansR!U$12:U$226)</f>
        <v>2</v>
      </c>
      <c r="V142" s="42">
        <f>SUMIF(LoansC!$B$12:$B$226,Loans!$B142,LoansC!V$12:V$226)+SUMIF(LoansR!$B$12:$B$214,Loans!$B142,LoansR!V$12:V$226)</f>
        <v>819.90383474999999</v>
      </c>
      <c r="W142" s="42">
        <f>SUMIF(LoansC!$B$12:$B$226,Loans!$B142,LoansC!W$12:W$226)+SUMIF(LoansR!$B$12:$B$214,Loans!$B142,LoansR!W$12:W$226)</f>
        <v>0</v>
      </c>
      <c r="X142" s="42">
        <f>SUMIF(LoansC!$B$12:$B$226,Loans!$B142,LoansC!X$12:X$226)</f>
        <v>155</v>
      </c>
      <c r="Y142" s="42">
        <f>SUMIF(LoansC!$B$12:$B$226,Loans!$B142,LoansC!Y$12:Y$226)+SUMIF(LoansR!$B$12:$B$214,Loans!$B142,LoansR!Y$12:Y$226)</f>
        <v>0</v>
      </c>
      <c r="Z142" s="42">
        <f>SUMIF(LoansC!$B$12:$B$226,Loans!$B142,LoansC!Z$12:Z$226)+SUMIF(LoansR!$B$12:$B$214,Loans!$B142,LoansR!Z$12:Z$226)</f>
        <v>0</v>
      </c>
      <c r="AA142" s="42">
        <f>SUMIF(LoansC!$B$12:$B$226,Loans!$B142,LoansC!AA$12:AA$226)+SUMIF(LoansR!$B$12:$B$214,Loans!$B142,LoansR!AA$12:AA$226)</f>
        <v>0</v>
      </c>
      <c r="AB142" s="42">
        <f>SUMIF(LoansC!$B$12:$B$226,Loans!$B142,LoansC!AB$12:AB$226)+SUMIF(LoansR!$B$12:$B$214,Loans!$B142,LoansR!AB$12:AB$226)</f>
        <v>0</v>
      </c>
      <c r="AC142" s="42">
        <f>SUMIF(LoansC!$B$12:$B$226,Loans!$B142,LoansC!AC$12:AC$226)+SUMIF(LoansR!$B$12:$B$214,Loans!$B142,LoansR!AC$12:AC$226)</f>
        <v>373</v>
      </c>
      <c r="AD142" s="42">
        <f>SUMIF(LoansC!$B$12:$B$226,Loans!$B142,LoansC!AD$12:AD$226)+SUMIF(LoansR!$B$12:$B$214,Loans!$B142,LoansR!AD$12:AD$226)</f>
        <v>0</v>
      </c>
      <c r="AE142" s="70">
        <f>SUMIF(LoansC!$B$12:$B$226,Loans!$B142,LoansC!AE$12:AE$226)</f>
        <v>0.1111</v>
      </c>
      <c r="AF142" s="42">
        <f>SUMIF(LoansC!$B$12:$B$226,Loans!$B142,LoansC!AF$12:AF$226)+SUMIF(LoansR!$B$12:$B$214,Loans!$B142,LoansR!AF$12:AF$226)</f>
        <v>0</v>
      </c>
      <c r="AG142" s="42">
        <f>SUMIF(LoansC!$B$12:$B$226,Loans!$B142,LoansC!AG$12:AG$226)+SUMIF(LoansR!$B$12:$B$214,Loans!$B142,LoansR!AG$12:AG$226)</f>
        <v>0</v>
      </c>
      <c r="AH142" s="42">
        <f>SUMIF(LoansC!$B$12:$B$226,Loans!$B142,LoansC!AH$12:AH$226)+SUMIF(LoansR!$B$12:$B$214,Loans!$B142,LoansR!AH$12:AH$226)</f>
        <v>0</v>
      </c>
      <c r="AI142" s="42">
        <f>SUMIF(LoansC!$B$12:$B$226,Loans!$B142,LoansC!AI$12:AI$226)+SUMIF(LoansR!$B$12:$B$214,Loans!$B142,LoansR!AI$12:AI$226)</f>
        <v>31</v>
      </c>
      <c r="AJ142" s="42">
        <f>SUMIF(LoansC!$B$12:$B$226,Loans!$B142,LoansC!AJ$12:AJ$226)+SUMIF(LoansR!$B$12:$B$214,Loans!$B142,LoansR!AJ$12:AJ$226)</f>
        <v>9920</v>
      </c>
      <c r="AK142" s="42">
        <f>SUMIF(LoansC!$B$12:$B$226,Loans!$B142,LoansC!AK$12:AK$226)+SUMIF(LoansR!$B$12:$B$214,Loans!$B142,LoansR!AK$12:AK$226)</f>
        <v>0</v>
      </c>
      <c r="AL142" s="42">
        <f>SUMIF(LoansC!$B$12:$B$226,Loans!$B142,LoansC!AL$12:AL$226)+SUMIF(LoansR!$B$12:$B$214,Loans!$B142,LoansR!AL$12:AL$226)</f>
        <v>0</v>
      </c>
      <c r="AM142" s="42">
        <f>SUMIF(LoansC!$B$12:$B$226,Loans!$B142,LoansC!AM$12:AM$226)+SUMIF(LoansR!$B$12:$B$214,Loans!$B142,LoansR!AM$12:AM$226)</f>
        <v>0</v>
      </c>
      <c r="AN142" s="42">
        <f>SUMIF(LoansC!$B$12:$B$226,Loans!$B142,LoansC!AN$12:AN$226)+SUMIF(LoansR!$B$12:$B$214,Loans!$B142,LoansR!AN$12:AN$226)</f>
        <v>0</v>
      </c>
      <c r="AP142" s="84"/>
    </row>
    <row r="143" spans="1:42" x14ac:dyDescent="0.2">
      <c r="A143" s="1">
        <f t="shared" si="10"/>
        <v>3</v>
      </c>
      <c r="B143" s="10">
        <f t="shared" si="11"/>
        <v>45747</v>
      </c>
      <c r="C143" s="42">
        <f>SUMIF(LoansC!$B$12:$B$226,Loans!$B143,LoansC!C$12:C$226)+SUMIF(LoansR!$B$12:$B$214,Loans!$B143,LoansR!C$12:C$226)</f>
        <v>844307.66</v>
      </c>
      <c r="D143" s="42">
        <f>SUMIF(LoansC!$B$12:$B$226,Loans!$B143,LoansC!D$12:D$226)+SUMIF(LoansR!$B$12:$B$214,Loans!$B143,LoansR!D$12:D$226)</f>
        <v>257797960.90999997</v>
      </c>
      <c r="E143" s="42">
        <f>SUMIF(LoansC!$B$12:$B$226,Loans!$B143,LoansC!E$12:E$226)+SUMIF(LoansR!$B$12:$B$214,Loans!$B143,LoansR!E$12:E$226)</f>
        <v>0</v>
      </c>
      <c r="F143" s="42">
        <f>SUMIF(LoansC!$B$12:$B$226,Loans!$B143,LoansC!F$12:F$226)+SUMIF(LoansR!$B$12:$B$214,Loans!$B143,LoansR!F$12:F$226)</f>
        <v>0</v>
      </c>
      <c r="G143" s="42">
        <f>SUMIF(LoansC!$B$12:$B$226,Loans!$B143,LoansC!G$12:G$226)+SUMIF(LoansR!$B$12:$B$214,Loans!$B143,LoansR!G$12:G$226)</f>
        <v>470</v>
      </c>
      <c r="H143" s="42">
        <f>SUMIF(LoansC!$B$12:$B$226,Loans!$B143,LoansC!H$12:H$226)+SUMIF(LoansR!$B$12:$B$214,Loans!$B143,LoansR!H$12:H$226)</f>
        <v>74653.37</v>
      </c>
      <c r="I143" s="42">
        <f>SUMIF(LoansC!$B$12:$B$226,Loans!$B143,LoansC!I$12:I$226)+SUMIF(LoansR!$B$12:$B$214,Loans!$B143,LoansR!I$12:I$226)</f>
        <v>0</v>
      </c>
      <c r="J143" s="42">
        <f>SUMIF(LoansC!$B$12:$B$226,Loans!$B143,LoansC!J$12:J$226)+SUMIF(LoansR!$B$12:$B$214,Loans!$B143,LoansR!J$12:J$226)</f>
        <v>74653.37</v>
      </c>
      <c r="K143" s="42">
        <f>SUMIF(LoansC!$B$12:$B$226,Loans!$B143,LoansC!K$12:K$226)+SUMIF(LoansR!$B$12:$B$214,Loans!$B143,LoansR!K$12:K$226)</f>
        <v>691.16</v>
      </c>
      <c r="L143" s="42">
        <f>SUMIF(LoansC!$B$12:$B$226,Loans!$B143,LoansC!L$12:L$226)+SUMIF(LoansR!$B$12:$B$214,Loans!$B143,LoansR!L$12:L$226)</f>
        <v>691.16</v>
      </c>
      <c r="M143" s="42">
        <f>SUMIF(LoansC!$B$12:$B$226,Loans!$B143,LoansC!M$12:M$226)+SUMIF(LoansR!$B$12:$B$214,Loans!$B143,LoansR!M$12:M$226)</f>
        <v>85010</v>
      </c>
      <c r="N143" s="42">
        <f>SUMIF(LoansC!$B$12:$B$226,Loans!$B143,LoansC!N$12:N$226)+SUMIF(LoansR!$B$12:$B$214,Loans!$B143,LoansR!N$12:N$226)</f>
        <v>0</v>
      </c>
      <c r="O143" s="42">
        <f>SUMIF(LoansC!$B$12:$B$226,Loans!$B143,LoansC!O$12:O$226)+SUMIF(LoansR!$B$12:$B$214,Loans!$B143,LoansR!O$12:O$226)</f>
        <v>18050</v>
      </c>
      <c r="P143" s="42">
        <f>SUMIF(LoansC!$B$12:$B$226,Loans!$B143,LoansC!P$12:P$226)+SUMIF(LoansR!$B$12:$B$214,Loans!$B143,LoansR!P$12:P$226)</f>
        <v>691.16</v>
      </c>
      <c r="Q143" s="42">
        <f>SUMIF(LoansC!$B$12:$B$226,Loans!$B143,LoansC!Q$12:Q$226)+SUMIF(LoansR!$B$12:$B$214,Loans!$B143,LoansR!Q$12:Q$226)</f>
        <v>17358.84</v>
      </c>
      <c r="R143" s="42">
        <f>SUMIF(LoansC!$B$12:$B$226,Loans!$B143,LoansC!R$12:R$226)+SUMIF(LoansR!$B$12:$B$214,Loans!$B143,LoansR!R$12:R$226)</f>
        <v>0</v>
      </c>
      <c r="S143" s="42">
        <f>SUMIF(LoansC!$B$12:$B$226,Loans!$B143,LoansC!S$12:S$226)+SUMIF(LoansR!$B$12:$B$214,Loans!$B143,LoansR!S$12:S$226)</f>
        <v>57294.53</v>
      </c>
      <c r="T143" s="42">
        <f>SUMIF(LoansC!$B$12:$B$226,Loans!$B143,LoansC!T$12:T$226)+SUMIF(LoansR!$B$12:$B$214,Loans!$B143,LoansR!T$12:T$226)</f>
        <v>57294.53</v>
      </c>
      <c r="U143" s="42">
        <f>SUMIF(LoansC!$B$12:$B$226,Loans!$B143,LoansC!U$12:U$226)+SUMIF(LoansR!$B$12:$B$214,Loans!$B143,LoansR!U$12:U$226)</f>
        <v>2</v>
      </c>
      <c r="V143" s="42">
        <f>SUMIF(LoansC!$B$12:$B$226,Loans!$B143,LoansC!V$12:V$226)+SUMIF(LoansR!$B$12:$B$214,Loans!$B143,LoansR!V$12:V$226)</f>
        <v>691.16578391666667</v>
      </c>
      <c r="W143" s="42">
        <f>SUMIF(LoansC!$B$12:$B$226,Loans!$B143,LoansC!W$12:W$226)+SUMIF(LoansR!$B$12:$B$214,Loans!$B143,LoansR!W$12:W$226)</f>
        <v>0</v>
      </c>
      <c r="X143" s="42">
        <f>SUMIF(LoansC!$B$12:$B$226,Loans!$B143,LoansC!X$12:X$226)</f>
        <v>155</v>
      </c>
      <c r="Y143" s="42">
        <f>SUMIF(LoansC!$B$12:$B$226,Loans!$B143,LoansC!Y$12:Y$226)+SUMIF(LoansR!$B$12:$B$214,Loans!$B143,LoansR!Y$12:Y$226)</f>
        <v>0</v>
      </c>
      <c r="Z143" s="42">
        <f>SUMIF(LoansC!$B$12:$B$226,Loans!$B143,LoansC!Z$12:Z$226)+SUMIF(LoansR!$B$12:$B$214,Loans!$B143,LoansR!Z$12:Z$226)</f>
        <v>0</v>
      </c>
      <c r="AA143" s="42">
        <f>SUMIF(LoansC!$B$12:$B$226,Loans!$B143,LoansC!AA$12:AA$226)+SUMIF(LoansR!$B$12:$B$214,Loans!$B143,LoansR!AA$12:AA$226)</f>
        <v>0</v>
      </c>
      <c r="AB143" s="42">
        <f>SUMIF(LoansC!$B$12:$B$226,Loans!$B143,LoansC!AB$12:AB$226)+SUMIF(LoansR!$B$12:$B$214,Loans!$B143,LoansR!AB$12:AB$226)</f>
        <v>0</v>
      </c>
      <c r="AC143" s="42">
        <f>SUMIF(LoansC!$B$12:$B$226,Loans!$B143,LoansC!AC$12:AC$226)+SUMIF(LoansR!$B$12:$B$214,Loans!$B143,LoansR!AC$12:AC$226)</f>
        <v>432</v>
      </c>
      <c r="AD143" s="42">
        <f>SUMIF(LoansC!$B$12:$B$226,Loans!$B143,LoansC!AD$12:AD$226)+SUMIF(LoansR!$B$12:$B$214,Loans!$B143,LoansR!AD$12:AD$226)</f>
        <v>0</v>
      </c>
      <c r="AE143" s="70">
        <f>SUMIF(LoansC!$B$12:$B$226,Loans!$B143,LoansC!AE$12:AE$226)</f>
        <v>0.1111</v>
      </c>
      <c r="AF143" s="42">
        <f>SUMIF(LoansC!$B$12:$B$226,Loans!$B143,LoansC!AF$12:AF$226)+SUMIF(LoansR!$B$12:$B$214,Loans!$B143,LoansR!AF$12:AF$226)</f>
        <v>0</v>
      </c>
      <c r="AG143" s="42">
        <f>SUMIF(LoansC!$B$12:$B$226,Loans!$B143,LoansC!AG$12:AG$226)+SUMIF(LoansR!$B$12:$B$214,Loans!$B143,LoansR!AG$12:AG$226)</f>
        <v>0</v>
      </c>
      <c r="AH143" s="42">
        <f>SUMIF(LoansC!$B$12:$B$226,Loans!$B143,LoansC!AH$12:AH$226)+SUMIF(LoansR!$B$12:$B$214,Loans!$B143,LoansR!AH$12:AH$226)</f>
        <v>0</v>
      </c>
      <c r="AI143" s="42">
        <f>SUMIF(LoansC!$B$12:$B$226,Loans!$B143,LoansC!AI$12:AI$226)+SUMIF(LoansR!$B$12:$B$214,Loans!$B143,LoansR!AI$12:AI$226)</f>
        <v>38</v>
      </c>
      <c r="AJ143" s="42">
        <f>SUMIF(LoansC!$B$12:$B$226,Loans!$B143,LoansC!AJ$12:AJ$226)+SUMIF(LoansR!$B$12:$B$214,Loans!$B143,LoansR!AJ$12:AJ$226)</f>
        <v>12160</v>
      </c>
      <c r="AK143" s="42">
        <f>SUMIF(LoansC!$B$12:$B$226,Loans!$B143,LoansC!AK$12:AK$226)+SUMIF(LoansR!$B$12:$B$214,Loans!$B143,LoansR!AK$12:AK$226)</f>
        <v>0</v>
      </c>
      <c r="AL143" s="42">
        <f>SUMIF(LoansC!$B$12:$B$226,Loans!$B143,LoansC!AL$12:AL$226)+SUMIF(LoansR!$B$12:$B$214,Loans!$B143,LoansR!AL$12:AL$226)</f>
        <v>0</v>
      </c>
      <c r="AM143" s="42">
        <f>SUMIF(LoansC!$B$12:$B$226,Loans!$B143,LoansC!AM$12:AM$226)+SUMIF(LoansR!$B$12:$B$214,Loans!$B143,LoansR!AM$12:AM$226)</f>
        <v>0</v>
      </c>
      <c r="AN143" s="42">
        <f>SUMIF(LoansC!$B$12:$B$226,Loans!$B143,LoansC!AN$12:AN$226)+SUMIF(LoansR!$B$12:$B$214,Loans!$B143,LoansR!AN$12:AN$226)</f>
        <v>0</v>
      </c>
      <c r="AP143" s="84"/>
    </row>
    <row r="144" spans="1:42" x14ac:dyDescent="0.2">
      <c r="A144" s="1">
        <f t="shared" si="10"/>
        <v>4</v>
      </c>
      <c r="B144" s="10">
        <f t="shared" si="11"/>
        <v>45777</v>
      </c>
      <c r="C144" s="42">
        <f>SUMIF(LoansC!$B$12:$B$226,Loans!$B144,LoansC!C$12:C$226)+SUMIF(LoansR!$B$12:$B$214,Loans!$B144,LoansR!C$12:C$226)</f>
        <v>912608.73</v>
      </c>
      <c r="D144" s="42">
        <f>SUMIF(LoansC!$B$12:$B$226,Loans!$B144,LoansC!D$12:D$226)+SUMIF(LoansR!$B$12:$B$214,Loans!$B144,LoansR!D$12:D$226)</f>
        <v>258710569.63999996</v>
      </c>
      <c r="E144" s="42">
        <f>SUMIF(LoansC!$B$12:$B$226,Loans!$B144,LoansC!E$12:E$226)+SUMIF(LoansR!$B$12:$B$214,Loans!$B144,LoansR!E$12:E$226)</f>
        <v>0</v>
      </c>
      <c r="F144" s="42">
        <f>SUMIF(LoansC!$B$12:$B$226,Loans!$B144,LoansC!F$12:F$226)+SUMIF(LoansR!$B$12:$B$214,Loans!$B144,LoansR!F$12:F$226)</f>
        <v>0</v>
      </c>
      <c r="G144" s="42">
        <f>SUMIF(LoansC!$B$12:$B$226,Loans!$B144,LoansC!G$12:G$226)+SUMIF(LoansR!$B$12:$B$214,Loans!$B144,LoansR!G$12:G$226)</f>
        <v>555</v>
      </c>
      <c r="H144" s="42">
        <f>SUMIF(LoansC!$B$12:$B$226,Loans!$B144,LoansC!H$12:H$226)+SUMIF(LoansR!$B$12:$B$214,Loans!$B144,LoansR!H$12:H$226)</f>
        <v>57294.53</v>
      </c>
      <c r="I144" s="42">
        <f>SUMIF(LoansC!$B$12:$B$226,Loans!$B144,LoansC!I$12:I$226)+SUMIF(LoansR!$B$12:$B$214,Loans!$B144,LoansR!I$12:I$226)</f>
        <v>0</v>
      </c>
      <c r="J144" s="42">
        <f>SUMIF(LoansC!$B$12:$B$226,Loans!$B144,LoansC!J$12:J$226)+SUMIF(LoansR!$B$12:$B$214,Loans!$B144,LoansR!J$12:J$226)</f>
        <v>57294.53</v>
      </c>
      <c r="K144" s="42">
        <f>SUMIF(LoansC!$B$12:$B$226,Loans!$B144,LoansC!K$12:K$226)+SUMIF(LoansR!$B$12:$B$214,Loans!$B144,LoansR!K$12:K$226)</f>
        <v>530.45000000000005</v>
      </c>
      <c r="L144" s="42">
        <f>SUMIF(LoansC!$B$12:$B$226,Loans!$B144,LoansC!L$12:L$226)+SUMIF(LoansR!$B$12:$B$214,Loans!$B144,LoansR!L$12:L$226)</f>
        <v>530.45000000000005</v>
      </c>
      <c r="M144" s="42">
        <f>SUMIF(LoansC!$B$12:$B$226,Loans!$B144,LoansC!M$12:M$226)+SUMIF(LoansR!$B$12:$B$214,Loans!$B144,LoansR!M$12:M$226)</f>
        <v>102345</v>
      </c>
      <c r="N144" s="42">
        <f>SUMIF(LoansC!$B$12:$B$226,Loans!$B144,LoansC!N$12:N$226)+SUMIF(LoansR!$B$12:$B$214,Loans!$B144,LoansR!N$12:N$226)</f>
        <v>0</v>
      </c>
      <c r="O144" s="42">
        <f>SUMIF(LoansC!$B$12:$B$226,Loans!$B144,LoansC!O$12:O$226)+SUMIF(LoansR!$B$12:$B$214,Loans!$B144,LoansR!O$12:O$226)</f>
        <v>24225</v>
      </c>
      <c r="P144" s="42">
        <f>SUMIF(LoansC!$B$12:$B$226,Loans!$B144,LoansC!P$12:P$226)+SUMIF(LoansR!$B$12:$B$214,Loans!$B144,LoansR!P$12:P$226)</f>
        <v>530.45000000000005</v>
      </c>
      <c r="Q144" s="42">
        <f>SUMIF(LoansC!$B$12:$B$226,Loans!$B144,LoansC!Q$12:Q$226)+SUMIF(LoansR!$B$12:$B$214,Loans!$B144,LoansR!Q$12:Q$226)</f>
        <v>23694.550000000003</v>
      </c>
      <c r="R144" s="42">
        <f>SUMIF(LoansC!$B$12:$B$226,Loans!$B144,LoansC!R$12:R$226)+SUMIF(LoansR!$B$12:$B$214,Loans!$B144,LoansR!R$12:R$226)</f>
        <v>0</v>
      </c>
      <c r="S144" s="42">
        <f>SUMIF(LoansC!$B$12:$B$226,Loans!$B144,LoansC!S$12:S$226)+SUMIF(LoansR!$B$12:$B$214,Loans!$B144,LoansR!S$12:S$226)</f>
        <v>33599.979999999996</v>
      </c>
      <c r="T144" s="42">
        <f>SUMIF(LoansC!$B$12:$B$226,Loans!$B144,LoansC!T$12:T$226)+SUMIF(LoansR!$B$12:$B$214,Loans!$B144,LoansR!T$12:T$226)</f>
        <v>33599.979999999996</v>
      </c>
      <c r="U144" s="42">
        <f>SUMIF(LoansC!$B$12:$B$226,Loans!$B144,LoansC!U$12:U$226)+SUMIF(LoansR!$B$12:$B$214,Loans!$B144,LoansR!U$12:U$226)</f>
        <v>2</v>
      </c>
      <c r="V144" s="42">
        <f>SUMIF(LoansC!$B$12:$B$226,Loans!$B144,LoansC!V$12:V$226)+SUMIF(LoansR!$B$12:$B$214,Loans!$B144,LoansR!V$12:V$226)</f>
        <v>530.45185691666666</v>
      </c>
      <c r="W144" s="42">
        <f>SUMIF(LoansC!$B$12:$B$226,Loans!$B144,LoansC!W$12:W$226)+SUMIF(LoansR!$B$12:$B$214,Loans!$B144,LoansR!W$12:W$226)</f>
        <v>0</v>
      </c>
      <c r="X144" s="42">
        <f>SUMIF(LoansC!$B$12:$B$226,Loans!$B144,LoansC!X$12:X$226)</f>
        <v>155</v>
      </c>
      <c r="Y144" s="42">
        <f>SUMIF(LoansC!$B$12:$B$226,Loans!$B144,LoansC!Y$12:Y$226)+SUMIF(LoansR!$B$12:$B$214,Loans!$B144,LoansR!Y$12:Y$226)</f>
        <v>0</v>
      </c>
      <c r="Z144" s="42">
        <f>SUMIF(LoansC!$B$12:$B$226,Loans!$B144,LoansC!Z$12:Z$226)+SUMIF(LoansR!$B$12:$B$214,Loans!$B144,LoansR!Z$12:Z$226)</f>
        <v>0</v>
      </c>
      <c r="AA144" s="42">
        <f>SUMIF(LoansC!$B$12:$B$226,Loans!$B144,LoansC!AA$12:AA$226)+SUMIF(LoansR!$B$12:$B$214,Loans!$B144,LoansR!AA$12:AA$226)</f>
        <v>0</v>
      </c>
      <c r="AB144" s="42">
        <f>SUMIF(LoansC!$B$12:$B$226,Loans!$B144,LoansC!AB$12:AB$226)+SUMIF(LoansR!$B$12:$B$214,Loans!$B144,LoansR!AB$12:AB$226)</f>
        <v>0</v>
      </c>
      <c r="AC144" s="42">
        <f>SUMIF(LoansC!$B$12:$B$226,Loans!$B144,LoansC!AC$12:AC$226)+SUMIF(LoansR!$B$12:$B$214,Loans!$B144,LoansR!AC$12:AC$226)</f>
        <v>504</v>
      </c>
      <c r="AD144" s="42">
        <f>SUMIF(LoansC!$B$12:$B$226,Loans!$B144,LoansC!AD$12:AD$226)+SUMIF(LoansR!$B$12:$B$214,Loans!$B144,LoansR!AD$12:AD$226)</f>
        <v>0</v>
      </c>
      <c r="AE144" s="70">
        <f>SUMIF(LoansC!$B$12:$B$226,Loans!$B144,LoansC!AE$12:AE$226)</f>
        <v>0.1111</v>
      </c>
      <c r="AF144" s="42">
        <f>SUMIF(LoansC!$B$12:$B$226,Loans!$B144,LoansC!AF$12:AF$226)+SUMIF(LoansR!$B$12:$B$214,Loans!$B144,LoansR!AF$12:AF$226)</f>
        <v>0</v>
      </c>
      <c r="AG144" s="42">
        <f>SUMIF(LoansC!$B$12:$B$226,Loans!$B144,LoansC!AG$12:AG$226)+SUMIF(LoansR!$B$12:$B$214,Loans!$B144,LoansR!AG$12:AG$226)</f>
        <v>0</v>
      </c>
      <c r="AH144" s="42">
        <f>SUMIF(LoansC!$B$12:$B$226,Loans!$B144,LoansC!AH$12:AH$226)+SUMIF(LoansR!$B$12:$B$214,Loans!$B144,LoansR!AH$12:AH$226)</f>
        <v>0</v>
      </c>
      <c r="AI144" s="42">
        <f>SUMIF(LoansC!$B$12:$B$226,Loans!$B144,LoansC!AI$12:AI$226)+SUMIF(LoansR!$B$12:$B$214,Loans!$B144,LoansR!AI$12:AI$226)</f>
        <v>51</v>
      </c>
      <c r="AJ144" s="42">
        <f>SUMIF(LoansC!$B$12:$B$226,Loans!$B144,LoansC!AJ$12:AJ$226)+SUMIF(LoansR!$B$12:$B$214,Loans!$B144,LoansR!AJ$12:AJ$226)</f>
        <v>16320</v>
      </c>
      <c r="AK144" s="42">
        <f>SUMIF(LoansC!$B$12:$B$226,Loans!$B144,LoansC!AK$12:AK$226)+SUMIF(LoansR!$B$12:$B$214,Loans!$B144,LoansR!AK$12:AK$226)</f>
        <v>0</v>
      </c>
      <c r="AL144" s="42">
        <f>SUMIF(LoansC!$B$12:$B$226,Loans!$B144,LoansC!AL$12:AL$226)+SUMIF(LoansR!$B$12:$B$214,Loans!$B144,LoansR!AL$12:AL$226)</f>
        <v>0</v>
      </c>
      <c r="AM144" s="42">
        <f>SUMIF(LoansC!$B$12:$B$226,Loans!$B144,LoansC!AM$12:AM$226)+SUMIF(LoansR!$B$12:$B$214,Loans!$B144,LoansR!AM$12:AM$226)</f>
        <v>0</v>
      </c>
      <c r="AN144" s="42">
        <f>SUMIF(LoansC!$B$12:$B$226,Loans!$B144,LoansC!AN$12:AN$226)+SUMIF(LoansR!$B$12:$B$214,Loans!$B144,LoansR!AN$12:AN$226)</f>
        <v>0</v>
      </c>
      <c r="AP144" s="84"/>
    </row>
    <row r="145" spans="1:42" x14ac:dyDescent="0.2">
      <c r="A145" s="1">
        <f t="shared" si="10"/>
        <v>5</v>
      </c>
      <c r="B145" s="10">
        <f t="shared" si="11"/>
        <v>45808</v>
      </c>
      <c r="C145" s="42">
        <f>SUMIF(LoansC!$B$12:$B$226,Loans!$B145,LoansC!C$12:C$226)+SUMIF(LoansR!$B$12:$B$214,Loans!$B145,LoansR!C$12:C$226)</f>
        <v>1063870.7</v>
      </c>
      <c r="D145" s="42">
        <f>SUMIF(LoansC!$B$12:$B$226,Loans!$B145,LoansC!D$12:D$226)+SUMIF(LoansR!$B$12:$B$214,Loans!$B145,LoansR!D$12:D$226)</f>
        <v>259774440.33999994</v>
      </c>
      <c r="E145" s="42">
        <f>SUMIF(LoansC!$B$12:$B$226,Loans!$B145,LoansC!E$12:E$226)+SUMIF(LoansR!$B$12:$B$214,Loans!$B145,LoansR!E$12:E$226)</f>
        <v>0</v>
      </c>
      <c r="F145" s="42">
        <f>SUMIF(LoansC!$B$12:$B$226,Loans!$B145,LoansC!F$12:F$226)+SUMIF(LoansR!$B$12:$B$214,Loans!$B145,LoansR!F$12:F$226)</f>
        <v>0</v>
      </c>
      <c r="G145" s="42">
        <f>SUMIF(LoansC!$B$12:$B$226,Loans!$B145,LoansC!G$12:G$226)+SUMIF(LoansR!$B$12:$B$214,Loans!$B145,LoansR!G$12:G$226)</f>
        <v>776</v>
      </c>
      <c r="H145" s="42">
        <f>SUMIF(LoansC!$B$12:$B$226,Loans!$B145,LoansC!H$12:H$226)+SUMIF(LoansR!$B$12:$B$214,Loans!$B145,LoansR!H$12:H$226)</f>
        <v>33599.979999999996</v>
      </c>
      <c r="I145" s="42">
        <f>SUMIF(LoansC!$B$12:$B$226,Loans!$B145,LoansC!I$12:I$226)+SUMIF(LoansR!$B$12:$B$214,Loans!$B145,LoansR!I$12:I$226)</f>
        <v>0</v>
      </c>
      <c r="J145" s="42">
        <f>SUMIF(LoansC!$B$12:$B$226,Loans!$B145,LoansC!J$12:J$226)+SUMIF(LoansR!$B$12:$B$214,Loans!$B145,LoansR!J$12:J$226)</f>
        <v>33599.979999999996</v>
      </c>
      <c r="K145" s="42">
        <f>SUMIF(LoansC!$B$12:$B$226,Loans!$B145,LoansC!K$12:K$226)+SUMIF(LoansR!$B$12:$B$214,Loans!$B145,LoansR!K$12:K$226)</f>
        <v>311.08</v>
      </c>
      <c r="L145" s="42">
        <f>SUMIF(LoansC!$B$12:$B$226,Loans!$B145,LoansC!L$12:L$226)+SUMIF(LoansR!$B$12:$B$214,Loans!$B145,LoansR!L$12:L$226)</f>
        <v>311.08</v>
      </c>
      <c r="M145" s="42">
        <f>SUMIF(LoansC!$B$12:$B$226,Loans!$B145,LoansC!M$12:M$226)+SUMIF(LoansR!$B$12:$B$214,Loans!$B145,LoansR!M$12:M$226)</f>
        <v>144280</v>
      </c>
      <c r="N145" s="42">
        <f>SUMIF(LoansC!$B$12:$B$226,Loans!$B145,LoansC!N$12:N$226)+SUMIF(LoansR!$B$12:$B$214,Loans!$B145,LoansR!N$12:N$226)</f>
        <v>0</v>
      </c>
      <c r="O145" s="42">
        <f>SUMIF(LoansC!$B$12:$B$226,Loans!$B145,LoansC!O$12:O$226)+SUMIF(LoansR!$B$12:$B$214,Loans!$B145,LoansR!O$12:O$226)</f>
        <v>32586.059999999998</v>
      </c>
      <c r="P145" s="42">
        <f>SUMIF(LoansC!$B$12:$B$226,Loans!$B145,LoansC!P$12:P$226)+SUMIF(LoansR!$B$12:$B$214,Loans!$B145,LoansR!P$12:P$226)</f>
        <v>311.08</v>
      </c>
      <c r="Q145" s="42">
        <f>SUMIF(LoansC!$B$12:$B$226,Loans!$B145,LoansC!Q$12:Q$226)+SUMIF(LoansR!$B$12:$B$214,Loans!$B145,LoansR!Q$12:Q$226)</f>
        <v>32274.98</v>
      </c>
      <c r="R145" s="42">
        <f>SUMIF(LoansC!$B$12:$B$226,Loans!$B145,LoansC!R$12:R$226)+SUMIF(LoansR!$B$12:$B$214,Loans!$B145,LoansR!R$12:R$226)</f>
        <v>0</v>
      </c>
      <c r="S145" s="42">
        <f>SUMIF(LoansC!$B$12:$B$226,Loans!$B145,LoansC!S$12:S$226)+SUMIF(LoansR!$B$12:$B$214,Loans!$B145,LoansR!S$12:S$226)</f>
        <v>1325</v>
      </c>
      <c r="T145" s="42">
        <f>SUMIF(LoansC!$B$12:$B$226,Loans!$B145,LoansC!T$12:T$226)+SUMIF(LoansR!$B$12:$B$214,Loans!$B145,LoansR!T$12:T$226)</f>
        <v>1325</v>
      </c>
      <c r="U145" s="42">
        <f>SUMIF(LoansC!$B$12:$B$226,Loans!$B145,LoansC!U$12:U$226)+SUMIF(LoansR!$B$12:$B$214,Loans!$B145,LoansR!U$12:U$226)</f>
        <v>2</v>
      </c>
      <c r="V145" s="42">
        <f>SUMIF(LoansC!$B$12:$B$226,Loans!$B145,LoansC!V$12:V$226)+SUMIF(LoansR!$B$12:$B$214,Loans!$B145,LoansR!V$12:V$226)</f>
        <v>311.07981483333333</v>
      </c>
      <c r="W145" s="42">
        <f>SUMIF(LoansC!$B$12:$B$226,Loans!$B145,LoansC!W$12:W$226)+SUMIF(LoansR!$B$12:$B$214,Loans!$B145,LoansR!W$12:W$226)</f>
        <v>0</v>
      </c>
      <c r="X145" s="42">
        <f>SUMIF(LoansC!$B$12:$B$226,Loans!$B145,LoansC!X$12:X$226)</f>
        <v>155</v>
      </c>
      <c r="Y145" s="42">
        <f>SUMIF(LoansC!$B$12:$B$226,Loans!$B145,LoansC!Y$12:Y$226)+SUMIF(LoansR!$B$12:$B$214,Loans!$B145,LoansR!Y$12:Y$226)</f>
        <v>0</v>
      </c>
      <c r="Z145" s="42">
        <f>SUMIF(LoansC!$B$12:$B$226,Loans!$B145,LoansC!Z$12:Z$226)+SUMIF(LoansR!$B$12:$B$214,Loans!$B145,LoansR!Z$12:Z$226)</f>
        <v>0</v>
      </c>
      <c r="AA145" s="42">
        <f>SUMIF(LoansC!$B$12:$B$226,Loans!$B145,LoansC!AA$12:AA$226)+SUMIF(LoansR!$B$12:$B$214,Loans!$B145,LoansR!AA$12:AA$226)</f>
        <v>0</v>
      </c>
      <c r="AB145" s="42">
        <f>SUMIF(LoansC!$B$12:$B$226,Loans!$B145,LoansC!AB$12:AB$226)+SUMIF(LoansR!$B$12:$B$214,Loans!$B145,LoansR!AB$12:AB$226)</f>
        <v>0</v>
      </c>
      <c r="AC145" s="42">
        <f>SUMIF(LoansC!$B$12:$B$226,Loans!$B145,LoansC!AC$12:AC$226)+SUMIF(LoansR!$B$12:$B$214,Loans!$B145,LoansR!AC$12:AC$226)</f>
        <v>707</v>
      </c>
      <c r="AD145" s="42">
        <f>SUMIF(LoansC!$B$12:$B$226,Loans!$B145,LoansC!AD$12:AD$226)+SUMIF(LoansR!$B$12:$B$214,Loans!$B145,LoansR!AD$12:AD$226)</f>
        <v>0</v>
      </c>
      <c r="AE145" s="70">
        <f>SUMIF(LoansC!$B$12:$B$226,Loans!$B145,LoansC!AE$12:AE$226)</f>
        <v>0.1111</v>
      </c>
      <c r="AF145" s="42">
        <f>SUMIF(LoansC!$B$12:$B$226,Loans!$B145,LoansC!AF$12:AF$226)+SUMIF(LoansR!$B$12:$B$214,Loans!$B145,LoansR!AF$12:AF$226)</f>
        <v>0</v>
      </c>
      <c r="AG145" s="42">
        <f>SUMIF(LoansC!$B$12:$B$226,Loans!$B145,LoansC!AG$12:AG$226)+SUMIF(LoansR!$B$12:$B$214,Loans!$B145,LoansR!AG$12:AG$226)</f>
        <v>0</v>
      </c>
      <c r="AH145" s="42">
        <f>SUMIF(LoansC!$B$12:$B$226,Loans!$B145,LoansC!AH$12:AH$226)+SUMIF(LoansR!$B$12:$B$214,Loans!$B145,LoansR!AH$12:AH$226)</f>
        <v>0</v>
      </c>
      <c r="AI145" s="42">
        <f>SUMIF(LoansC!$B$12:$B$226,Loans!$B145,LoansC!AI$12:AI$226)+SUMIF(LoansR!$B$12:$B$214,Loans!$B145,LoansR!AI$12:AI$226)</f>
        <v>69</v>
      </c>
      <c r="AJ145" s="42">
        <f>SUMIF(LoansC!$B$12:$B$226,Loans!$B145,LoansC!AJ$12:AJ$226)+SUMIF(LoansR!$B$12:$B$214,Loans!$B145,LoansR!AJ$12:AJ$226)</f>
        <v>21891.059999999998</v>
      </c>
      <c r="AK145" s="42">
        <f>SUMIF(LoansC!$B$12:$B$226,Loans!$B145,LoansC!AK$12:AK$226)+SUMIF(LoansR!$B$12:$B$214,Loans!$B145,LoansR!AK$12:AK$226)</f>
        <v>0</v>
      </c>
      <c r="AL145" s="42">
        <f>SUMIF(LoansC!$B$12:$B$226,Loans!$B145,LoansC!AL$12:AL$226)+SUMIF(LoansR!$B$12:$B$214,Loans!$B145,LoansR!AL$12:AL$226)</f>
        <v>0</v>
      </c>
      <c r="AM145" s="42">
        <f>SUMIF(LoansC!$B$12:$B$226,Loans!$B145,LoansC!AM$12:AM$226)+SUMIF(LoansR!$B$12:$B$214,Loans!$B145,LoansR!AM$12:AM$226)</f>
        <v>0</v>
      </c>
      <c r="AN145" s="42">
        <f>SUMIF(LoansC!$B$12:$B$226,Loans!$B145,LoansC!AN$12:AN$226)+SUMIF(LoansR!$B$12:$B$214,Loans!$B145,LoansR!AN$12:AN$226)</f>
        <v>0</v>
      </c>
      <c r="AP145" s="84"/>
    </row>
    <row r="146" spans="1:42" x14ac:dyDescent="0.2">
      <c r="A146" s="1">
        <f t="shared" si="10"/>
        <v>6</v>
      </c>
      <c r="B146" s="10">
        <f t="shared" si="11"/>
        <v>45838</v>
      </c>
      <c r="C146" s="42">
        <f>SUMIF(LoansC!$B$12:$B$226,Loans!$B146,LoansC!C$12:C$226)+SUMIF(LoansR!$B$12:$B$214,Loans!$B146,LoansR!C$12:C$226)</f>
        <v>988888.4600000002</v>
      </c>
      <c r="D146" s="42">
        <f>SUMIF(LoansC!$B$12:$B$226,Loans!$B146,LoansC!D$12:D$226)+SUMIF(LoansR!$B$12:$B$214,Loans!$B146,LoansR!D$12:D$226)</f>
        <v>260763328.79999995</v>
      </c>
      <c r="E146" s="42">
        <f>SUMIF(LoansC!$B$12:$B$226,Loans!$B146,LoansC!E$12:E$226)+SUMIF(LoansR!$B$12:$B$214,Loans!$B146,LoansR!E$12:E$226)</f>
        <v>0</v>
      </c>
      <c r="F146" s="42">
        <f>SUMIF(LoansC!$B$12:$B$226,Loans!$B146,LoansC!F$12:F$226)+SUMIF(LoansR!$B$12:$B$214,Loans!$B146,LoansR!F$12:F$226)</f>
        <v>0</v>
      </c>
      <c r="G146" s="42">
        <f>SUMIF(LoansC!$B$12:$B$226,Loans!$B146,LoansC!G$12:G$226)+SUMIF(LoansR!$B$12:$B$214,Loans!$B146,LoansR!G$12:G$226)</f>
        <v>836</v>
      </c>
      <c r="H146" s="42">
        <f>SUMIF(LoansC!$B$12:$B$226,Loans!$B146,LoansC!H$12:H$226)+SUMIF(LoansR!$B$12:$B$214,Loans!$B146,LoansR!H$12:H$226)</f>
        <v>1325</v>
      </c>
      <c r="I146" s="42">
        <f>SUMIF(LoansC!$B$12:$B$226,Loans!$B146,LoansC!I$12:I$226)+SUMIF(LoansR!$B$12:$B$214,Loans!$B146,LoansR!I$12:I$226)</f>
        <v>0</v>
      </c>
      <c r="J146" s="42">
        <f>SUMIF(LoansC!$B$12:$B$226,Loans!$B146,LoansC!J$12:J$226)+SUMIF(LoansR!$B$12:$B$214,Loans!$B146,LoansR!J$12:J$226)</f>
        <v>1325</v>
      </c>
      <c r="K146" s="42">
        <f>SUMIF(LoansC!$B$12:$B$226,Loans!$B146,LoansC!K$12:K$226)+SUMIF(LoansR!$B$12:$B$214,Loans!$B146,LoansR!K$12:K$226)</f>
        <v>12.27</v>
      </c>
      <c r="L146" s="42">
        <f>SUMIF(LoansC!$B$12:$B$226,Loans!$B146,LoansC!L$12:L$226)+SUMIF(LoansR!$B$12:$B$214,Loans!$B146,LoansR!L$12:L$226)</f>
        <v>12.27</v>
      </c>
      <c r="M146" s="42">
        <f>SUMIF(LoansC!$B$12:$B$226,Loans!$B146,LoansC!M$12:M$226)+SUMIF(LoansR!$B$12:$B$214,Loans!$B146,LoansR!M$12:M$226)</f>
        <v>133420</v>
      </c>
      <c r="N146" s="42">
        <f>SUMIF(LoansC!$B$12:$B$226,Loans!$B146,LoansC!N$12:N$226)+SUMIF(LoansR!$B$12:$B$214,Loans!$B146,LoansR!N$12:N$226)</f>
        <v>0</v>
      </c>
      <c r="O146" s="42">
        <f>SUMIF(LoansC!$B$12:$B$226,Loans!$B146,LoansC!O$12:O$226)+SUMIF(LoansR!$B$12:$B$214,Loans!$B146,LoansR!O$12:O$226)</f>
        <v>1337.27</v>
      </c>
      <c r="P146" s="42">
        <f>SUMIF(LoansC!$B$12:$B$226,Loans!$B146,LoansC!P$12:P$226)+SUMIF(LoansR!$B$12:$B$214,Loans!$B146,LoansR!P$12:P$226)</f>
        <v>12.27</v>
      </c>
      <c r="Q146" s="42">
        <f>SUMIF(LoansC!$B$12:$B$226,Loans!$B146,LoansC!Q$12:Q$226)+SUMIF(LoansR!$B$12:$B$214,Loans!$B146,LoansR!Q$12:Q$226)</f>
        <v>1325</v>
      </c>
      <c r="R146" s="42">
        <f>SUMIF(LoansC!$B$12:$B$226,Loans!$B146,LoansC!R$12:R$226)+SUMIF(LoansR!$B$12:$B$214,Loans!$B146,LoansR!R$12:R$226)</f>
        <v>0</v>
      </c>
      <c r="S146" s="42">
        <f>SUMIF(LoansC!$B$12:$B$226,Loans!$B146,LoansC!S$12:S$226)+SUMIF(LoansR!$B$12:$B$214,Loans!$B146,LoansR!S$12:S$226)</f>
        <v>0</v>
      </c>
      <c r="T146" s="42">
        <f>SUMIF(LoansC!$B$12:$B$226,Loans!$B146,LoansC!T$12:T$226)+SUMIF(LoansR!$B$12:$B$214,Loans!$B146,LoansR!T$12:T$226)</f>
        <v>0</v>
      </c>
      <c r="U146" s="42">
        <f>SUMIF(LoansC!$B$12:$B$226,Loans!$B146,LoansC!U$12:U$226)+SUMIF(LoansR!$B$12:$B$214,Loans!$B146,LoansR!U$12:U$226)</f>
        <v>2</v>
      </c>
      <c r="V146" s="42">
        <f>SUMIF(LoansC!$B$12:$B$226,Loans!$B146,LoansC!V$12:V$226)+SUMIF(LoansR!$B$12:$B$214,Loans!$B146,LoansR!V$12:V$226)</f>
        <v>12.267291666666667</v>
      </c>
      <c r="W146" s="42">
        <f>SUMIF(LoansC!$B$12:$B$226,Loans!$B146,LoansC!W$12:W$226)+SUMIF(LoansR!$B$12:$B$214,Loans!$B146,LoansR!W$12:W$226)</f>
        <v>0</v>
      </c>
      <c r="X146" s="42">
        <f>SUMIF(LoansC!$B$12:$B$226,Loans!$B146,LoansC!X$12:X$226)</f>
        <v>155</v>
      </c>
      <c r="Y146" s="42">
        <f>SUMIF(LoansC!$B$12:$B$226,Loans!$B146,LoansC!Y$12:Y$226)+SUMIF(LoansR!$B$12:$B$214,Loans!$B146,LoansR!Y$12:Y$226)</f>
        <v>0</v>
      </c>
      <c r="Z146" s="42">
        <f>SUMIF(LoansC!$B$12:$B$226,Loans!$B146,LoansC!Z$12:Z$226)+SUMIF(LoansR!$B$12:$B$214,Loans!$B146,LoansR!Z$12:Z$226)</f>
        <v>0</v>
      </c>
      <c r="AA146" s="42">
        <f>SUMIF(LoansC!$B$12:$B$226,Loans!$B146,LoansC!AA$12:AA$226)+SUMIF(LoansR!$B$12:$B$214,Loans!$B146,LoansR!AA$12:AA$226)</f>
        <v>0</v>
      </c>
      <c r="AB146" s="42">
        <f>SUMIF(LoansC!$B$12:$B$226,Loans!$B146,LoansC!AB$12:AB$226)+SUMIF(LoansR!$B$12:$B$214,Loans!$B146,LoansR!AB$12:AB$226)</f>
        <v>0</v>
      </c>
      <c r="AC146" s="42">
        <f>SUMIF(LoansC!$B$12:$B$226,Loans!$B146,LoansC!AC$12:AC$226)+SUMIF(LoansR!$B$12:$B$214,Loans!$B146,LoansR!AC$12:AC$226)</f>
        <v>833</v>
      </c>
      <c r="AD146" s="42">
        <f>SUMIF(LoansC!$B$12:$B$226,Loans!$B146,LoansC!AD$12:AD$226)+SUMIF(LoansR!$B$12:$B$214,Loans!$B146,LoansR!AD$12:AD$226)</f>
        <v>0</v>
      </c>
      <c r="AE146" s="70">
        <f>SUMIF(LoansC!$B$12:$B$226,Loans!$B146,LoansC!AE$12:AE$226)</f>
        <v>0.1111</v>
      </c>
      <c r="AF146" s="42">
        <f>SUMIF(LoansC!$B$12:$B$226,Loans!$B146,LoansC!AF$12:AF$226)+SUMIF(LoansR!$B$12:$B$214,Loans!$B146,LoansR!AF$12:AF$226)</f>
        <v>0</v>
      </c>
      <c r="AG146" s="42">
        <f>SUMIF(LoansC!$B$12:$B$226,Loans!$B146,LoansC!AG$12:AG$226)+SUMIF(LoansR!$B$12:$B$214,Loans!$B146,LoansR!AG$12:AG$226)</f>
        <v>0</v>
      </c>
      <c r="AH146" s="42">
        <f>SUMIF(LoansC!$B$12:$B$226,Loans!$B146,LoansC!AH$12:AH$226)+SUMIF(LoansR!$B$12:$B$214,Loans!$B146,LoansR!AH$12:AH$226)</f>
        <v>0</v>
      </c>
      <c r="AI146" s="42">
        <f>SUMIF(LoansC!$B$12:$B$226,Loans!$B146,LoansC!AI$12:AI$226)+SUMIF(LoansR!$B$12:$B$214,Loans!$B146,LoansR!AI$12:AI$226)</f>
        <v>3</v>
      </c>
      <c r="AJ146" s="42">
        <f>SUMIF(LoansC!$B$12:$B$226,Loans!$B146,LoansC!AJ$12:AJ$226)+SUMIF(LoansR!$B$12:$B$214,Loans!$B146,LoansR!AJ$12:AJ$226)</f>
        <v>872.27</v>
      </c>
      <c r="AK146" s="42">
        <f>SUMIF(LoansC!$B$12:$B$226,Loans!$B146,LoansC!AK$12:AK$226)+SUMIF(LoansR!$B$12:$B$214,Loans!$B146,LoansR!AK$12:AK$226)</f>
        <v>0</v>
      </c>
      <c r="AL146" s="42">
        <f>SUMIF(LoansC!$B$12:$B$226,Loans!$B146,LoansC!AL$12:AL$226)+SUMIF(LoansR!$B$12:$B$214,Loans!$B146,LoansR!AL$12:AL$226)</f>
        <v>0</v>
      </c>
      <c r="AM146" s="42">
        <f>SUMIF(LoansC!$B$12:$B$226,Loans!$B146,LoansC!AM$12:AM$226)+SUMIF(LoansR!$B$12:$B$214,Loans!$B146,LoansR!AM$12:AM$226)</f>
        <v>0</v>
      </c>
      <c r="AN146" s="42">
        <f>SUMIF(LoansC!$B$12:$B$226,Loans!$B146,LoansC!AN$12:AN$226)+SUMIF(LoansR!$B$12:$B$214,Loans!$B146,LoansR!AN$12:AN$226)</f>
        <v>0</v>
      </c>
      <c r="AP146" s="84"/>
    </row>
    <row r="147" spans="1:42" x14ac:dyDescent="0.2">
      <c r="A147" s="1">
        <f t="shared" si="10"/>
        <v>7</v>
      </c>
      <c r="B147" s="10">
        <f t="shared" si="11"/>
        <v>45869</v>
      </c>
      <c r="C147" s="42">
        <f>SUMIF(LoansC!$B$12:$B$226,Loans!$B147,LoansC!C$12:C$226)+SUMIF(LoansR!$B$12:$B$214,Loans!$B147,LoansR!C$12:C$226)</f>
        <v>876405.70000000007</v>
      </c>
      <c r="D147" s="42">
        <f>SUMIF(LoansC!$B$12:$B$226,Loans!$B147,LoansC!D$12:D$226)+SUMIF(LoansR!$B$12:$B$214,Loans!$B147,LoansR!D$12:D$226)</f>
        <v>261639734.49999994</v>
      </c>
      <c r="E147" s="42">
        <f>SUMIF(LoansC!$B$12:$B$226,Loans!$B147,LoansC!E$12:E$226)+SUMIF(LoansR!$B$12:$B$214,Loans!$B147,LoansR!E$12:E$226)</f>
        <v>0</v>
      </c>
      <c r="F147" s="42">
        <f>SUMIF(LoansC!$B$12:$B$226,Loans!$B147,LoansC!F$12:F$226)+SUMIF(LoansR!$B$12:$B$214,Loans!$B147,LoansR!F$12:F$226)</f>
        <v>0</v>
      </c>
      <c r="G147" s="42">
        <f>SUMIF(LoansC!$B$12:$B$226,Loans!$B147,LoansC!G$12:G$226)+SUMIF(LoansR!$B$12:$B$214,Loans!$B147,LoansR!G$12:G$226)</f>
        <v>900</v>
      </c>
      <c r="H147" s="42">
        <f>SUMIF(LoansC!$B$12:$B$226,Loans!$B147,LoansC!H$12:H$226)+SUMIF(LoansR!$B$12:$B$214,Loans!$B147,LoansR!H$12:H$226)</f>
        <v>0</v>
      </c>
      <c r="I147" s="42">
        <f>SUMIF(LoansC!$B$12:$B$226,Loans!$B147,LoansC!I$12:I$226)+SUMIF(LoansR!$B$12:$B$214,Loans!$B147,LoansR!I$12:I$226)</f>
        <v>0</v>
      </c>
      <c r="J147" s="42">
        <f>SUMIF(LoansC!$B$12:$B$226,Loans!$B147,LoansC!J$12:J$226)+SUMIF(LoansR!$B$12:$B$214,Loans!$B147,LoansR!J$12:J$226)</f>
        <v>0</v>
      </c>
      <c r="K147" s="42">
        <f>SUMIF(LoansC!$B$12:$B$226,Loans!$B147,LoansC!K$12:K$226)+SUMIF(LoansR!$B$12:$B$214,Loans!$B147,LoansR!K$12:K$226)</f>
        <v>0</v>
      </c>
      <c r="L147" s="42">
        <f>SUMIF(LoansC!$B$12:$B$226,Loans!$B147,LoansC!L$12:L$226)+SUMIF(LoansR!$B$12:$B$214,Loans!$B147,LoansR!L$12:L$226)</f>
        <v>0</v>
      </c>
      <c r="M147" s="42">
        <f>SUMIF(LoansC!$B$12:$B$226,Loans!$B147,LoansC!M$12:M$226)+SUMIF(LoansR!$B$12:$B$214,Loans!$B147,LoansR!M$12:M$226)</f>
        <v>139500</v>
      </c>
      <c r="N147" s="42">
        <f>SUMIF(LoansC!$B$12:$B$226,Loans!$B147,LoansC!N$12:N$226)+SUMIF(LoansR!$B$12:$B$214,Loans!$B147,LoansR!N$12:N$226)</f>
        <v>0</v>
      </c>
      <c r="O147" s="42">
        <f>SUMIF(LoansC!$B$12:$B$226,Loans!$B147,LoansC!O$12:O$226)+SUMIF(LoansR!$B$12:$B$214,Loans!$B147,LoansR!O$12:O$226)</f>
        <v>0</v>
      </c>
      <c r="P147" s="42">
        <f>SUMIF(LoansC!$B$12:$B$226,Loans!$B147,LoansC!P$12:P$226)+SUMIF(LoansR!$B$12:$B$214,Loans!$B147,LoansR!P$12:P$226)</f>
        <v>0</v>
      </c>
      <c r="Q147" s="42">
        <f>SUMIF(LoansC!$B$12:$B$226,Loans!$B147,LoansC!Q$12:Q$226)+SUMIF(LoansR!$B$12:$B$214,Loans!$B147,LoansR!Q$12:Q$226)</f>
        <v>0</v>
      </c>
      <c r="R147" s="42">
        <f>SUMIF(LoansC!$B$12:$B$226,Loans!$B147,LoansC!R$12:R$226)+SUMIF(LoansR!$B$12:$B$214,Loans!$B147,LoansR!R$12:R$226)</f>
        <v>0</v>
      </c>
      <c r="S147" s="42">
        <f>SUMIF(LoansC!$B$12:$B$226,Loans!$B147,LoansC!S$12:S$226)+SUMIF(LoansR!$B$12:$B$214,Loans!$B147,LoansR!S$12:S$226)</f>
        <v>0</v>
      </c>
      <c r="T147" s="42">
        <f>SUMIF(LoansC!$B$12:$B$226,Loans!$B147,LoansC!T$12:T$226)+SUMIF(LoansR!$B$12:$B$214,Loans!$B147,LoansR!T$12:T$226)</f>
        <v>0</v>
      </c>
      <c r="U147" s="42">
        <f>SUMIF(LoansC!$B$12:$B$226,Loans!$B147,LoansC!U$12:U$226)+SUMIF(LoansR!$B$12:$B$214,Loans!$B147,LoansR!U$12:U$226)</f>
        <v>2</v>
      </c>
      <c r="V147" s="42">
        <f>SUMIF(LoansC!$B$12:$B$226,Loans!$B147,LoansC!V$12:V$226)+SUMIF(LoansR!$B$12:$B$214,Loans!$B147,LoansR!V$12:V$226)</f>
        <v>0</v>
      </c>
      <c r="W147" s="42">
        <f>SUMIF(LoansC!$B$12:$B$226,Loans!$B147,LoansC!W$12:W$226)+SUMIF(LoansR!$B$12:$B$214,Loans!$B147,LoansR!W$12:W$226)</f>
        <v>0</v>
      </c>
      <c r="X147" s="42">
        <f>SUMIF(LoansC!$B$12:$B$226,Loans!$B147,LoansC!X$12:X$226)</f>
        <v>155</v>
      </c>
      <c r="Y147" s="42">
        <f>SUMIF(LoansC!$B$12:$B$226,Loans!$B147,LoansC!Y$12:Y$226)+SUMIF(LoansR!$B$12:$B$214,Loans!$B147,LoansR!Y$12:Y$226)</f>
        <v>0</v>
      </c>
      <c r="Z147" s="42">
        <f>SUMIF(LoansC!$B$12:$B$226,Loans!$B147,LoansC!Z$12:Z$226)+SUMIF(LoansR!$B$12:$B$214,Loans!$B147,LoansR!Z$12:Z$226)</f>
        <v>0</v>
      </c>
      <c r="AA147" s="42">
        <f>SUMIF(LoansC!$B$12:$B$226,Loans!$B147,LoansC!AA$12:AA$226)+SUMIF(LoansR!$B$12:$B$214,Loans!$B147,LoansR!AA$12:AA$226)</f>
        <v>0</v>
      </c>
      <c r="AB147" s="42">
        <f>SUMIF(LoansC!$B$12:$B$226,Loans!$B147,LoansC!AB$12:AB$226)+SUMIF(LoansR!$B$12:$B$214,Loans!$B147,LoansR!AB$12:AB$226)</f>
        <v>0</v>
      </c>
      <c r="AC147" s="42">
        <f>SUMIF(LoansC!$B$12:$B$226,Loans!$B147,LoansC!AC$12:AC$226)+SUMIF(LoansR!$B$12:$B$214,Loans!$B147,LoansR!AC$12:AC$226)</f>
        <v>900</v>
      </c>
      <c r="AD147" s="42">
        <f>SUMIF(LoansC!$B$12:$B$226,Loans!$B147,LoansC!AD$12:AD$226)+SUMIF(LoansR!$B$12:$B$214,Loans!$B147,LoansR!AD$12:AD$226)</f>
        <v>0</v>
      </c>
      <c r="AE147" s="70">
        <f>SUMIF(LoansC!$B$12:$B$226,Loans!$B147,LoansC!AE$12:AE$226)</f>
        <v>0.1111</v>
      </c>
      <c r="AF147" s="42">
        <f>SUMIF(LoansC!$B$12:$B$226,Loans!$B147,LoansC!AF$12:AF$226)+SUMIF(LoansR!$B$12:$B$214,Loans!$B147,LoansR!AF$12:AF$226)</f>
        <v>0</v>
      </c>
      <c r="AG147" s="42">
        <f>SUMIF(LoansC!$B$12:$B$226,Loans!$B147,LoansC!AG$12:AG$226)+SUMIF(LoansR!$B$12:$B$214,Loans!$B147,LoansR!AG$12:AG$226)</f>
        <v>0</v>
      </c>
      <c r="AH147" s="42">
        <f>SUMIF(LoansC!$B$12:$B$226,Loans!$B147,LoansC!AH$12:AH$226)+SUMIF(LoansR!$B$12:$B$214,Loans!$B147,LoansR!AH$12:AH$226)</f>
        <v>0</v>
      </c>
      <c r="AI147" s="42">
        <f>SUMIF(LoansC!$B$12:$B$226,Loans!$B147,LoansC!AI$12:AI$226)+SUMIF(LoansR!$B$12:$B$214,Loans!$B147,LoansR!AI$12:AI$226)</f>
        <v>0</v>
      </c>
      <c r="AJ147" s="42">
        <f>SUMIF(LoansC!$B$12:$B$226,Loans!$B147,LoansC!AJ$12:AJ$226)+SUMIF(LoansR!$B$12:$B$214,Loans!$B147,LoansR!AJ$12:AJ$226)</f>
        <v>0</v>
      </c>
      <c r="AK147" s="42">
        <f>SUMIF(LoansC!$B$12:$B$226,Loans!$B147,LoansC!AK$12:AK$226)+SUMIF(LoansR!$B$12:$B$214,Loans!$B147,LoansR!AK$12:AK$226)</f>
        <v>0</v>
      </c>
      <c r="AL147" s="42">
        <f>SUMIF(LoansC!$B$12:$B$226,Loans!$B147,LoansC!AL$12:AL$226)+SUMIF(LoansR!$B$12:$B$214,Loans!$B147,LoansR!AL$12:AL$226)</f>
        <v>0</v>
      </c>
      <c r="AM147" s="42">
        <f>SUMIF(LoansC!$B$12:$B$226,Loans!$B147,LoansC!AM$12:AM$226)+SUMIF(LoansR!$B$12:$B$214,Loans!$B147,LoansR!AM$12:AM$226)</f>
        <v>0</v>
      </c>
      <c r="AN147" s="42">
        <f>SUMIF(LoansC!$B$12:$B$226,Loans!$B147,LoansC!AN$12:AN$226)+SUMIF(LoansR!$B$12:$B$214,Loans!$B147,LoansR!AN$12:AN$226)</f>
        <v>0</v>
      </c>
      <c r="AP147" s="84"/>
    </row>
    <row r="148" spans="1:42" x14ac:dyDescent="0.2">
      <c r="A148" s="1">
        <f t="shared" si="10"/>
        <v>8</v>
      </c>
      <c r="B148" s="10">
        <f t="shared" si="11"/>
        <v>45900</v>
      </c>
      <c r="C148" s="42">
        <f>SUMIF(LoansC!$B$12:$B$226,Loans!$B148,LoansC!C$12:C$226)+SUMIF(LoansR!$B$12:$B$214,Loans!$B148,LoansR!C$12:C$226)</f>
        <v>770816.99000000011</v>
      </c>
      <c r="D148" s="42">
        <f>SUMIF(LoansC!$B$12:$B$226,Loans!$B148,LoansC!D$12:D$226)+SUMIF(LoansR!$B$12:$B$214,Loans!$B148,LoansR!D$12:D$226)</f>
        <v>262410551.48999995</v>
      </c>
      <c r="E148" s="42">
        <f>SUMIF(LoansC!$B$12:$B$226,Loans!$B148,LoansC!E$12:E$226)+SUMIF(LoansR!$B$12:$B$214,Loans!$B148,LoansR!E$12:E$226)</f>
        <v>0</v>
      </c>
      <c r="F148" s="42">
        <f>SUMIF(LoansC!$B$12:$B$226,Loans!$B148,LoansC!F$12:F$226)+SUMIF(LoansR!$B$12:$B$214,Loans!$B148,LoansR!F$12:F$226)</f>
        <v>0</v>
      </c>
      <c r="G148" s="42">
        <f>SUMIF(LoansC!$B$12:$B$226,Loans!$B148,LoansC!G$12:G$226)+SUMIF(LoansR!$B$12:$B$214,Loans!$B148,LoansR!G$12:G$226)</f>
        <v>850</v>
      </c>
      <c r="H148" s="42">
        <f>SUMIF(LoansC!$B$12:$B$226,Loans!$B148,LoansC!H$12:H$226)+SUMIF(LoansR!$B$12:$B$214,Loans!$B148,LoansR!H$12:H$226)</f>
        <v>0</v>
      </c>
      <c r="I148" s="42">
        <f>SUMIF(LoansC!$B$12:$B$226,Loans!$B148,LoansC!I$12:I$226)+SUMIF(LoansR!$B$12:$B$214,Loans!$B148,LoansR!I$12:I$226)</f>
        <v>0</v>
      </c>
      <c r="J148" s="42">
        <f>SUMIF(LoansC!$B$12:$B$226,Loans!$B148,LoansC!J$12:J$226)+SUMIF(LoansR!$B$12:$B$214,Loans!$B148,LoansR!J$12:J$226)</f>
        <v>0</v>
      </c>
      <c r="K148" s="42">
        <f>SUMIF(LoansC!$B$12:$B$226,Loans!$B148,LoansC!K$12:K$226)+SUMIF(LoansR!$B$12:$B$214,Loans!$B148,LoansR!K$12:K$226)</f>
        <v>0</v>
      </c>
      <c r="L148" s="42">
        <f>SUMIF(LoansC!$B$12:$B$226,Loans!$B148,LoansC!L$12:L$226)+SUMIF(LoansR!$B$12:$B$214,Loans!$B148,LoansR!L$12:L$226)</f>
        <v>0</v>
      </c>
      <c r="M148" s="42">
        <f>SUMIF(LoansC!$B$12:$B$226,Loans!$B148,LoansC!M$12:M$226)+SUMIF(LoansR!$B$12:$B$214,Loans!$B148,LoansR!M$12:M$226)</f>
        <v>131750</v>
      </c>
      <c r="N148" s="42">
        <f>SUMIF(LoansC!$B$12:$B$226,Loans!$B148,LoansC!N$12:N$226)+SUMIF(LoansR!$B$12:$B$214,Loans!$B148,LoansR!N$12:N$226)</f>
        <v>0</v>
      </c>
      <c r="O148" s="42">
        <f>SUMIF(LoansC!$B$12:$B$226,Loans!$B148,LoansC!O$12:O$226)+SUMIF(LoansR!$B$12:$B$214,Loans!$B148,LoansR!O$12:O$226)</f>
        <v>0</v>
      </c>
      <c r="P148" s="42">
        <f>SUMIF(LoansC!$B$12:$B$226,Loans!$B148,LoansC!P$12:P$226)+SUMIF(LoansR!$B$12:$B$214,Loans!$B148,LoansR!P$12:P$226)</f>
        <v>0</v>
      </c>
      <c r="Q148" s="42">
        <f>SUMIF(LoansC!$B$12:$B$226,Loans!$B148,LoansC!Q$12:Q$226)+SUMIF(LoansR!$B$12:$B$214,Loans!$B148,LoansR!Q$12:Q$226)</f>
        <v>0</v>
      </c>
      <c r="R148" s="42">
        <f>SUMIF(LoansC!$B$12:$B$226,Loans!$B148,LoansC!R$12:R$226)+SUMIF(LoansR!$B$12:$B$214,Loans!$B148,LoansR!R$12:R$226)</f>
        <v>0</v>
      </c>
      <c r="S148" s="42">
        <f>SUMIF(LoansC!$B$12:$B$226,Loans!$B148,LoansC!S$12:S$226)+SUMIF(LoansR!$B$12:$B$214,Loans!$B148,LoansR!S$12:S$226)</f>
        <v>0</v>
      </c>
      <c r="T148" s="42">
        <f>SUMIF(LoansC!$B$12:$B$226,Loans!$B148,LoansC!T$12:T$226)+SUMIF(LoansR!$B$12:$B$214,Loans!$B148,LoansR!T$12:T$226)</f>
        <v>0</v>
      </c>
      <c r="U148" s="42">
        <f>SUMIF(LoansC!$B$12:$B$226,Loans!$B148,LoansC!U$12:U$226)+SUMIF(LoansR!$B$12:$B$214,Loans!$B148,LoansR!U$12:U$226)</f>
        <v>2</v>
      </c>
      <c r="V148" s="42">
        <f>SUMIF(LoansC!$B$12:$B$226,Loans!$B148,LoansC!V$12:V$226)+SUMIF(LoansR!$B$12:$B$214,Loans!$B148,LoansR!V$12:V$226)</f>
        <v>0</v>
      </c>
      <c r="W148" s="42">
        <f>SUMIF(LoansC!$B$12:$B$226,Loans!$B148,LoansC!W$12:W$226)+SUMIF(LoansR!$B$12:$B$214,Loans!$B148,LoansR!W$12:W$226)</f>
        <v>0</v>
      </c>
      <c r="X148" s="42">
        <f>SUMIF(LoansC!$B$12:$B$226,Loans!$B148,LoansC!X$12:X$226)</f>
        <v>155</v>
      </c>
      <c r="Y148" s="42">
        <f>SUMIF(LoansC!$B$12:$B$226,Loans!$B148,LoansC!Y$12:Y$226)+SUMIF(LoansR!$B$12:$B$214,Loans!$B148,LoansR!Y$12:Y$226)</f>
        <v>0</v>
      </c>
      <c r="Z148" s="42">
        <f>SUMIF(LoansC!$B$12:$B$226,Loans!$B148,LoansC!Z$12:Z$226)+SUMIF(LoansR!$B$12:$B$214,Loans!$B148,LoansR!Z$12:Z$226)</f>
        <v>0</v>
      </c>
      <c r="AA148" s="42">
        <f>SUMIF(LoansC!$B$12:$B$226,Loans!$B148,LoansC!AA$12:AA$226)+SUMIF(LoansR!$B$12:$B$214,Loans!$B148,LoansR!AA$12:AA$226)</f>
        <v>0</v>
      </c>
      <c r="AB148" s="42">
        <f>SUMIF(LoansC!$B$12:$B$226,Loans!$B148,LoansC!AB$12:AB$226)+SUMIF(LoansR!$B$12:$B$214,Loans!$B148,LoansR!AB$12:AB$226)</f>
        <v>0</v>
      </c>
      <c r="AC148" s="42">
        <f>SUMIF(LoansC!$B$12:$B$226,Loans!$B148,LoansC!AC$12:AC$226)+SUMIF(LoansR!$B$12:$B$214,Loans!$B148,LoansR!AC$12:AC$226)</f>
        <v>850</v>
      </c>
      <c r="AD148" s="42">
        <f>SUMIF(LoansC!$B$12:$B$226,Loans!$B148,LoansC!AD$12:AD$226)+SUMIF(LoansR!$B$12:$B$214,Loans!$B148,LoansR!AD$12:AD$226)</f>
        <v>0</v>
      </c>
      <c r="AE148" s="70">
        <f>SUMIF(LoansC!$B$12:$B$226,Loans!$B148,LoansC!AE$12:AE$226)</f>
        <v>0.1111</v>
      </c>
      <c r="AF148" s="42">
        <f>SUMIF(LoansC!$B$12:$B$226,Loans!$B148,LoansC!AF$12:AF$226)+SUMIF(LoansR!$B$12:$B$214,Loans!$B148,LoansR!AF$12:AF$226)</f>
        <v>0</v>
      </c>
      <c r="AG148" s="42">
        <f>SUMIF(LoansC!$B$12:$B$226,Loans!$B148,LoansC!AG$12:AG$226)+SUMIF(LoansR!$B$12:$B$214,Loans!$B148,LoansR!AG$12:AG$226)</f>
        <v>0</v>
      </c>
      <c r="AH148" s="42">
        <f>SUMIF(LoansC!$B$12:$B$226,Loans!$B148,LoansC!AH$12:AH$226)+SUMIF(LoansR!$B$12:$B$214,Loans!$B148,LoansR!AH$12:AH$226)</f>
        <v>0</v>
      </c>
      <c r="AI148" s="42">
        <f>SUMIF(LoansC!$B$12:$B$226,Loans!$B148,LoansC!AI$12:AI$226)+SUMIF(LoansR!$B$12:$B$214,Loans!$B148,LoansR!AI$12:AI$226)</f>
        <v>0</v>
      </c>
      <c r="AJ148" s="42">
        <f>SUMIF(LoansC!$B$12:$B$226,Loans!$B148,LoansC!AJ$12:AJ$226)+SUMIF(LoansR!$B$12:$B$214,Loans!$B148,LoansR!AJ$12:AJ$226)</f>
        <v>0</v>
      </c>
      <c r="AK148" s="42">
        <f>SUMIF(LoansC!$B$12:$B$226,Loans!$B148,LoansC!AK$12:AK$226)+SUMIF(LoansR!$B$12:$B$214,Loans!$B148,LoansR!AK$12:AK$226)</f>
        <v>0</v>
      </c>
      <c r="AL148" s="42">
        <f>SUMIF(LoansC!$B$12:$B$226,Loans!$B148,LoansC!AL$12:AL$226)+SUMIF(LoansR!$B$12:$B$214,Loans!$B148,LoansR!AL$12:AL$226)</f>
        <v>0</v>
      </c>
      <c r="AM148" s="42">
        <f>SUMIF(LoansC!$B$12:$B$226,Loans!$B148,LoansC!AM$12:AM$226)+SUMIF(LoansR!$B$12:$B$214,Loans!$B148,LoansR!AM$12:AM$226)</f>
        <v>0</v>
      </c>
      <c r="AN148" s="42">
        <f>SUMIF(LoansC!$B$12:$B$226,Loans!$B148,LoansC!AN$12:AN$226)+SUMIF(LoansR!$B$12:$B$214,Loans!$B148,LoansR!AN$12:AN$226)</f>
        <v>0</v>
      </c>
      <c r="AP148" s="84"/>
    </row>
    <row r="149" spans="1:42" x14ac:dyDescent="0.2">
      <c r="A149" s="1">
        <f t="shared" si="10"/>
        <v>9</v>
      </c>
      <c r="B149" s="10">
        <f t="shared" si="11"/>
        <v>45930</v>
      </c>
      <c r="C149" s="42">
        <f>SUMIF(LoansC!$B$12:$B$226,Loans!$B149,LoansC!C$12:C$226)+SUMIF(LoansR!$B$12:$B$214,Loans!$B149,LoansR!C$12:C$226)</f>
        <v>649976.14</v>
      </c>
      <c r="D149" s="42">
        <f>SUMIF(LoansC!$B$12:$B$226,Loans!$B149,LoansC!D$12:D$226)+SUMIF(LoansR!$B$12:$B$214,Loans!$B149,LoansR!D$12:D$226)</f>
        <v>263060527.62999994</v>
      </c>
      <c r="E149" s="42">
        <f>SUMIF(LoansC!$B$12:$B$226,Loans!$B149,LoansC!E$12:E$226)+SUMIF(LoansR!$B$12:$B$214,Loans!$B149,LoansR!E$12:E$226)</f>
        <v>0</v>
      </c>
      <c r="F149" s="42">
        <f>SUMIF(LoansC!$B$12:$B$226,Loans!$B149,LoansC!F$12:F$226)+SUMIF(LoansR!$B$12:$B$214,Loans!$B149,LoansR!F$12:F$226)</f>
        <v>0</v>
      </c>
      <c r="G149" s="42">
        <f>SUMIF(LoansC!$B$12:$B$226,Loans!$B149,LoansC!G$12:G$226)+SUMIF(LoansR!$B$12:$B$214,Loans!$B149,LoansR!G$12:G$226)</f>
        <v>842</v>
      </c>
      <c r="H149" s="42">
        <f>SUMIF(LoansC!$B$12:$B$226,Loans!$B149,LoansC!H$12:H$226)+SUMIF(LoansR!$B$12:$B$214,Loans!$B149,LoansR!H$12:H$226)</f>
        <v>0</v>
      </c>
      <c r="I149" s="42">
        <f>SUMIF(LoansC!$B$12:$B$226,Loans!$B149,LoansC!I$12:I$226)+SUMIF(LoansR!$B$12:$B$214,Loans!$B149,LoansR!I$12:I$226)</f>
        <v>0</v>
      </c>
      <c r="J149" s="42">
        <f>SUMIF(LoansC!$B$12:$B$226,Loans!$B149,LoansC!J$12:J$226)+SUMIF(LoansR!$B$12:$B$214,Loans!$B149,LoansR!J$12:J$226)</f>
        <v>0</v>
      </c>
      <c r="K149" s="42">
        <f>SUMIF(LoansC!$B$12:$B$226,Loans!$B149,LoansC!K$12:K$226)+SUMIF(LoansR!$B$12:$B$214,Loans!$B149,LoansR!K$12:K$226)</f>
        <v>0</v>
      </c>
      <c r="L149" s="42">
        <f>SUMIF(LoansC!$B$12:$B$226,Loans!$B149,LoansC!L$12:L$226)+SUMIF(LoansR!$B$12:$B$214,Loans!$B149,LoansR!L$12:L$226)</f>
        <v>0</v>
      </c>
      <c r="M149" s="42">
        <f>SUMIF(LoansC!$B$12:$B$226,Loans!$B149,LoansC!M$12:M$226)+SUMIF(LoansR!$B$12:$B$214,Loans!$B149,LoansR!M$12:M$226)</f>
        <v>130510</v>
      </c>
      <c r="N149" s="42">
        <f>SUMIF(LoansC!$B$12:$B$226,Loans!$B149,LoansC!N$12:N$226)+SUMIF(LoansR!$B$12:$B$214,Loans!$B149,LoansR!N$12:N$226)</f>
        <v>0</v>
      </c>
      <c r="O149" s="42">
        <f>SUMIF(LoansC!$B$12:$B$226,Loans!$B149,LoansC!O$12:O$226)+SUMIF(LoansR!$B$12:$B$214,Loans!$B149,LoansR!O$12:O$226)</f>
        <v>0</v>
      </c>
      <c r="P149" s="42">
        <f>SUMIF(LoansC!$B$12:$B$226,Loans!$B149,LoansC!P$12:P$226)+SUMIF(LoansR!$B$12:$B$214,Loans!$B149,LoansR!P$12:P$226)</f>
        <v>0</v>
      </c>
      <c r="Q149" s="42">
        <f>SUMIF(LoansC!$B$12:$B$226,Loans!$B149,LoansC!Q$12:Q$226)+SUMIF(LoansR!$B$12:$B$214,Loans!$B149,LoansR!Q$12:Q$226)</f>
        <v>0</v>
      </c>
      <c r="R149" s="42">
        <f>SUMIF(LoansC!$B$12:$B$226,Loans!$B149,LoansC!R$12:R$226)+SUMIF(LoansR!$B$12:$B$214,Loans!$B149,LoansR!R$12:R$226)</f>
        <v>0</v>
      </c>
      <c r="S149" s="42">
        <f>SUMIF(LoansC!$B$12:$B$226,Loans!$B149,LoansC!S$12:S$226)+SUMIF(LoansR!$B$12:$B$214,Loans!$B149,LoansR!S$12:S$226)</f>
        <v>0</v>
      </c>
      <c r="T149" s="42">
        <f>SUMIF(LoansC!$B$12:$B$226,Loans!$B149,LoansC!T$12:T$226)+SUMIF(LoansR!$B$12:$B$214,Loans!$B149,LoansR!T$12:T$226)</f>
        <v>0</v>
      </c>
      <c r="U149" s="42">
        <f>SUMIF(LoansC!$B$12:$B$226,Loans!$B149,LoansC!U$12:U$226)+SUMIF(LoansR!$B$12:$B$214,Loans!$B149,LoansR!U$12:U$226)</f>
        <v>2</v>
      </c>
      <c r="V149" s="42">
        <f>SUMIF(LoansC!$B$12:$B$226,Loans!$B149,LoansC!V$12:V$226)+SUMIF(LoansR!$B$12:$B$214,Loans!$B149,LoansR!V$12:V$226)</f>
        <v>0</v>
      </c>
      <c r="W149" s="42">
        <f>SUMIF(LoansC!$B$12:$B$226,Loans!$B149,LoansC!W$12:W$226)+SUMIF(LoansR!$B$12:$B$214,Loans!$B149,LoansR!W$12:W$226)</f>
        <v>0</v>
      </c>
      <c r="X149" s="42">
        <f>SUMIF(LoansC!$B$12:$B$226,Loans!$B149,LoansC!X$12:X$226)</f>
        <v>155</v>
      </c>
      <c r="Y149" s="42">
        <f>SUMIF(LoansC!$B$12:$B$226,Loans!$B149,LoansC!Y$12:Y$226)+SUMIF(LoansR!$B$12:$B$214,Loans!$B149,LoansR!Y$12:Y$226)</f>
        <v>0</v>
      </c>
      <c r="Z149" s="42">
        <f>SUMIF(LoansC!$B$12:$B$226,Loans!$B149,LoansC!Z$12:Z$226)+SUMIF(LoansR!$B$12:$B$214,Loans!$B149,LoansR!Z$12:Z$226)</f>
        <v>0</v>
      </c>
      <c r="AA149" s="42">
        <f>SUMIF(LoansC!$B$12:$B$226,Loans!$B149,LoansC!AA$12:AA$226)+SUMIF(LoansR!$B$12:$B$214,Loans!$B149,LoansR!AA$12:AA$226)</f>
        <v>0</v>
      </c>
      <c r="AB149" s="42">
        <f>SUMIF(LoansC!$B$12:$B$226,Loans!$B149,LoansC!AB$12:AB$226)+SUMIF(LoansR!$B$12:$B$214,Loans!$B149,LoansR!AB$12:AB$226)</f>
        <v>0</v>
      </c>
      <c r="AC149" s="42">
        <f>SUMIF(LoansC!$B$12:$B$226,Loans!$B149,LoansC!AC$12:AC$226)+SUMIF(LoansR!$B$12:$B$214,Loans!$B149,LoansR!AC$12:AC$226)</f>
        <v>842</v>
      </c>
      <c r="AD149" s="42">
        <f>SUMIF(LoansC!$B$12:$B$226,Loans!$B149,LoansC!AD$12:AD$226)+SUMIF(LoansR!$B$12:$B$214,Loans!$B149,LoansR!AD$12:AD$226)</f>
        <v>0</v>
      </c>
      <c r="AE149" s="70">
        <f>SUMIF(LoansC!$B$12:$B$226,Loans!$B149,LoansC!AE$12:AE$226)</f>
        <v>0.1111</v>
      </c>
      <c r="AF149" s="42">
        <f>SUMIF(LoansC!$B$12:$B$226,Loans!$B149,LoansC!AF$12:AF$226)+SUMIF(LoansR!$B$12:$B$214,Loans!$B149,LoansR!AF$12:AF$226)</f>
        <v>0</v>
      </c>
      <c r="AG149" s="42">
        <f>SUMIF(LoansC!$B$12:$B$226,Loans!$B149,LoansC!AG$12:AG$226)+SUMIF(LoansR!$B$12:$B$214,Loans!$B149,LoansR!AG$12:AG$226)</f>
        <v>0</v>
      </c>
      <c r="AH149" s="42">
        <f>SUMIF(LoansC!$B$12:$B$226,Loans!$B149,LoansC!AH$12:AH$226)+SUMIF(LoansR!$B$12:$B$214,Loans!$B149,LoansR!AH$12:AH$226)</f>
        <v>0</v>
      </c>
      <c r="AI149" s="42">
        <f>SUMIF(LoansC!$B$12:$B$226,Loans!$B149,LoansC!AI$12:AI$226)+SUMIF(LoansR!$B$12:$B$214,Loans!$B149,LoansR!AI$12:AI$226)</f>
        <v>0</v>
      </c>
      <c r="AJ149" s="42">
        <f>SUMIF(LoansC!$B$12:$B$226,Loans!$B149,LoansC!AJ$12:AJ$226)+SUMIF(LoansR!$B$12:$B$214,Loans!$B149,LoansR!AJ$12:AJ$226)</f>
        <v>0</v>
      </c>
      <c r="AK149" s="42">
        <f>SUMIF(LoansC!$B$12:$B$226,Loans!$B149,LoansC!AK$12:AK$226)+SUMIF(LoansR!$B$12:$B$214,Loans!$B149,LoansR!AK$12:AK$226)</f>
        <v>0</v>
      </c>
      <c r="AL149" s="42">
        <f>SUMIF(LoansC!$B$12:$B$226,Loans!$B149,LoansC!AL$12:AL$226)+SUMIF(LoansR!$B$12:$B$214,Loans!$B149,LoansR!AL$12:AL$226)</f>
        <v>0</v>
      </c>
      <c r="AM149" s="42">
        <f>SUMIF(LoansC!$B$12:$B$226,Loans!$B149,LoansC!AM$12:AM$226)+SUMIF(LoansR!$B$12:$B$214,Loans!$B149,LoansR!AM$12:AM$226)</f>
        <v>0</v>
      </c>
      <c r="AN149" s="42">
        <f>SUMIF(LoansC!$B$12:$B$226,Loans!$B149,LoansC!AN$12:AN$226)+SUMIF(LoansR!$B$12:$B$214,Loans!$B149,LoansR!AN$12:AN$226)</f>
        <v>0</v>
      </c>
      <c r="AP149" s="84"/>
    </row>
    <row r="150" spans="1:42" x14ac:dyDescent="0.2">
      <c r="A150" s="1">
        <f t="shared" si="10"/>
        <v>10</v>
      </c>
      <c r="B150" s="10">
        <f t="shared" si="11"/>
        <v>45961</v>
      </c>
      <c r="C150" s="42">
        <f>SUMIF(LoansC!$B$12:$B$226,Loans!$B150,LoansC!C$12:C$226)+SUMIF(LoansR!$B$12:$B$214,Loans!$B150,LoansR!C$12:C$226)</f>
        <v>516993.00000000006</v>
      </c>
      <c r="D150" s="42">
        <f>SUMIF(LoansC!$B$12:$B$226,Loans!$B150,LoansC!D$12:D$226)+SUMIF(LoansR!$B$12:$B$214,Loans!$B150,LoansR!D$12:D$226)</f>
        <v>263577520.62999994</v>
      </c>
      <c r="E150" s="42">
        <f>SUMIF(LoansC!$B$12:$B$226,Loans!$B150,LoansC!E$12:E$226)+SUMIF(LoansR!$B$12:$B$214,Loans!$B150,LoansR!E$12:E$226)</f>
        <v>0</v>
      </c>
      <c r="F150" s="42">
        <f>SUMIF(LoansC!$B$12:$B$226,Loans!$B150,LoansC!F$12:F$226)+SUMIF(LoansR!$B$12:$B$214,Loans!$B150,LoansR!F$12:F$226)</f>
        <v>0</v>
      </c>
      <c r="G150" s="42">
        <f>SUMIF(LoansC!$B$12:$B$226,Loans!$B150,LoansC!G$12:G$226)+SUMIF(LoansR!$B$12:$B$214,Loans!$B150,LoansR!G$12:G$226)</f>
        <v>771</v>
      </c>
      <c r="H150" s="42">
        <f>SUMIF(LoansC!$B$12:$B$226,Loans!$B150,LoansC!H$12:H$226)+SUMIF(LoansR!$B$12:$B$214,Loans!$B150,LoansR!H$12:H$226)</f>
        <v>0</v>
      </c>
      <c r="I150" s="42">
        <f>SUMIF(LoansC!$B$12:$B$226,Loans!$B150,LoansC!I$12:I$226)+SUMIF(LoansR!$B$12:$B$214,Loans!$B150,LoansR!I$12:I$226)</f>
        <v>0</v>
      </c>
      <c r="J150" s="42">
        <f>SUMIF(LoansC!$B$12:$B$226,Loans!$B150,LoansC!J$12:J$226)+SUMIF(LoansR!$B$12:$B$214,Loans!$B150,LoansR!J$12:J$226)</f>
        <v>0</v>
      </c>
      <c r="K150" s="42">
        <f>SUMIF(LoansC!$B$12:$B$226,Loans!$B150,LoansC!K$12:K$226)+SUMIF(LoansR!$B$12:$B$214,Loans!$B150,LoansR!K$12:K$226)</f>
        <v>0</v>
      </c>
      <c r="L150" s="42">
        <f>SUMIF(LoansC!$B$12:$B$226,Loans!$B150,LoansC!L$12:L$226)+SUMIF(LoansR!$B$12:$B$214,Loans!$B150,LoansR!L$12:L$226)</f>
        <v>0</v>
      </c>
      <c r="M150" s="42">
        <f>SUMIF(LoansC!$B$12:$B$226,Loans!$B150,LoansC!M$12:M$226)+SUMIF(LoansR!$B$12:$B$214,Loans!$B150,LoansR!M$12:M$226)</f>
        <v>119505</v>
      </c>
      <c r="N150" s="42">
        <f>SUMIF(LoansC!$B$12:$B$226,Loans!$B150,LoansC!N$12:N$226)+SUMIF(LoansR!$B$12:$B$214,Loans!$B150,LoansR!N$12:N$226)</f>
        <v>0</v>
      </c>
      <c r="O150" s="42">
        <f>SUMIF(LoansC!$B$12:$B$226,Loans!$B150,LoansC!O$12:O$226)+SUMIF(LoansR!$B$12:$B$214,Loans!$B150,LoansR!O$12:O$226)</f>
        <v>0</v>
      </c>
      <c r="P150" s="42">
        <f>SUMIF(LoansC!$B$12:$B$226,Loans!$B150,LoansC!P$12:P$226)+SUMIF(LoansR!$B$12:$B$214,Loans!$B150,LoansR!P$12:P$226)</f>
        <v>0</v>
      </c>
      <c r="Q150" s="42">
        <f>SUMIF(LoansC!$B$12:$B$226,Loans!$B150,LoansC!Q$12:Q$226)+SUMIF(LoansR!$B$12:$B$214,Loans!$B150,LoansR!Q$12:Q$226)</f>
        <v>0</v>
      </c>
      <c r="R150" s="42">
        <f>SUMIF(LoansC!$B$12:$B$226,Loans!$B150,LoansC!R$12:R$226)+SUMIF(LoansR!$B$12:$B$214,Loans!$B150,LoansR!R$12:R$226)</f>
        <v>0</v>
      </c>
      <c r="S150" s="42">
        <f>SUMIF(LoansC!$B$12:$B$226,Loans!$B150,LoansC!S$12:S$226)+SUMIF(LoansR!$B$12:$B$214,Loans!$B150,LoansR!S$12:S$226)</f>
        <v>0</v>
      </c>
      <c r="T150" s="42">
        <f>SUMIF(LoansC!$B$12:$B$226,Loans!$B150,LoansC!T$12:T$226)+SUMIF(LoansR!$B$12:$B$214,Loans!$B150,LoansR!T$12:T$226)</f>
        <v>0</v>
      </c>
      <c r="U150" s="42">
        <f>SUMIF(LoansC!$B$12:$B$226,Loans!$B150,LoansC!U$12:U$226)+SUMIF(LoansR!$B$12:$B$214,Loans!$B150,LoansR!U$12:U$226)</f>
        <v>2</v>
      </c>
      <c r="V150" s="42">
        <f>SUMIF(LoansC!$B$12:$B$226,Loans!$B150,LoansC!V$12:V$226)+SUMIF(LoansR!$B$12:$B$214,Loans!$B150,LoansR!V$12:V$226)</f>
        <v>0</v>
      </c>
      <c r="W150" s="42">
        <f>SUMIF(LoansC!$B$12:$B$226,Loans!$B150,LoansC!W$12:W$226)+SUMIF(LoansR!$B$12:$B$214,Loans!$B150,LoansR!W$12:W$226)</f>
        <v>0</v>
      </c>
      <c r="X150" s="42">
        <f>SUMIF(LoansC!$B$12:$B$226,Loans!$B150,LoansC!X$12:X$226)</f>
        <v>155</v>
      </c>
      <c r="Y150" s="42">
        <f>SUMIF(LoansC!$B$12:$B$226,Loans!$B150,LoansC!Y$12:Y$226)+SUMIF(LoansR!$B$12:$B$214,Loans!$B150,LoansR!Y$12:Y$226)</f>
        <v>0</v>
      </c>
      <c r="Z150" s="42">
        <f>SUMIF(LoansC!$B$12:$B$226,Loans!$B150,LoansC!Z$12:Z$226)+SUMIF(LoansR!$B$12:$B$214,Loans!$B150,LoansR!Z$12:Z$226)</f>
        <v>0</v>
      </c>
      <c r="AA150" s="42">
        <f>SUMIF(LoansC!$B$12:$B$226,Loans!$B150,LoansC!AA$12:AA$226)+SUMIF(LoansR!$B$12:$B$214,Loans!$B150,LoansR!AA$12:AA$226)</f>
        <v>0</v>
      </c>
      <c r="AB150" s="42">
        <f>SUMIF(LoansC!$B$12:$B$226,Loans!$B150,LoansC!AB$12:AB$226)+SUMIF(LoansR!$B$12:$B$214,Loans!$B150,LoansR!AB$12:AB$226)</f>
        <v>0</v>
      </c>
      <c r="AC150" s="42">
        <f>SUMIF(LoansC!$B$12:$B$226,Loans!$B150,LoansC!AC$12:AC$226)+SUMIF(LoansR!$B$12:$B$214,Loans!$B150,LoansR!AC$12:AC$226)</f>
        <v>771</v>
      </c>
      <c r="AD150" s="42">
        <f>SUMIF(LoansC!$B$12:$B$226,Loans!$B150,LoansC!AD$12:AD$226)+SUMIF(LoansR!$B$12:$B$214,Loans!$B150,LoansR!AD$12:AD$226)</f>
        <v>0</v>
      </c>
      <c r="AE150" s="70">
        <f>SUMIF(LoansC!$B$12:$B$226,Loans!$B150,LoansC!AE$12:AE$226)</f>
        <v>0.1111</v>
      </c>
      <c r="AF150" s="42">
        <f>SUMIF(LoansC!$B$12:$B$226,Loans!$B150,LoansC!AF$12:AF$226)+SUMIF(LoansR!$B$12:$B$214,Loans!$B150,LoansR!AF$12:AF$226)</f>
        <v>0</v>
      </c>
      <c r="AG150" s="42">
        <f>SUMIF(LoansC!$B$12:$B$226,Loans!$B150,LoansC!AG$12:AG$226)+SUMIF(LoansR!$B$12:$B$214,Loans!$B150,LoansR!AG$12:AG$226)</f>
        <v>0</v>
      </c>
      <c r="AH150" s="42">
        <f>SUMIF(LoansC!$B$12:$B$226,Loans!$B150,LoansC!AH$12:AH$226)+SUMIF(LoansR!$B$12:$B$214,Loans!$B150,LoansR!AH$12:AH$226)</f>
        <v>0</v>
      </c>
      <c r="AI150" s="42">
        <f>SUMIF(LoansC!$B$12:$B$226,Loans!$B150,LoansC!AI$12:AI$226)+SUMIF(LoansR!$B$12:$B$214,Loans!$B150,LoansR!AI$12:AI$226)</f>
        <v>0</v>
      </c>
      <c r="AJ150" s="42">
        <f>SUMIF(LoansC!$B$12:$B$226,Loans!$B150,LoansC!AJ$12:AJ$226)+SUMIF(LoansR!$B$12:$B$214,Loans!$B150,LoansR!AJ$12:AJ$226)</f>
        <v>0</v>
      </c>
      <c r="AK150" s="42">
        <f>SUMIF(LoansC!$B$12:$B$226,Loans!$B150,LoansC!AK$12:AK$226)+SUMIF(LoansR!$B$12:$B$214,Loans!$B150,LoansR!AK$12:AK$226)</f>
        <v>0</v>
      </c>
      <c r="AL150" s="42">
        <f>SUMIF(LoansC!$B$12:$B$226,Loans!$B150,LoansC!AL$12:AL$226)+SUMIF(LoansR!$B$12:$B$214,Loans!$B150,LoansR!AL$12:AL$226)</f>
        <v>0</v>
      </c>
      <c r="AM150" s="42">
        <f>SUMIF(LoansC!$B$12:$B$226,Loans!$B150,LoansC!AM$12:AM$226)+SUMIF(LoansR!$B$12:$B$214,Loans!$B150,LoansR!AM$12:AM$226)</f>
        <v>0</v>
      </c>
      <c r="AN150" s="42">
        <f>SUMIF(LoansC!$B$12:$B$226,Loans!$B150,LoansC!AN$12:AN$226)+SUMIF(LoansR!$B$12:$B$214,Loans!$B150,LoansR!AN$12:AN$226)</f>
        <v>0</v>
      </c>
      <c r="AP150" s="84"/>
    </row>
    <row r="151" spans="1:42" x14ac:dyDescent="0.2">
      <c r="A151" s="1">
        <f t="shared" si="10"/>
        <v>11</v>
      </c>
      <c r="B151" s="10">
        <f t="shared" si="11"/>
        <v>45991</v>
      </c>
      <c r="C151" s="42">
        <f>SUMIF(LoansC!$B$12:$B$226,Loans!$B151,LoansC!C$12:C$226)+SUMIF(LoansR!$B$12:$B$214,Loans!$B151,LoansR!C$12:C$226)</f>
        <v>320547.46000000002</v>
      </c>
      <c r="D151" s="42">
        <f>SUMIF(LoansC!$B$12:$B$226,Loans!$B151,LoansC!D$12:D$226)+SUMIF(LoansR!$B$12:$B$214,Loans!$B151,LoansR!D$12:D$226)</f>
        <v>263898068.08999994</v>
      </c>
      <c r="E151" s="42">
        <f>SUMIF(LoansC!$B$12:$B$226,Loans!$B151,LoansC!E$12:E$226)+SUMIF(LoansR!$B$12:$B$214,Loans!$B151,LoansR!E$12:E$226)</f>
        <v>0</v>
      </c>
      <c r="F151" s="42">
        <f>SUMIF(LoansC!$B$12:$B$226,Loans!$B151,LoansC!F$12:F$226)+SUMIF(LoansR!$B$12:$B$214,Loans!$B151,LoansR!F$12:F$226)</f>
        <v>0</v>
      </c>
      <c r="G151" s="42">
        <f>SUMIF(LoansC!$B$12:$B$226,Loans!$B151,LoansC!G$12:G$226)+SUMIF(LoansR!$B$12:$B$214,Loans!$B151,LoansR!G$12:G$226)</f>
        <v>649</v>
      </c>
      <c r="H151" s="42">
        <f>SUMIF(LoansC!$B$12:$B$226,Loans!$B151,LoansC!H$12:H$226)+SUMIF(LoansR!$B$12:$B$214,Loans!$B151,LoansR!H$12:H$226)</f>
        <v>0</v>
      </c>
      <c r="I151" s="42">
        <f>SUMIF(LoansC!$B$12:$B$226,Loans!$B151,LoansC!I$12:I$226)+SUMIF(LoansR!$B$12:$B$214,Loans!$B151,LoansR!I$12:I$226)</f>
        <v>0</v>
      </c>
      <c r="J151" s="42">
        <f>SUMIF(LoansC!$B$12:$B$226,Loans!$B151,LoansC!J$12:J$226)+SUMIF(LoansR!$B$12:$B$214,Loans!$B151,LoansR!J$12:J$226)</f>
        <v>0</v>
      </c>
      <c r="K151" s="42">
        <f>SUMIF(LoansC!$B$12:$B$226,Loans!$B151,LoansC!K$12:K$226)+SUMIF(LoansR!$B$12:$B$214,Loans!$B151,LoansR!K$12:K$226)</f>
        <v>0</v>
      </c>
      <c r="L151" s="42">
        <f>SUMIF(LoansC!$B$12:$B$226,Loans!$B151,LoansC!L$12:L$226)+SUMIF(LoansR!$B$12:$B$214,Loans!$B151,LoansR!L$12:L$226)</f>
        <v>0</v>
      </c>
      <c r="M151" s="42">
        <f>SUMIF(LoansC!$B$12:$B$226,Loans!$B151,LoansC!M$12:M$226)+SUMIF(LoansR!$B$12:$B$214,Loans!$B151,LoansR!M$12:M$226)</f>
        <v>100595</v>
      </c>
      <c r="N151" s="42">
        <f>SUMIF(LoansC!$B$12:$B$226,Loans!$B151,LoansC!N$12:N$226)+SUMIF(LoansR!$B$12:$B$214,Loans!$B151,LoansR!N$12:N$226)</f>
        <v>0</v>
      </c>
      <c r="O151" s="42">
        <f>SUMIF(LoansC!$B$12:$B$226,Loans!$B151,LoansC!O$12:O$226)+SUMIF(LoansR!$B$12:$B$214,Loans!$B151,LoansR!O$12:O$226)</f>
        <v>0</v>
      </c>
      <c r="P151" s="42">
        <f>SUMIF(LoansC!$B$12:$B$226,Loans!$B151,LoansC!P$12:P$226)+SUMIF(LoansR!$B$12:$B$214,Loans!$B151,LoansR!P$12:P$226)</f>
        <v>0</v>
      </c>
      <c r="Q151" s="42">
        <f>SUMIF(LoansC!$B$12:$B$226,Loans!$B151,LoansC!Q$12:Q$226)+SUMIF(LoansR!$B$12:$B$214,Loans!$B151,LoansR!Q$12:Q$226)</f>
        <v>0</v>
      </c>
      <c r="R151" s="42">
        <f>SUMIF(LoansC!$B$12:$B$226,Loans!$B151,LoansC!R$12:R$226)+SUMIF(LoansR!$B$12:$B$214,Loans!$B151,LoansR!R$12:R$226)</f>
        <v>0</v>
      </c>
      <c r="S151" s="42">
        <f>SUMIF(LoansC!$B$12:$B$226,Loans!$B151,LoansC!S$12:S$226)+SUMIF(LoansR!$B$12:$B$214,Loans!$B151,LoansR!S$12:S$226)</f>
        <v>0</v>
      </c>
      <c r="T151" s="42">
        <f>SUMIF(LoansC!$B$12:$B$226,Loans!$B151,LoansC!T$12:T$226)+SUMIF(LoansR!$B$12:$B$214,Loans!$B151,LoansR!T$12:T$226)</f>
        <v>0</v>
      </c>
      <c r="U151" s="42">
        <f>SUMIF(LoansC!$B$12:$B$226,Loans!$B151,LoansC!U$12:U$226)+SUMIF(LoansR!$B$12:$B$214,Loans!$B151,LoansR!U$12:U$226)</f>
        <v>2</v>
      </c>
      <c r="V151" s="42">
        <f>SUMIF(LoansC!$B$12:$B$226,Loans!$B151,LoansC!V$12:V$226)+SUMIF(LoansR!$B$12:$B$214,Loans!$B151,LoansR!V$12:V$226)</f>
        <v>0</v>
      </c>
      <c r="W151" s="42">
        <f>SUMIF(LoansC!$B$12:$B$226,Loans!$B151,LoansC!W$12:W$226)+SUMIF(LoansR!$B$12:$B$214,Loans!$B151,LoansR!W$12:W$226)</f>
        <v>0</v>
      </c>
      <c r="X151" s="42">
        <f>SUMIF(LoansC!$B$12:$B$226,Loans!$B151,LoansC!X$12:X$226)</f>
        <v>155</v>
      </c>
      <c r="Y151" s="42">
        <f>SUMIF(LoansC!$B$12:$B$226,Loans!$B151,LoansC!Y$12:Y$226)+SUMIF(LoansR!$B$12:$B$214,Loans!$B151,LoansR!Y$12:Y$226)</f>
        <v>0</v>
      </c>
      <c r="Z151" s="42">
        <f>SUMIF(LoansC!$B$12:$B$226,Loans!$B151,LoansC!Z$12:Z$226)+SUMIF(LoansR!$B$12:$B$214,Loans!$B151,LoansR!Z$12:Z$226)</f>
        <v>0</v>
      </c>
      <c r="AA151" s="42">
        <f>SUMIF(LoansC!$B$12:$B$226,Loans!$B151,LoansC!AA$12:AA$226)+SUMIF(LoansR!$B$12:$B$214,Loans!$B151,LoansR!AA$12:AA$226)</f>
        <v>0</v>
      </c>
      <c r="AB151" s="42">
        <f>SUMIF(LoansC!$B$12:$B$226,Loans!$B151,LoansC!AB$12:AB$226)+SUMIF(LoansR!$B$12:$B$214,Loans!$B151,LoansR!AB$12:AB$226)</f>
        <v>0</v>
      </c>
      <c r="AC151" s="42">
        <f>SUMIF(LoansC!$B$12:$B$226,Loans!$B151,LoansC!AC$12:AC$226)+SUMIF(LoansR!$B$12:$B$214,Loans!$B151,LoansR!AC$12:AC$226)</f>
        <v>649</v>
      </c>
      <c r="AD151" s="42">
        <f>SUMIF(LoansC!$B$12:$B$226,Loans!$B151,LoansC!AD$12:AD$226)+SUMIF(LoansR!$B$12:$B$214,Loans!$B151,LoansR!AD$12:AD$226)</f>
        <v>0</v>
      </c>
      <c r="AE151" s="70">
        <f>SUMIF(LoansC!$B$12:$B$226,Loans!$B151,LoansC!AE$12:AE$226)</f>
        <v>0.1111</v>
      </c>
      <c r="AF151" s="42">
        <f>SUMIF(LoansC!$B$12:$B$226,Loans!$B151,LoansC!AF$12:AF$226)+SUMIF(LoansR!$B$12:$B$214,Loans!$B151,LoansR!AF$12:AF$226)</f>
        <v>0</v>
      </c>
      <c r="AG151" s="42">
        <f>SUMIF(LoansC!$B$12:$B$226,Loans!$B151,LoansC!AG$12:AG$226)+SUMIF(LoansR!$B$12:$B$214,Loans!$B151,LoansR!AG$12:AG$226)</f>
        <v>0</v>
      </c>
      <c r="AH151" s="42">
        <f>SUMIF(LoansC!$B$12:$B$226,Loans!$B151,LoansC!AH$12:AH$226)+SUMIF(LoansR!$B$12:$B$214,Loans!$B151,LoansR!AH$12:AH$226)</f>
        <v>0</v>
      </c>
      <c r="AI151" s="42">
        <f>SUMIF(LoansC!$B$12:$B$226,Loans!$B151,LoansC!AI$12:AI$226)+SUMIF(LoansR!$B$12:$B$214,Loans!$B151,LoansR!AI$12:AI$226)</f>
        <v>0</v>
      </c>
      <c r="AJ151" s="42">
        <f>SUMIF(LoansC!$B$12:$B$226,Loans!$B151,LoansC!AJ$12:AJ$226)+SUMIF(LoansR!$B$12:$B$214,Loans!$B151,LoansR!AJ$12:AJ$226)</f>
        <v>0</v>
      </c>
      <c r="AK151" s="42">
        <f>SUMIF(LoansC!$B$12:$B$226,Loans!$B151,LoansC!AK$12:AK$226)+SUMIF(LoansR!$B$12:$B$214,Loans!$B151,LoansR!AK$12:AK$226)</f>
        <v>0</v>
      </c>
      <c r="AL151" s="42">
        <f>SUMIF(LoansC!$B$12:$B$226,Loans!$B151,LoansC!AL$12:AL$226)+SUMIF(LoansR!$B$12:$B$214,Loans!$B151,LoansR!AL$12:AL$226)</f>
        <v>0</v>
      </c>
      <c r="AM151" s="42">
        <f>SUMIF(LoansC!$B$12:$B$226,Loans!$B151,LoansC!AM$12:AM$226)+SUMIF(LoansR!$B$12:$B$214,Loans!$B151,LoansR!AM$12:AM$226)</f>
        <v>0</v>
      </c>
      <c r="AN151" s="42">
        <f>SUMIF(LoansC!$B$12:$B$226,Loans!$B151,LoansC!AN$12:AN$226)+SUMIF(LoansR!$B$12:$B$214,Loans!$B151,LoansR!AN$12:AN$226)</f>
        <v>0</v>
      </c>
      <c r="AP151" s="84"/>
    </row>
    <row r="152" spans="1:42" x14ac:dyDescent="0.2">
      <c r="A152" s="1">
        <f t="shared" si="10"/>
        <v>12</v>
      </c>
      <c r="B152" s="10">
        <f t="shared" si="11"/>
        <v>46022</v>
      </c>
      <c r="C152" s="42">
        <f>SUMIF(LoansC!$B$12:$B$226,Loans!$B152,LoansC!C$12:C$226)+SUMIF(LoansR!$B$12:$B$214,Loans!$B152,LoansR!C$12:C$226)</f>
        <v>280685.17000000004</v>
      </c>
      <c r="D152" s="42">
        <f>SUMIF(LoansC!$B$12:$B$226,Loans!$B152,LoansC!D$12:D$226)+SUMIF(LoansR!$B$12:$B$214,Loans!$B152,LoansR!D$12:D$226)</f>
        <v>264178753.25999993</v>
      </c>
      <c r="E152" s="42">
        <f>SUMIF(LoansC!$B$12:$B$226,Loans!$B152,LoansC!E$12:E$226)+SUMIF(LoansR!$B$12:$B$214,Loans!$B152,LoansR!E$12:E$226)</f>
        <v>0</v>
      </c>
      <c r="F152" s="42">
        <f>SUMIF(LoansC!$B$12:$B$226,Loans!$B152,LoansC!F$12:F$226)+SUMIF(LoansR!$B$12:$B$214,Loans!$B152,LoansR!F$12:F$226)</f>
        <v>0</v>
      </c>
      <c r="G152" s="42">
        <f>SUMIF(LoansC!$B$12:$B$226,Loans!$B152,LoansC!G$12:G$226)+SUMIF(LoansR!$B$12:$B$214,Loans!$B152,LoansR!G$12:G$226)</f>
        <v>518</v>
      </c>
      <c r="H152" s="42">
        <f>SUMIF(LoansC!$B$12:$B$226,Loans!$B152,LoansC!H$12:H$226)+SUMIF(LoansR!$B$12:$B$214,Loans!$B152,LoansR!H$12:H$226)</f>
        <v>0</v>
      </c>
      <c r="I152" s="42">
        <f>SUMIF(LoansC!$B$12:$B$226,Loans!$B152,LoansC!I$12:I$226)+SUMIF(LoansR!$B$12:$B$214,Loans!$B152,LoansR!I$12:I$226)</f>
        <v>0</v>
      </c>
      <c r="J152" s="42">
        <f>SUMIF(LoansC!$B$12:$B$226,Loans!$B152,LoansC!J$12:J$226)+SUMIF(LoansR!$B$12:$B$214,Loans!$B152,LoansR!J$12:J$226)</f>
        <v>0</v>
      </c>
      <c r="K152" s="42">
        <f>SUMIF(LoansC!$B$12:$B$226,Loans!$B152,LoansC!K$12:K$226)+SUMIF(LoansR!$B$12:$B$214,Loans!$B152,LoansR!K$12:K$226)</f>
        <v>0</v>
      </c>
      <c r="L152" s="42">
        <f>SUMIF(LoansC!$B$12:$B$226,Loans!$B152,LoansC!L$12:L$226)+SUMIF(LoansR!$B$12:$B$214,Loans!$B152,LoansR!L$12:L$226)</f>
        <v>0</v>
      </c>
      <c r="M152" s="42">
        <f>SUMIF(LoansC!$B$12:$B$226,Loans!$B152,LoansC!M$12:M$226)+SUMIF(LoansR!$B$12:$B$214,Loans!$B152,LoansR!M$12:M$226)</f>
        <v>80290</v>
      </c>
      <c r="N152" s="42">
        <f>SUMIF(LoansC!$B$12:$B$226,Loans!$B152,LoansC!N$12:N$226)+SUMIF(LoansR!$B$12:$B$214,Loans!$B152,LoansR!N$12:N$226)</f>
        <v>0</v>
      </c>
      <c r="O152" s="42">
        <f>SUMIF(LoansC!$B$12:$B$226,Loans!$B152,LoansC!O$12:O$226)+SUMIF(LoansR!$B$12:$B$214,Loans!$B152,LoansR!O$12:O$226)</f>
        <v>0</v>
      </c>
      <c r="P152" s="42">
        <f>SUMIF(LoansC!$B$12:$B$226,Loans!$B152,LoansC!P$12:P$226)+SUMIF(LoansR!$B$12:$B$214,Loans!$B152,LoansR!P$12:P$226)</f>
        <v>0</v>
      </c>
      <c r="Q152" s="42">
        <f>SUMIF(LoansC!$B$12:$B$226,Loans!$B152,LoansC!Q$12:Q$226)+SUMIF(LoansR!$B$12:$B$214,Loans!$B152,LoansR!Q$12:Q$226)</f>
        <v>0</v>
      </c>
      <c r="R152" s="42">
        <f>SUMIF(LoansC!$B$12:$B$226,Loans!$B152,LoansC!R$12:R$226)+SUMIF(LoansR!$B$12:$B$214,Loans!$B152,LoansR!R$12:R$226)</f>
        <v>0</v>
      </c>
      <c r="S152" s="42">
        <f>SUMIF(LoansC!$B$12:$B$226,Loans!$B152,LoansC!S$12:S$226)+SUMIF(LoansR!$B$12:$B$214,Loans!$B152,LoansR!S$12:S$226)</f>
        <v>0</v>
      </c>
      <c r="T152" s="42">
        <f>SUMIF(LoansC!$B$12:$B$226,Loans!$B152,LoansC!T$12:T$226)+SUMIF(LoansR!$B$12:$B$214,Loans!$B152,LoansR!T$12:T$226)</f>
        <v>0</v>
      </c>
      <c r="U152" s="42">
        <f>SUMIF(LoansC!$B$12:$B$226,Loans!$B152,LoansC!U$12:U$226)+SUMIF(LoansR!$B$12:$B$214,Loans!$B152,LoansR!U$12:U$226)</f>
        <v>2</v>
      </c>
      <c r="V152" s="42">
        <f>SUMIF(LoansC!$B$12:$B$226,Loans!$B152,LoansC!V$12:V$226)+SUMIF(LoansR!$B$12:$B$214,Loans!$B152,LoansR!V$12:V$226)</f>
        <v>0</v>
      </c>
      <c r="W152" s="42">
        <f>SUMIF(LoansC!$B$12:$B$226,Loans!$B152,LoansC!W$12:W$226)+SUMIF(LoansR!$B$12:$B$214,Loans!$B152,LoansR!W$12:W$226)</f>
        <v>0</v>
      </c>
      <c r="X152" s="42">
        <f>SUMIF(LoansC!$B$12:$B$226,Loans!$B152,LoansC!X$12:X$226)</f>
        <v>155</v>
      </c>
      <c r="Y152" s="42">
        <f>SUMIF(LoansC!$B$12:$B$226,Loans!$B152,LoansC!Y$12:Y$226)+SUMIF(LoansR!$B$12:$B$214,Loans!$B152,LoansR!Y$12:Y$226)</f>
        <v>0</v>
      </c>
      <c r="Z152" s="42">
        <f>SUMIF(LoansC!$B$12:$B$226,Loans!$B152,LoansC!Z$12:Z$226)+SUMIF(LoansR!$B$12:$B$214,Loans!$B152,LoansR!Z$12:Z$226)</f>
        <v>0</v>
      </c>
      <c r="AA152" s="42">
        <f>SUMIF(LoansC!$B$12:$B$226,Loans!$B152,LoansC!AA$12:AA$226)+SUMIF(LoansR!$B$12:$B$214,Loans!$B152,LoansR!AA$12:AA$226)</f>
        <v>0</v>
      </c>
      <c r="AB152" s="42">
        <f>SUMIF(LoansC!$B$12:$B$226,Loans!$B152,LoansC!AB$12:AB$226)+SUMIF(LoansR!$B$12:$B$214,Loans!$B152,LoansR!AB$12:AB$226)</f>
        <v>0</v>
      </c>
      <c r="AC152" s="42">
        <f>SUMIF(LoansC!$B$12:$B$226,Loans!$B152,LoansC!AC$12:AC$226)+SUMIF(LoansR!$B$12:$B$214,Loans!$B152,LoansR!AC$12:AC$226)</f>
        <v>518</v>
      </c>
      <c r="AD152" s="42">
        <f>SUMIF(LoansC!$B$12:$B$226,Loans!$B152,LoansC!AD$12:AD$226)+SUMIF(LoansR!$B$12:$B$214,Loans!$B152,LoansR!AD$12:AD$226)</f>
        <v>0</v>
      </c>
      <c r="AE152" s="70">
        <f>SUMIF(LoansC!$B$12:$B$226,Loans!$B152,LoansC!AE$12:AE$226)</f>
        <v>0.1111</v>
      </c>
      <c r="AF152" s="42">
        <f>SUMIF(LoansC!$B$12:$B$226,Loans!$B152,LoansC!AF$12:AF$226)+SUMIF(LoansR!$B$12:$B$214,Loans!$B152,LoansR!AF$12:AF$226)</f>
        <v>0</v>
      </c>
      <c r="AG152" s="42">
        <f>SUMIF(LoansC!$B$12:$B$226,Loans!$B152,LoansC!AG$12:AG$226)+SUMIF(LoansR!$B$12:$B$214,Loans!$B152,LoansR!AG$12:AG$226)</f>
        <v>0</v>
      </c>
      <c r="AH152" s="42">
        <f>SUMIF(LoansC!$B$12:$B$226,Loans!$B152,LoansC!AH$12:AH$226)+SUMIF(LoansR!$B$12:$B$214,Loans!$B152,LoansR!AH$12:AH$226)</f>
        <v>0</v>
      </c>
      <c r="AI152" s="42">
        <f>SUMIF(LoansC!$B$12:$B$226,Loans!$B152,LoansC!AI$12:AI$226)+SUMIF(LoansR!$B$12:$B$214,Loans!$B152,LoansR!AI$12:AI$226)</f>
        <v>0</v>
      </c>
      <c r="AJ152" s="42">
        <f>SUMIF(LoansC!$B$12:$B$226,Loans!$B152,LoansC!AJ$12:AJ$226)+SUMIF(LoansR!$B$12:$B$214,Loans!$B152,LoansR!AJ$12:AJ$226)</f>
        <v>0</v>
      </c>
      <c r="AK152" s="42">
        <f>SUMIF(LoansC!$B$12:$B$226,Loans!$B152,LoansC!AK$12:AK$226)+SUMIF(LoansR!$B$12:$B$214,Loans!$B152,LoansR!AK$12:AK$226)</f>
        <v>0</v>
      </c>
      <c r="AL152" s="42">
        <f>SUMIF(LoansC!$B$12:$B$226,Loans!$B152,LoansC!AL$12:AL$226)+SUMIF(LoansR!$B$12:$B$214,Loans!$B152,LoansR!AL$12:AL$226)</f>
        <v>0</v>
      </c>
      <c r="AM152" s="42">
        <f>SUMIF(LoansC!$B$12:$B$226,Loans!$B152,LoansC!AM$12:AM$226)+SUMIF(LoansR!$B$12:$B$214,Loans!$B152,LoansR!AM$12:AM$226)</f>
        <v>0</v>
      </c>
      <c r="AN152" s="42">
        <f>SUMIF(LoansC!$B$12:$B$226,Loans!$B152,LoansC!AN$12:AN$226)+SUMIF(LoansR!$B$12:$B$214,Loans!$B152,LoansR!AN$12:AN$226)</f>
        <v>0</v>
      </c>
      <c r="AP152" s="84"/>
    </row>
    <row r="153" spans="1:42" x14ac:dyDescent="0.2">
      <c r="A153" s="1">
        <f t="shared" si="10"/>
        <v>1</v>
      </c>
      <c r="B153" s="10">
        <f t="shared" si="11"/>
        <v>46053</v>
      </c>
      <c r="C153" s="42">
        <f>SUMIF(LoansC!$B$12:$B$226,Loans!$B153,LoansC!C$12:C$226)+SUMIF(LoansR!$B$12:$B$214,Loans!$B153,LoansR!C$12:C$226)</f>
        <v>130899.09999999999</v>
      </c>
      <c r="D153" s="42">
        <f>SUMIF(LoansC!$B$12:$B$226,Loans!$B153,LoansC!D$12:D$226)+SUMIF(LoansR!$B$12:$B$214,Loans!$B153,LoansR!D$12:D$226)</f>
        <v>264309652.35999992</v>
      </c>
      <c r="E153" s="42">
        <f>SUMIF(LoansC!$B$12:$B$226,Loans!$B153,LoansC!E$12:E$226)+SUMIF(LoansR!$B$12:$B$214,Loans!$B153,LoansR!E$12:E$226)</f>
        <v>0</v>
      </c>
      <c r="F153" s="42">
        <f>SUMIF(LoansC!$B$12:$B$226,Loans!$B153,LoansC!F$12:F$226)+SUMIF(LoansR!$B$12:$B$214,Loans!$B153,LoansR!F$12:F$226)</f>
        <v>0</v>
      </c>
      <c r="G153" s="42">
        <f>SUMIF(LoansC!$B$12:$B$226,Loans!$B153,LoansC!G$12:G$226)+SUMIF(LoansR!$B$12:$B$214,Loans!$B153,LoansR!G$12:G$226)</f>
        <v>119</v>
      </c>
      <c r="H153" s="42">
        <f>SUMIF(LoansC!$B$12:$B$226,Loans!$B153,LoansC!H$12:H$226)+SUMIF(LoansR!$B$12:$B$214,Loans!$B153,LoansR!H$12:H$226)</f>
        <v>0</v>
      </c>
      <c r="I153" s="42">
        <f>SUMIF(LoansC!$B$12:$B$226,Loans!$B153,LoansC!I$12:I$226)+SUMIF(LoansR!$B$12:$B$214,Loans!$B153,LoansR!I$12:I$226)</f>
        <v>0</v>
      </c>
      <c r="J153" s="42">
        <f>SUMIF(LoansC!$B$12:$B$226,Loans!$B153,LoansC!J$12:J$226)+SUMIF(LoansR!$B$12:$B$214,Loans!$B153,LoansR!J$12:J$226)</f>
        <v>0</v>
      </c>
      <c r="K153" s="42">
        <f>SUMIF(LoansC!$B$12:$B$226,Loans!$B153,LoansC!K$12:K$226)+SUMIF(LoansR!$B$12:$B$214,Loans!$B153,LoansR!K$12:K$226)</f>
        <v>0</v>
      </c>
      <c r="L153" s="42">
        <f>SUMIF(LoansC!$B$12:$B$226,Loans!$B153,LoansC!L$12:L$226)+SUMIF(LoansR!$B$12:$B$214,Loans!$B153,LoansR!L$12:L$226)</f>
        <v>0</v>
      </c>
      <c r="M153" s="42">
        <f>SUMIF(LoansC!$B$12:$B$226,Loans!$B153,LoansC!M$12:M$226)+SUMIF(LoansR!$B$12:$B$214,Loans!$B153,LoansR!M$12:M$226)</f>
        <v>18445</v>
      </c>
      <c r="N153" s="42">
        <f>SUMIF(LoansC!$B$12:$B$226,Loans!$B153,LoansC!N$12:N$226)+SUMIF(LoansR!$B$12:$B$214,Loans!$B153,LoansR!N$12:N$226)</f>
        <v>0</v>
      </c>
      <c r="O153" s="42">
        <f>SUMIF(LoansC!$B$12:$B$226,Loans!$B153,LoansC!O$12:O$226)+SUMIF(LoansR!$B$12:$B$214,Loans!$B153,LoansR!O$12:O$226)</f>
        <v>0</v>
      </c>
      <c r="P153" s="42">
        <f>SUMIF(LoansC!$B$12:$B$226,Loans!$B153,LoansC!P$12:P$226)+SUMIF(LoansR!$B$12:$B$214,Loans!$B153,LoansR!P$12:P$226)</f>
        <v>0</v>
      </c>
      <c r="Q153" s="42">
        <f>SUMIF(LoansC!$B$12:$B$226,Loans!$B153,LoansC!Q$12:Q$226)+SUMIF(LoansR!$B$12:$B$214,Loans!$B153,LoansR!Q$12:Q$226)</f>
        <v>0</v>
      </c>
      <c r="R153" s="42">
        <f>SUMIF(LoansC!$B$12:$B$226,Loans!$B153,LoansC!R$12:R$226)+SUMIF(LoansR!$B$12:$B$214,Loans!$B153,LoansR!R$12:R$226)</f>
        <v>0</v>
      </c>
      <c r="S153" s="42">
        <f>SUMIF(LoansC!$B$12:$B$226,Loans!$B153,LoansC!S$12:S$226)+SUMIF(LoansR!$B$12:$B$214,Loans!$B153,LoansR!S$12:S$226)</f>
        <v>0</v>
      </c>
      <c r="T153" s="42">
        <f>SUMIF(LoansC!$B$12:$B$226,Loans!$B153,LoansC!T$12:T$226)+SUMIF(LoansR!$B$12:$B$214,Loans!$B153,LoansR!T$12:T$226)</f>
        <v>0</v>
      </c>
      <c r="U153" s="42">
        <f>SUMIF(LoansC!$B$12:$B$226,Loans!$B153,LoansC!U$12:U$226)+SUMIF(LoansR!$B$12:$B$214,Loans!$B153,LoansR!U$12:U$226)</f>
        <v>2</v>
      </c>
      <c r="V153" s="42">
        <f>SUMIF(LoansC!$B$12:$B$226,Loans!$B153,LoansC!V$12:V$226)+SUMIF(LoansR!$B$12:$B$214,Loans!$B153,LoansR!V$12:V$226)</f>
        <v>0</v>
      </c>
      <c r="W153" s="42">
        <f>SUMIF(LoansC!$B$12:$B$226,Loans!$B153,LoansC!W$12:W$226)+SUMIF(LoansR!$B$12:$B$214,Loans!$B153,LoansR!W$12:W$226)</f>
        <v>0</v>
      </c>
      <c r="X153" s="42">
        <f>SUMIF(LoansC!$B$12:$B$226,Loans!$B153,LoansC!X$12:X$226)</f>
        <v>155</v>
      </c>
      <c r="Y153" s="42">
        <f>SUMIF(LoansC!$B$12:$B$226,Loans!$B153,LoansC!Y$12:Y$226)+SUMIF(LoansR!$B$12:$B$214,Loans!$B153,LoansR!Y$12:Y$226)</f>
        <v>0</v>
      </c>
      <c r="Z153" s="42">
        <f>SUMIF(LoansC!$B$12:$B$226,Loans!$B153,LoansC!Z$12:Z$226)+SUMIF(LoansR!$B$12:$B$214,Loans!$B153,LoansR!Z$12:Z$226)</f>
        <v>0</v>
      </c>
      <c r="AA153" s="42">
        <f>SUMIF(LoansC!$B$12:$B$226,Loans!$B153,LoansC!AA$12:AA$226)+SUMIF(LoansR!$B$12:$B$214,Loans!$B153,LoansR!AA$12:AA$226)</f>
        <v>0</v>
      </c>
      <c r="AB153" s="42">
        <f>SUMIF(LoansC!$B$12:$B$226,Loans!$B153,LoansC!AB$12:AB$226)+SUMIF(LoansR!$B$12:$B$214,Loans!$B153,LoansR!AB$12:AB$226)</f>
        <v>0</v>
      </c>
      <c r="AC153" s="42">
        <f>SUMIF(LoansC!$B$12:$B$226,Loans!$B153,LoansC!AC$12:AC$226)+SUMIF(LoansR!$B$12:$B$214,Loans!$B153,LoansR!AC$12:AC$226)</f>
        <v>119</v>
      </c>
      <c r="AD153" s="42">
        <f>SUMIF(LoansC!$B$12:$B$226,Loans!$B153,LoansC!AD$12:AD$226)+SUMIF(LoansR!$B$12:$B$214,Loans!$B153,LoansR!AD$12:AD$226)</f>
        <v>0</v>
      </c>
      <c r="AE153" s="70">
        <f>SUMIF(LoansC!$B$12:$B$226,Loans!$B153,LoansC!AE$12:AE$226)</f>
        <v>0.1111</v>
      </c>
      <c r="AF153" s="42">
        <f>SUMIF(LoansC!$B$12:$B$226,Loans!$B153,LoansC!AF$12:AF$226)+SUMIF(LoansR!$B$12:$B$214,Loans!$B153,LoansR!AF$12:AF$226)</f>
        <v>0</v>
      </c>
      <c r="AG153" s="42">
        <f>SUMIF(LoansC!$B$12:$B$226,Loans!$B153,LoansC!AG$12:AG$226)+SUMIF(LoansR!$B$12:$B$214,Loans!$B153,LoansR!AG$12:AG$226)</f>
        <v>0</v>
      </c>
      <c r="AH153" s="42">
        <f>SUMIF(LoansC!$B$12:$B$226,Loans!$B153,LoansC!AH$12:AH$226)+SUMIF(LoansR!$B$12:$B$214,Loans!$B153,LoansR!AH$12:AH$226)</f>
        <v>0</v>
      </c>
      <c r="AI153" s="42">
        <f>SUMIF(LoansC!$B$12:$B$226,Loans!$B153,LoansC!AI$12:AI$226)+SUMIF(LoansR!$B$12:$B$214,Loans!$B153,LoansR!AI$12:AI$226)</f>
        <v>0</v>
      </c>
      <c r="AJ153" s="42">
        <f>SUMIF(LoansC!$B$12:$B$226,Loans!$B153,LoansC!AJ$12:AJ$226)+SUMIF(LoansR!$B$12:$B$214,Loans!$B153,LoansR!AJ$12:AJ$226)</f>
        <v>0</v>
      </c>
      <c r="AK153" s="42">
        <f>SUMIF(LoansC!$B$12:$B$226,Loans!$B153,LoansC!AK$12:AK$226)+SUMIF(LoansR!$B$12:$B$214,Loans!$B153,LoansR!AK$12:AK$226)</f>
        <v>0</v>
      </c>
      <c r="AL153" s="42">
        <f>SUMIF(LoansC!$B$12:$B$226,Loans!$B153,LoansC!AL$12:AL$226)+SUMIF(LoansR!$B$12:$B$214,Loans!$B153,LoansR!AL$12:AL$226)</f>
        <v>0</v>
      </c>
      <c r="AM153" s="42">
        <f>SUMIF(LoansC!$B$12:$B$226,Loans!$B153,LoansC!AM$12:AM$226)+SUMIF(LoansR!$B$12:$B$214,Loans!$B153,LoansR!AM$12:AM$226)</f>
        <v>0</v>
      </c>
      <c r="AN153" s="42">
        <f>SUMIF(LoansC!$B$12:$B$226,Loans!$B153,LoansC!AN$12:AN$226)+SUMIF(LoansR!$B$12:$B$214,Loans!$B153,LoansR!AN$12:AN$226)</f>
        <v>0</v>
      </c>
      <c r="AP153" s="84"/>
    </row>
    <row r="154" spans="1:42" x14ac:dyDescent="0.2">
      <c r="A154" s="1">
        <f t="shared" si="10"/>
        <v>2</v>
      </c>
      <c r="B154" s="10">
        <f t="shared" si="11"/>
        <v>46081</v>
      </c>
      <c r="C154" s="42">
        <f>SUMIF(LoansC!$B$12:$B$226,Loans!$B154,LoansC!C$12:C$226)+SUMIF(LoansR!$B$12:$B$214,Loans!$B154,LoansR!C$12:C$226)</f>
        <v>137404.21</v>
      </c>
      <c r="D154" s="42">
        <f>SUMIF(LoansC!$B$12:$B$226,Loans!$B154,LoansC!D$12:D$226)+SUMIF(LoansR!$B$12:$B$214,Loans!$B154,LoansR!D$12:D$226)</f>
        <v>264447056.56999993</v>
      </c>
      <c r="E154" s="42">
        <f>SUMIF(LoansC!$B$12:$B$226,Loans!$B154,LoansC!E$12:E$226)+SUMIF(LoansR!$B$12:$B$214,Loans!$B154,LoansR!E$12:E$226)</f>
        <v>0</v>
      </c>
      <c r="F154" s="42">
        <f>SUMIF(LoansC!$B$12:$B$226,Loans!$B154,LoansC!F$12:F$226)+SUMIF(LoansR!$B$12:$B$214,Loans!$B154,LoansR!F$12:F$226)</f>
        <v>0</v>
      </c>
      <c r="G154" s="42">
        <f>SUMIF(LoansC!$B$12:$B$226,Loans!$B154,LoansC!G$12:G$226)+SUMIF(LoansR!$B$12:$B$214,Loans!$B154,LoansR!G$12:G$226)</f>
        <v>89</v>
      </c>
      <c r="H154" s="42">
        <f>SUMIF(LoansC!$B$12:$B$226,Loans!$B154,LoansC!H$12:H$226)+SUMIF(LoansR!$B$12:$B$214,Loans!$B154,LoansR!H$12:H$226)</f>
        <v>0</v>
      </c>
      <c r="I154" s="42">
        <f>SUMIF(LoansC!$B$12:$B$226,Loans!$B154,LoansC!I$12:I$226)+SUMIF(LoansR!$B$12:$B$214,Loans!$B154,LoansR!I$12:I$226)</f>
        <v>0</v>
      </c>
      <c r="J154" s="42">
        <f>SUMIF(LoansC!$B$12:$B$226,Loans!$B154,LoansC!J$12:J$226)+SUMIF(LoansR!$B$12:$B$214,Loans!$B154,LoansR!J$12:J$226)</f>
        <v>0</v>
      </c>
      <c r="K154" s="42">
        <f>SUMIF(LoansC!$B$12:$B$226,Loans!$B154,LoansC!K$12:K$226)+SUMIF(LoansR!$B$12:$B$214,Loans!$B154,LoansR!K$12:K$226)</f>
        <v>0</v>
      </c>
      <c r="L154" s="42">
        <f>SUMIF(LoansC!$B$12:$B$226,Loans!$B154,LoansC!L$12:L$226)+SUMIF(LoansR!$B$12:$B$214,Loans!$B154,LoansR!L$12:L$226)</f>
        <v>0</v>
      </c>
      <c r="M154" s="42">
        <f>SUMIF(LoansC!$B$12:$B$226,Loans!$B154,LoansC!M$12:M$226)+SUMIF(LoansR!$B$12:$B$214,Loans!$B154,LoansR!M$12:M$226)</f>
        <v>13795</v>
      </c>
      <c r="N154" s="42">
        <f>SUMIF(LoansC!$B$12:$B$226,Loans!$B154,LoansC!N$12:N$226)+SUMIF(LoansR!$B$12:$B$214,Loans!$B154,LoansR!N$12:N$226)</f>
        <v>0</v>
      </c>
      <c r="O154" s="42">
        <f>SUMIF(LoansC!$B$12:$B$226,Loans!$B154,LoansC!O$12:O$226)+SUMIF(LoansR!$B$12:$B$214,Loans!$B154,LoansR!O$12:O$226)</f>
        <v>0</v>
      </c>
      <c r="P154" s="42">
        <f>SUMIF(LoansC!$B$12:$B$226,Loans!$B154,LoansC!P$12:P$226)+SUMIF(LoansR!$B$12:$B$214,Loans!$B154,LoansR!P$12:P$226)</f>
        <v>0</v>
      </c>
      <c r="Q154" s="42">
        <f>SUMIF(LoansC!$B$12:$B$226,Loans!$B154,LoansC!Q$12:Q$226)+SUMIF(LoansR!$B$12:$B$214,Loans!$B154,LoansR!Q$12:Q$226)</f>
        <v>0</v>
      </c>
      <c r="R154" s="42">
        <f>SUMIF(LoansC!$B$12:$B$226,Loans!$B154,LoansC!R$12:R$226)+SUMIF(LoansR!$B$12:$B$214,Loans!$B154,LoansR!R$12:R$226)</f>
        <v>0</v>
      </c>
      <c r="S154" s="42">
        <f>SUMIF(LoansC!$B$12:$B$226,Loans!$B154,LoansC!S$12:S$226)+SUMIF(LoansR!$B$12:$B$214,Loans!$B154,LoansR!S$12:S$226)</f>
        <v>0</v>
      </c>
      <c r="T154" s="42">
        <f>SUMIF(LoansC!$B$12:$B$226,Loans!$B154,LoansC!T$12:T$226)+SUMIF(LoansR!$B$12:$B$214,Loans!$B154,LoansR!T$12:T$226)</f>
        <v>0</v>
      </c>
      <c r="U154" s="42">
        <f>SUMIF(LoansC!$B$12:$B$226,Loans!$B154,LoansC!U$12:U$226)+SUMIF(LoansR!$B$12:$B$214,Loans!$B154,LoansR!U$12:U$226)</f>
        <v>2</v>
      </c>
      <c r="V154" s="42">
        <f>SUMIF(LoansC!$B$12:$B$226,Loans!$B154,LoansC!V$12:V$226)+SUMIF(LoansR!$B$12:$B$214,Loans!$B154,LoansR!V$12:V$226)</f>
        <v>0</v>
      </c>
      <c r="W154" s="42">
        <f>SUMIF(LoansC!$B$12:$B$226,Loans!$B154,LoansC!W$12:W$226)+SUMIF(LoansR!$B$12:$B$214,Loans!$B154,LoansR!W$12:W$226)</f>
        <v>0</v>
      </c>
      <c r="X154" s="42">
        <f>SUMIF(LoansC!$B$12:$B$226,Loans!$B154,LoansC!X$12:X$226)</f>
        <v>155</v>
      </c>
      <c r="Y154" s="42">
        <f>SUMIF(LoansC!$B$12:$B$226,Loans!$B154,LoansC!Y$12:Y$226)+SUMIF(LoansR!$B$12:$B$214,Loans!$B154,LoansR!Y$12:Y$226)</f>
        <v>0</v>
      </c>
      <c r="Z154" s="42">
        <f>SUMIF(LoansC!$B$12:$B$226,Loans!$B154,LoansC!Z$12:Z$226)+SUMIF(LoansR!$B$12:$B$214,Loans!$B154,LoansR!Z$12:Z$226)</f>
        <v>0</v>
      </c>
      <c r="AA154" s="42">
        <f>SUMIF(LoansC!$B$12:$B$226,Loans!$B154,LoansC!AA$12:AA$226)+SUMIF(LoansR!$B$12:$B$214,Loans!$B154,LoansR!AA$12:AA$226)</f>
        <v>0</v>
      </c>
      <c r="AB154" s="42">
        <f>SUMIF(LoansC!$B$12:$B$226,Loans!$B154,LoansC!AB$12:AB$226)+SUMIF(LoansR!$B$12:$B$214,Loans!$B154,LoansR!AB$12:AB$226)</f>
        <v>0</v>
      </c>
      <c r="AC154" s="42">
        <f>SUMIF(LoansC!$B$12:$B$226,Loans!$B154,LoansC!AC$12:AC$226)+SUMIF(LoansR!$B$12:$B$214,Loans!$B154,LoansR!AC$12:AC$226)</f>
        <v>89</v>
      </c>
      <c r="AD154" s="42">
        <f>SUMIF(LoansC!$B$12:$B$226,Loans!$B154,LoansC!AD$12:AD$226)+SUMIF(LoansR!$B$12:$B$214,Loans!$B154,LoansR!AD$12:AD$226)</f>
        <v>0</v>
      </c>
      <c r="AE154" s="70">
        <f>SUMIF(LoansC!$B$12:$B$226,Loans!$B154,LoansC!AE$12:AE$226)</f>
        <v>0.1111</v>
      </c>
      <c r="AF154" s="42">
        <f>SUMIF(LoansC!$B$12:$B$226,Loans!$B154,LoansC!AF$12:AF$226)+SUMIF(LoansR!$B$12:$B$214,Loans!$B154,LoansR!AF$12:AF$226)</f>
        <v>0</v>
      </c>
      <c r="AG154" s="42">
        <f>SUMIF(LoansC!$B$12:$B$226,Loans!$B154,LoansC!AG$12:AG$226)+SUMIF(LoansR!$B$12:$B$214,Loans!$B154,LoansR!AG$12:AG$226)</f>
        <v>0</v>
      </c>
      <c r="AH154" s="42">
        <f>SUMIF(LoansC!$B$12:$B$226,Loans!$B154,LoansC!AH$12:AH$226)+SUMIF(LoansR!$B$12:$B$214,Loans!$B154,LoansR!AH$12:AH$226)</f>
        <v>0</v>
      </c>
      <c r="AI154" s="42">
        <f>SUMIF(LoansC!$B$12:$B$226,Loans!$B154,LoansC!AI$12:AI$226)+SUMIF(LoansR!$B$12:$B$214,Loans!$B154,LoansR!AI$12:AI$226)</f>
        <v>0</v>
      </c>
      <c r="AJ154" s="42">
        <f>SUMIF(LoansC!$B$12:$B$226,Loans!$B154,LoansC!AJ$12:AJ$226)+SUMIF(LoansR!$B$12:$B$214,Loans!$B154,LoansR!AJ$12:AJ$226)</f>
        <v>0</v>
      </c>
      <c r="AK154" s="42">
        <f>SUMIF(LoansC!$B$12:$B$226,Loans!$B154,LoansC!AK$12:AK$226)+SUMIF(LoansR!$B$12:$B$214,Loans!$B154,LoansR!AK$12:AK$226)</f>
        <v>0</v>
      </c>
      <c r="AL154" s="42">
        <f>SUMIF(LoansC!$B$12:$B$226,Loans!$B154,LoansC!AL$12:AL$226)+SUMIF(LoansR!$B$12:$B$214,Loans!$B154,LoansR!AL$12:AL$226)</f>
        <v>0</v>
      </c>
      <c r="AM154" s="42">
        <f>SUMIF(LoansC!$B$12:$B$226,Loans!$B154,LoansC!AM$12:AM$226)+SUMIF(LoansR!$B$12:$B$214,Loans!$B154,LoansR!AM$12:AM$226)</f>
        <v>0</v>
      </c>
      <c r="AN154" s="42">
        <f>SUMIF(LoansC!$B$12:$B$226,Loans!$B154,LoansC!AN$12:AN$226)+SUMIF(LoansR!$B$12:$B$214,Loans!$B154,LoansR!AN$12:AN$226)</f>
        <v>0</v>
      </c>
      <c r="AP154" s="84"/>
    </row>
    <row r="155" spans="1:42" x14ac:dyDescent="0.2">
      <c r="A155" s="1">
        <f t="shared" si="10"/>
        <v>3</v>
      </c>
      <c r="B155" s="10">
        <f t="shared" si="11"/>
        <v>46112</v>
      </c>
      <c r="C155" s="42">
        <f>SUMIF(LoansC!$B$12:$B$226,Loans!$B155,LoansC!C$12:C$226)+SUMIF(LoansR!$B$12:$B$214,Loans!$B155,LoansR!C$12:C$226)</f>
        <v>196619.47</v>
      </c>
      <c r="D155" s="42">
        <f>SUMIF(LoansC!$B$12:$B$226,Loans!$B155,LoansC!D$12:D$226)+SUMIF(LoansR!$B$12:$B$214,Loans!$B155,LoansR!D$12:D$226)</f>
        <v>264643676.03999993</v>
      </c>
      <c r="E155" s="42">
        <f>SUMIF(LoansC!$B$12:$B$226,Loans!$B155,LoansC!E$12:E$226)+SUMIF(LoansR!$B$12:$B$214,Loans!$B155,LoansR!E$12:E$226)</f>
        <v>0</v>
      </c>
      <c r="F155" s="42">
        <f>SUMIF(LoansC!$B$12:$B$226,Loans!$B155,LoansC!F$12:F$226)+SUMIF(LoansR!$B$12:$B$214,Loans!$B155,LoansR!F$12:F$226)</f>
        <v>0</v>
      </c>
      <c r="G155" s="42">
        <f>SUMIF(LoansC!$B$12:$B$226,Loans!$B155,LoansC!G$12:G$226)+SUMIF(LoansR!$B$12:$B$214,Loans!$B155,LoansR!G$12:G$226)</f>
        <v>111</v>
      </c>
      <c r="H155" s="42">
        <f>SUMIF(LoansC!$B$12:$B$226,Loans!$B155,LoansC!H$12:H$226)+SUMIF(LoansR!$B$12:$B$214,Loans!$B155,LoansR!H$12:H$226)</f>
        <v>0</v>
      </c>
      <c r="I155" s="42">
        <f>SUMIF(LoansC!$B$12:$B$226,Loans!$B155,LoansC!I$12:I$226)+SUMIF(LoansR!$B$12:$B$214,Loans!$B155,LoansR!I$12:I$226)</f>
        <v>0</v>
      </c>
      <c r="J155" s="42">
        <f>SUMIF(LoansC!$B$12:$B$226,Loans!$B155,LoansC!J$12:J$226)+SUMIF(LoansR!$B$12:$B$214,Loans!$B155,LoansR!J$12:J$226)</f>
        <v>0</v>
      </c>
      <c r="K155" s="42">
        <f>SUMIF(LoansC!$B$12:$B$226,Loans!$B155,LoansC!K$12:K$226)+SUMIF(LoansR!$B$12:$B$214,Loans!$B155,LoansR!K$12:K$226)</f>
        <v>0</v>
      </c>
      <c r="L155" s="42">
        <f>SUMIF(LoansC!$B$12:$B$226,Loans!$B155,LoansC!L$12:L$226)+SUMIF(LoansR!$B$12:$B$214,Loans!$B155,LoansR!L$12:L$226)</f>
        <v>0</v>
      </c>
      <c r="M155" s="42">
        <f>SUMIF(LoansC!$B$12:$B$226,Loans!$B155,LoansC!M$12:M$226)+SUMIF(LoansR!$B$12:$B$214,Loans!$B155,LoansR!M$12:M$226)</f>
        <v>17205</v>
      </c>
      <c r="N155" s="42">
        <f>SUMIF(LoansC!$B$12:$B$226,Loans!$B155,LoansC!N$12:N$226)+SUMIF(LoansR!$B$12:$B$214,Loans!$B155,LoansR!N$12:N$226)</f>
        <v>0</v>
      </c>
      <c r="O155" s="42">
        <f>SUMIF(LoansC!$B$12:$B$226,Loans!$B155,LoansC!O$12:O$226)+SUMIF(LoansR!$B$12:$B$214,Loans!$B155,LoansR!O$12:O$226)</f>
        <v>0</v>
      </c>
      <c r="P155" s="42">
        <f>SUMIF(LoansC!$B$12:$B$226,Loans!$B155,LoansC!P$12:P$226)+SUMIF(LoansR!$B$12:$B$214,Loans!$B155,LoansR!P$12:P$226)</f>
        <v>0</v>
      </c>
      <c r="Q155" s="42">
        <f>SUMIF(LoansC!$B$12:$B$226,Loans!$B155,LoansC!Q$12:Q$226)+SUMIF(LoansR!$B$12:$B$214,Loans!$B155,LoansR!Q$12:Q$226)</f>
        <v>0</v>
      </c>
      <c r="R155" s="42">
        <f>SUMIF(LoansC!$B$12:$B$226,Loans!$B155,LoansC!R$12:R$226)+SUMIF(LoansR!$B$12:$B$214,Loans!$B155,LoansR!R$12:R$226)</f>
        <v>0</v>
      </c>
      <c r="S155" s="42">
        <f>SUMIF(LoansC!$B$12:$B$226,Loans!$B155,LoansC!S$12:S$226)+SUMIF(LoansR!$B$12:$B$214,Loans!$B155,LoansR!S$12:S$226)</f>
        <v>0</v>
      </c>
      <c r="T155" s="42">
        <f>SUMIF(LoansC!$B$12:$B$226,Loans!$B155,LoansC!T$12:T$226)+SUMIF(LoansR!$B$12:$B$214,Loans!$B155,LoansR!T$12:T$226)</f>
        <v>0</v>
      </c>
      <c r="U155" s="42">
        <f>SUMIF(LoansC!$B$12:$B$226,Loans!$B155,LoansC!U$12:U$226)+SUMIF(LoansR!$B$12:$B$214,Loans!$B155,LoansR!U$12:U$226)</f>
        <v>2</v>
      </c>
      <c r="V155" s="42">
        <f>SUMIF(LoansC!$B$12:$B$226,Loans!$B155,LoansC!V$12:V$226)+SUMIF(LoansR!$B$12:$B$214,Loans!$B155,LoansR!V$12:V$226)</f>
        <v>0</v>
      </c>
      <c r="W155" s="42">
        <f>SUMIF(LoansC!$B$12:$B$226,Loans!$B155,LoansC!W$12:W$226)+SUMIF(LoansR!$B$12:$B$214,Loans!$B155,LoansR!W$12:W$226)</f>
        <v>0</v>
      </c>
      <c r="X155" s="42">
        <f>SUMIF(LoansC!$B$12:$B$226,Loans!$B155,LoansC!X$12:X$226)</f>
        <v>155</v>
      </c>
      <c r="Y155" s="42">
        <f>SUMIF(LoansC!$B$12:$B$226,Loans!$B155,LoansC!Y$12:Y$226)+SUMIF(LoansR!$B$12:$B$214,Loans!$B155,LoansR!Y$12:Y$226)</f>
        <v>0</v>
      </c>
      <c r="Z155" s="42">
        <f>SUMIF(LoansC!$B$12:$B$226,Loans!$B155,LoansC!Z$12:Z$226)+SUMIF(LoansR!$B$12:$B$214,Loans!$B155,LoansR!Z$12:Z$226)</f>
        <v>0</v>
      </c>
      <c r="AA155" s="42">
        <f>SUMIF(LoansC!$B$12:$B$226,Loans!$B155,LoansC!AA$12:AA$226)+SUMIF(LoansR!$B$12:$B$214,Loans!$B155,LoansR!AA$12:AA$226)</f>
        <v>0</v>
      </c>
      <c r="AB155" s="42">
        <f>SUMIF(LoansC!$B$12:$B$226,Loans!$B155,LoansC!AB$12:AB$226)+SUMIF(LoansR!$B$12:$B$214,Loans!$B155,LoansR!AB$12:AB$226)</f>
        <v>0</v>
      </c>
      <c r="AC155" s="42">
        <f>SUMIF(LoansC!$B$12:$B$226,Loans!$B155,LoansC!AC$12:AC$226)+SUMIF(LoansR!$B$12:$B$214,Loans!$B155,LoansR!AC$12:AC$226)</f>
        <v>111</v>
      </c>
      <c r="AD155" s="42">
        <f>SUMIF(LoansC!$B$12:$B$226,Loans!$B155,LoansC!AD$12:AD$226)+SUMIF(LoansR!$B$12:$B$214,Loans!$B155,LoansR!AD$12:AD$226)</f>
        <v>0</v>
      </c>
      <c r="AE155" s="70">
        <f>SUMIF(LoansC!$B$12:$B$226,Loans!$B155,LoansC!AE$12:AE$226)</f>
        <v>0.1111</v>
      </c>
      <c r="AF155" s="42">
        <f>SUMIF(LoansC!$B$12:$B$226,Loans!$B155,LoansC!AF$12:AF$226)+SUMIF(LoansR!$B$12:$B$214,Loans!$B155,LoansR!AF$12:AF$226)</f>
        <v>0</v>
      </c>
      <c r="AG155" s="42">
        <f>SUMIF(LoansC!$B$12:$B$226,Loans!$B155,LoansC!AG$12:AG$226)+SUMIF(LoansR!$B$12:$B$214,Loans!$B155,LoansR!AG$12:AG$226)</f>
        <v>0</v>
      </c>
      <c r="AH155" s="42">
        <f>SUMIF(LoansC!$B$12:$B$226,Loans!$B155,LoansC!AH$12:AH$226)+SUMIF(LoansR!$B$12:$B$214,Loans!$B155,LoansR!AH$12:AH$226)</f>
        <v>0</v>
      </c>
      <c r="AI155" s="42">
        <f>SUMIF(LoansC!$B$12:$B$226,Loans!$B155,LoansC!AI$12:AI$226)+SUMIF(LoansR!$B$12:$B$214,Loans!$B155,LoansR!AI$12:AI$226)</f>
        <v>0</v>
      </c>
      <c r="AJ155" s="42">
        <f>SUMIF(LoansC!$B$12:$B$226,Loans!$B155,LoansC!AJ$12:AJ$226)+SUMIF(LoansR!$B$12:$B$214,Loans!$B155,LoansR!AJ$12:AJ$226)</f>
        <v>0</v>
      </c>
      <c r="AK155" s="42">
        <f>SUMIF(LoansC!$B$12:$B$226,Loans!$B155,LoansC!AK$12:AK$226)+SUMIF(LoansR!$B$12:$B$214,Loans!$B155,LoansR!AK$12:AK$226)</f>
        <v>0</v>
      </c>
      <c r="AL155" s="42">
        <f>SUMIF(LoansC!$B$12:$B$226,Loans!$B155,LoansC!AL$12:AL$226)+SUMIF(LoansR!$B$12:$B$214,Loans!$B155,LoansR!AL$12:AL$226)</f>
        <v>0</v>
      </c>
      <c r="AM155" s="42">
        <f>SUMIF(LoansC!$B$12:$B$226,Loans!$B155,LoansC!AM$12:AM$226)+SUMIF(LoansR!$B$12:$B$214,Loans!$B155,LoansR!AM$12:AM$226)</f>
        <v>0</v>
      </c>
      <c r="AN155" s="42">
        <f>SUMIF(LoansC!$B$12:$B$226,Loans!$B155,LoansC!AN$12:AN$226)+SUMIF(LoansR!$B$12:$B$214,Loans!$B155,LoansR!AN$12:AN$226)</f>
        <v>0</v>
      </c>
      <c r="AP155" s="84"/>
    </row>
    <row r="156" spans="1:42" x14ac:dyDescent="0.2">
      <c r="A156" s="1">
        <f t="shared" si="10"/>
        <v>4</v>
      </c>
      <c r="B156" s="10">
        <f t="shared" si="11"/>
        <v>46142</v>
      </c>
      <c r="C156" s="42">
        <f>SUMIF(LoansC!$B$12:$B$226,Loans!$B156,LoansC!C$12:C$226)+SUMIF(LoansR!$B$12:$B$214,Loans!$B156,LoansR!C$12:C$226)</f>
        <v>222458.11000000002</v>
      </c>
      <c r="D156" s="42">
        <f>SUMIF(LoansC!$B$12:$B$226,Loans!$B156,LoansC!D$12:D$226)+SUMIF(LoansR!$B$12:$B$214,Loans!$B156,LoansR!D$12:D$226)</f>
        <v>264866134.14999995</v>
      </c>
      <c r="E156" s="42">
        <f>SUMIF(LoansC!$B$12:$B$226,Loans!$B156,LoansC!E$12:E$226)+SUMIF(LoansR!$B$12:$B$214,Loans!$B156,LoansR!E$12:E$226)</f>
        <v>0</v>
      </c>
      <c r="F156" s="42">
        <f>SUMIF(LoansC!$B$12:$B$226,Loans!$B156,LoansC!F$12:F$226)+SUMIF(LoansR!$B$12:$B$214,Loans!$B156,LoansR!F$12:F$226)</f>
        <v>0</v>
      </c>
      <c r="G156" s="42">
        <f>SUMIF(LoansC!$B$12:$B$226,Loans!$B156,LoansC!G$12:G$226)+SUMIF(LoansR!$B$12:$B$214,Loans!$B156,LoansR!G$12:G$226)</f>
        <v>138</v>
      </c>
      <c r="H156" s="42">
        <f>SUMIF(LoansC!$B$12:$B$226,Loans!$B156,LoansC!H$12:H$226)+SUMIF(LoansR!$B$12:$B$214,Loans!$B156,LoansR!H$12:H$226)</f>
        <v>0</v>
      </c>
      <c r="I156" s="42">
        <f>SUMIF(LoansC!$B$12:$B$226,Loans!$B156,LoansC!I$12:I$226)+SUMIF(LoansR!$B$12:$B$214,Loans!$B156,LoansR!I$12:I$226)</f>
        <v>0</v>
      </c>
      <c r="J156" s="42">
        <f>SUMIF(LoansC!$B$12:$B$226,Loans!$B156,LoansC!J$12:J$226)+SUMIF(LoansR!$B$12:$B$214,Loans!$B156,LoansR!J$12:J$226)</f>
        <v>0</v>
      </c>
      <c r="K156" s="42">
        <f>SUMIF(LoansC!$B$12:$B$226,Loans!$B156,LoansC!K$12:K$226)+SUMIF(LoansR!$B$12:$B$214,Loans!$B156,LoansR!K$12:K$226)</f>
        <v>0</v>
      </c>
      <c r="L156" s="42">
        <f>SUMIF(LoansC!$B$12:$B$226,Loans!$B156,LoansC!L$12:L$226)+SUMIF(LoansR!$B$12:$B$214,Loans!$B156,LoansR!L$12:L$226)</f>
        <v>0</v>
      </c>
      <c r="M156" s="42">
        <f>SUMIF(LoansC!$B$12:$B$226,Loans!$B156,LoansC!M$12:M$226)+SUMIF(LoansR!$B$12:$B$214,Loans!$B156,LoansR!M$12:M$226)</f>
        <v>21390</v>
      </c>
      <c r="N156" s="42">
        <f>SUMIF(LoansC!$B$12:$B$226,Loans!$B156,LoansC!N$12:N$226)+SUMIF(LoansR!$B$12:$B$214,Loans!$B156,LoansR!N$12:N$226)</f>
        <v>0</v>
      </c>
      <c r="O156" s="42">
        <f>SUMIF(LoansC!$B$12:$B$226,Loans!$B156,LoansC!O$12:O$226)+SUMIF(LoansR!$B$12:$B$214,Loans!$B156,LoansR!O$12:O$226)</f>
        <v>0</v>
      </c>
      <c r="P156" s="42">
        <f>SUMIF(LoansC!$B$12:$B$226,Loans!$B156,LoansC!P$12:P$226)+SUMIF(LoansR!$B$12:$B$214,Loans!$B156,LoansR!P$12:P$226)</f>
        <v>0</v>
      </c>
      <c r="Q156" s="42">
        <f>SUMIF(LoansC!$B$12:$B$226,Loans!$B156,LoansC!Q$12:Q$226)+SUMIF(LoansR!$B$12:$B$214,Loans!$B156,LoansR!Q$12:Q$226)</f>
        <v>0</v>
      </c>
      <c r="R156" s="42">
        <f>SUMIF(LoansC!$B$12:$B$226,Loans!$B156,LoansC!R$12:R$226)+SUMIF(LoansR!$B$12:$B$214,Loans!$B156,LoansR!R$12:R$226)</f>
        <v>0</v>
      </c>
      <c r="S156" s="42">
        <f>SUMIF(LoansC!$B$12:$B$226,Loans!$B156,LoansC!S$12:S$226)+SUMIF(LoansR!$B$12:$B$214,Loans!$B156,LoansR!S$12:S$226)</f>
        <v>0</v>
      </c>
      <c r="T156" s="42">
        <f>SUMIF(LoansC!$B$12:$B$226,Loans!$B156,LoansC!T$12:T$226)+SUMIF(LoansR!$B$12:$B$214,Loans!$B156,LoansR!T$12:T$226)</f>
        <v>0</v>
      </c>
      <c r="U156" s="42">
        <f>SUMIF(LoansC!$B$12:$B$226,Loans!$B156,LoansC!U$12:U$226)+SUMIF(LoansR!$B$12:$B$214,Loans!$B156,LoansR!U$12:U$226)</f>
        <v>2</v>
      </c>
      <c r="V156" s="42">
        <f>SUMIF(LoansC!$B$12:$B$226,Loans!$B156,LoansC!V$12:V$226)+SUMIF(LoansR!$B$12:$B$214,Loans!$B156,LoansR!V$12:V$226)</f>
        <v>0</v>
      </c>
      <c r="W156" s="42">
        <f>SUMIF(LoansC!$B$12:$B$226,Loans!$B156,LoansC!W$12:W$226)+SUMIF(LoansR!$B$12:$B$214,Loans!$B156,LoansR!W$12:W$226)</f>
        <v>0</v>
      </c>
      <c r="X156" s="42">
        <f>SUMIF(LoansC!$B$12:$B$226,Loans!$B156,LoansC!X$12:X$226)</f>
        <v>155</v>
      </c>
      <c r="Y156" s="42">
        <f>SUMIF(LoansC!$B$12:$B$226,Loans!$B156,LoansC!Y$12:Y$226)+SUMIF(LoansR!$B$12:$B$214,Loans!$B156,LoansR!Y$12:Y$226)</f>
        <v>0</v>
      </c>
      <c r="Z156" s="42">
        <f>SUMIF(LoansC!$B$12:$B$226,Loans!$B156,LoansC!Z$12:Z$226)+SUMIF(LoansR!$B$12:$B$214,Loans!$B156,LoansR!Z$12:Z$226)</f>
        <v>0</v>
      </c>
      <c r="AA156" s="42">
        <f>SUMIF(LoansC!$B$12:$B$226,Loans!$B156,LoansC!AA$12:AA$226)+SUMIF(LoansR!$B$12:$B$214,Loans!$B156,LoansR!AA$12:AA$226)</f>
        <v>0</v>
      </c>
      <c r="AB156" s="42">
        <f>SUMIF(LoansC!$B$12:$B$226,Loans!$B156,LoansC!AB$12:AB$226)+SUMIF(LoansR!$B$12:$B$214,Loans!$B156,LoansR!AB$12:AB$226)</f>
        <v>0</v>
      </c>
      <c r="AC156" s="42">
        <f>SUMIF(LoansC!$B$12:$B$226,Loans!$B156,LoansC!AC$12:AC$226)+SUMIF(LoansR!$B$12:$B$214,Loans!$B156,LoansR!AC$12:AC$226)</f>
        <v>138</v>
      </c>
      <c r="AD156" s="42">
        <f>SUMIF(LoansC!$B$12:$B$226,Loans!$B156,LoansC!AD$12:AD$226)+SUMIF(LoansR!$B$12:$B$214,Loans!$B156,LoansR!AD$12:AD$226)</f>
        <v>0</v>
      </c>
      <c r="AE156" s="70">
        <f>SUMIF(LoansC!$B$12:$B$226,Loans!$B156,LoansC!AE$12:AE$226)</f>
        <v>0.1111</v>
      </c>
      <c r="AF156" s="42">
        <f>SUMIF(LoansC!$B$12:$B$226,Loans!$B156,LoansC!AF$12:AF$226)+SUMIF(LoansR!$B$12:$B$214,Loans!$B156,LoansR!AF$12:AF$226)</f>
        <v>0</v>
      </c>
      <c r="AG156" s="42">
        <f>SUMIF(LoansC!$B$12:$B$226,Loans!$B156,LoansC!AG$12:AG$226)+SUMIF(LoansR!$B$12:$B$214,Loans!$B156,LoansR!AG$12:AG$226)</f>
        <v>0</v>
      </c>
      <c r="AH156" s="42">
        <f>SUMIF(LoansC!$B$12:$B$226,Loans!$B156,LoansC!AH$12:AH$226)+SUMIF(LoansR!$B$12:$B$214,Loans!$B156,LoansR!AH$12:AH$226)</f>
        <v>0</v>
      </c>
      <c r="AI156" s="42">
        <f>SUMIF(LoansC!$B$12:$B$226,Loans!$B156,LoansC!AI$12:AI$226)+SUMIF(LoansR!$B$12:$B$214,Loans!$B156,LoansR!AI$12:AI$226)</f>
        <v>0</v>
      </c>
      <c r="AJ156" s="42">
        <f>SUMIF(LoansC!$B$12:$B$226,Loans!$B156,LoansC!AJ$12:AJ$226)+SUMIF(LoansR!$B$12:$B$214,Loans!$B156,LoansR!AJ$12:AJ$226)</f>
        <v>0</v>
      </c>
      <c r="AK156" s="42">
        <f>SUMIF(LoansC!$B$12:$B$226,Loans!$B156,LoansC!AK$12:AK$226)+SUMIF(LoansR!$B$12:$B$214,Loans!$B156,LoansR!AK$12:AK$226)</f>
        <v>0</v>
      </c>
      <c r="AL156" s="42">
        <f>SUMIF(LoansC!$B$12:$B$226,Loans!$B156,LoansC!AL$12:AL$226)+SUMIF(LoansR!$B$12:$B$214,Loans!$B156,LoansR!AL$12:AL$226)</f>
        <v>0</v>
      </c>
      <c r="AM156" s="42">
        <f>SUMIF(LoansC!$B$12:$B$226,Loans!$B156,LoansC!AM$12:AM$226)+SUMIF(LoansR!$B$12:$B$214,Loans!$B156,LoansR!AM$12:AM$226)</f>
        <v>0</v>
      </c>
      <c r="AN156" s="42">
        <f>SUMIF(LoansC!$B$12:$B$226,Loans!$B156,LoansC!AN$12:AN$226)+SUMIF(LoansR!$B$12:$B$214,Loans!$B156,LoansR!AN$12:AN$226)</f>
        <v>0</v>
      </c>
      <c r="AP156" s="84"/>
    </row>
    <row r="157" spans="1:42" x14ac:dyDescent="0.2">
      <c r="A157" s="1">
        <f t="shared" si="10"/>
        <v>5</v>
      </c>
      <c r="B157" s="10">
        <f t="shared" si="11"/>
        <v>46173</v>
      </c>
      <c r="C157" s="42">
        <f>SUMIF(LoansC!$B$12:$B$226,Loans!$B157,LoansC!C$12:C$226)+SUMIF(LoansR!$B$12:$B$214,Loans!$B157,LoansR!C$12:C$226)</f>
        <v>267027.09000000003</v>
      </c>
      <c r="D157" s="42">
        <f>SUMIF(LoansC!$B$12:$B$226,Loans!$B157,LoansC!D$12:D$226)+SUMIF(LoansR!$B$12:$B$214,Loans!$B157,LoansR!D$12:D$226)</f>
        <v>265133161.23999995</v>
      </c>
      <c r="E157" s="42">
        <f>SUMIF(LoansC!$B$12:$B$226,Loans!$B157,LoansC!E$12:E$226)+SUMIF(LoansR!$B$12:$B$214,Loans!$B157,LoansR!E$12:E$226)</f>
        <v>0</v>
      </c>
      <c r="F157" s="42">
        <f>SUMIF(LoansC!$B$12:$B$226,Loans!$B157,LoansC!F$12:F$226)+SUMIF(LoansR!$B$12:$B$214,Loans!$B157,LoansR!F$12:F$226)</f>
        <v>0</v>
      </c>
      <c r="G157" s="42">
        <f>SUMIF(LoansC!$B$12:$B$226,Loans!$B157,LoansC!G$12:G$226)+SUMIF(LoansR!$B$12:$B$214,Loans!$B157,LoansR!G$12:G$226)</f>
        <v>196</v>
      </c>
      <c r="H157" s="42">
        <f>SUMIF(LoansC!$B$12:$B$226,Loans!$B157,LoansC!H$12:H$226)+SUMIF(LoansR!$B$12:$B$214,Loans!$B157,LoansR!H$12:H$226)</f>
        <v>0</v>
      </c>
      <c r="I157" s="42">
        <f>SUMIF(LoansC!$B$12:$B$226,Loans!$B157,LoansC!I$12:I$226)+SUMIF(LoansR!$B$12:$B$214,Loans!$B157,LoansR!I$12:I$226)</f>
        <v>0</v>
      </c>
      <c r="J157" s="42">
        <f>SUMIF(LoansC!$B$12:$B$226,Loans!$B157,LoansC!J$12:J$226)+SUMIF(LoansR!$B$12:$B$214,Loans!$B157,LoansR!J$12:J$226)</f>
        <v>0</v>
      </c>
      <c r="K157" s="42">
        <f>SUMIF(LoansC!$B$12:$B$226,Loans!$B157,LoansC!K$12:K$226)+SUMIF(LoansR!$B$12:$B$214,Loans!$B157,LoansR!K$12:K$226)</f>
        <v>0</v>
      </c>
      <c r="L157" s="42">
        <f>SUMIF(LoansC!$B$12:$B$226,Loans!$B157,LoansC!L$12:L$226)+SUMIF(LoansR!$B$12:$B$214,Loans!$B157,LoansR!L$12:L$226)</f>
        <v>0</v>
      </c>
      <c r="M157" s="42">
        <f>SUMIF(LoansC!$B$12:$B$226,Loans!$B157,LoansC!M$12:M$226)+SUMIF(LoansR!$B$12:$B$214,Loans!$B157,LoansR!M$12:M$226)</f>
        <v>30380</v>
      </c>
      <c r="N157" s="42">
        <f>SUMIF(LoansC!$B$12:$B$226,Loans!$B157,LoansC!N$12:N$226)+SUMIF(LoansR!$B$12:$B$214,Loans!$B157,LoansR!N$12:N$226)</f>
        <v>0</v>
      </c>
      <c r="O157" s="42">
        <f>SUMIF(LoansC!$B$12:$B$226,Loans!$B157,LoansC!O$12:O$226)+SUMIF(LoansR!$B$12:$B$214,Loans!$B157,LoansR!O$12:O$226)</f>
        <v>0</v>
      </c>
      <c r="P157" s="42">
        <f>SUMIF(LoansC!$B$12:$B$226,Loans!$B157,LoansC!P$12:P$226)+SUMIF(LoansR!$B$12:$B$214,Loans!$B157,LoansR!P$12:P$226)</f>
        <v>0</v>
      </c>
      <c r="Q157" s="42">
        <f>SUMIF(LoansC!$B$12:$B$226,Loans!$B157,LoansC!Q$12:Q$226)+SUMIF(LoansR!$B$12:$B$214,Loans!$B157,LoansR!Q$12:Q$226)</f>
        <v>0</v>
      </c>
      <c r="R157" s="42">
        <f>SUMIF(LoansC!$B$12:$B$226,Loans!$B157,LoansC!R$12:R$226)+SUMIF(LoansR!$B$12:$B$214,Loans!$B157,LoansR!R$12:R$226)</f>
        <v>0</v>
      </c>
      <c r="S157" s="42">
        <f>SUMIF(LoansC!$B$12:$B$226,Loans!$B157,LoansC!S$12:S$226)+SUMIF(LoansR!$B$12:$B$214,Loans!$B157,LoansR!S$12:S$226)</f>
        <v>0</v>
      </c>
      <c r="T157" s="42">
        <f>SUMIF(LoansC!$B$12:$B$226,Loans!$B157,LoansC!T$12:T$226)+SUMIF(LoansR!$B$12:$B$214,Loans!$B157,LoansR!T$12:T$226)</f>
        <v>0</v>
      </c>
      <c r="U157" s="42">
        <f>SUMIF(LoansC!$B$12:$B$226,Loans!$B157,LoansC!U$12:U$226)+SUMIF(LoansR!$B$12:$B$214,Loans!$B157,LoansR!U$12:U$226)</f>
        <v>2</v>
      </c>
      <c r="V157" s="42">
        <f>SUMIF(LoansC!$B$12:$B$226,Loans!$B157,LoansC!V$12:V$226)+SUMIF(LoansR!$B$12:$B$214,Loans!$B157,LoansR!V$12:V$226)</f>
        <v>0</v>
      </c>
      <c r="W157" s="42">
        <f>SUMIF(LoansC!$B$12:$B$226,Loans!$B157,LoansC!W$12:W$226)+SUMIF(LoansR!$B$12:$B$214,Loans!$B157,LoansR!W$12:W$226)</f>
        <v>0</v>
      </c>
      <c r="X157" s="42">
        <f>SUMIF(LoansC!$B$12:$B$226,Loans!$B157,LoansC!X$12:X$226)</f>
        <v>155</v>
      </c>
      <c r="Y157" s="42">
        <f>SUMIF(LoansC!$B$12:$B$226,Loans!$B157,LoansC!Y$12:Y$226)+SUMIF(LoansR!$B$12:$B$214,Loans!$B157,LoansR!Y$12:Y$226)</f>
        <v>0</v>
      </c>
      <c r="Z157" s="42">
        <f>SUMIF(LoansC!$B$12:$B$226,Loans!$B157,LoansC!Z$12:Z$226)+SUMIF(LoansR!$B$12:$B$214,Loans!$B157,LoansR!Z$12:Z$226)</f>
        <v>0</v>
      </c>
      <c r="AA157" s="42">
        <f>SUMIF(LoansC!$B$12:$B$226,Loans!$B157,LoansC!AA$12:AA$226)+SUMIF(LoansR!$B$12:$B$214,Loans!$B157,LoansR!AA$12:AA$226)</f>
        <v>0</v>
      </c>
      <c r="AB157" s="42">
        <f>SUMIF(LoansC!$B$12:$B$226,Loans!$B157,LoansC!AB$12:AB$226)+SUMIF(LoansR!$B$12:$B$214,Loans!$B157,LoansR!AB$12:AB$226)</f>
        <v>0</v>
      </c>
      <c r="AC157" s="42">
        <f>SUMIF(LoansC!$B$12:$B$226,Loans!$B157,LoansC!AC$12:AC$226)+SUMIF(LoansR!$B$12:$B$214,Loans!$B157,LoansR!AC$12:AC$226)</f>
        <v>196</v>
      </c>
      <c r="AD157" s="42">
        <f>SUMIF(LoansC!$B$12:$B$226,Loans!$B157,LoansC!AD$12:AD$226)+SUMIF(LoansR!$B$12:$B$214,Loans!$B157,LoansR!AD$12:AD$226)</f>
        <v>0</v>
      </c>
      <c r="AE157" s="70">
        <f>SUMIF(LoansC!$B$12:$B$226,Loans!$B157,LoansC!AE$12:AE$226)</f>
        <v>0.1111</v>
      </c>
      <c r="AF157" s="42">
        <f>SUMIF(LoansC!$B$12:$B$226,Loans!$B157,LoansC!AF$12:AF$226)+SUMIF(LoansR!$B$12:$B$214,Loans!$B157,LoansR!AF$12:AF$226)</f>
        <v>0</v>
      </c>
      <c r="AG157" s="42">
        <f>SUMIF(LoansC!$B$12:$B$226,Loans!$B157,LoansC!AG$12:AG$226)+SUMIF(LoansR!$B$12:$B$214,Loans!$B157,LoansR!AG$12:AG$226)</f>
        <v>0</v>
      </c>
      <c r="AH157" s="42">
        <f>SUMIF(LoansC!$B$12:$B$226,Loans!$B157,LoansC!AH$12:AH$226)+SUMIF(LoansR!$B$12:$B$214,Loans!$B157,LoansR!AH$12:AH$226)</f>
        <v>0</v>
      </c>
      <c r="AI157" s="42">
        <f>SUMIF(LoansC!$B$12:$B$226,Loans!$B157,LoansC!AI$12:AI$226)+SUMIF(LoansR!$B$12:$B$214,Loans!$B157,LoansR!AI$12:AI$226)</f>
        <v>0</v>
      </c>
      <c r="AJ157" s="42">
        <f>SUMIF(LoansC!$B$12:$B$226,Loans!$B157,LoansC!AJ$12:AJ$226)+SUMIF(LoansR!$B$12:$B$214,Loans!$B157,LoansR!AJ$12:AJ$226)</f>
        <v>0</v>
      </c>
      <c r="AK157" s="42">
        <f>SUMIF(LoansC!$B$12:$B$226,Loans!$B157,LoansC!AK$12:AK$226)+SUMIF(LoansR!$B$12:$B$214,Loans!$B157,LoansR!AK$12:AK$226)</f>
        <v>0</v>
      </c>
      <c r="AL157" s="42">
        <f>SUMIF(LoansC!$B$12:$B$226,Loans!$B157,LoansC!AL$12:AL$226)+SUMIF(LoansR!$B$12:$B$214,Loans!$B157,LoansR!AL$12:AL$226)</f>
        <v>0</v>
      </c>
      <c r="AM157" s="42">
        <f>SUMIF(LoansC!$B$12:$B$226,Loans!$B157,LoansC!AM$12:AM$226)+SUMIF(LoansR!$B$12:$B$214,Loans!$B157,LoansR!AM$12:AM$226)</f>
        <v>0</v>
      </c>
      <c r="AN157" s="42">
        <f>SUMIF(LoansC!$B$12:$B$226,Loans!$B157,LoansC!AN$12:AN$226)+SUMIF(LoansR!$B$12:$B$214,Loans!$B157,LoansR!AN$12:AN$226)</f>
        <v>0</v>
      </c>
      <c r="AP157" s="84"/>
    </row>
    <row r="158" spans="1:42" x14ac:dyDescent="0.2">
      <c r="A158" s="1">
        <f t="shared" si="10"/>
        <v>6</v>
      </c>
      <c r="B158" s="10">
        <f t="shared" si="11"/>
        <v>46203</v>
      </c>
      <c r="C158" s="42">
        <f>SUMIF(LoansC!$B$12:$B$226,Loans!$B158,LoansC!C$12:C$226)+SUMIF(LoansR!$B$12:$B$214,Loans!$B158,LoansR!C$12:C$226)</f>
        <v>261787.02000000002</v>
      </c>
      <c r="D158" s="42">
        <f>SUMIF(LoansC!$B$12:$B$226,Loans!$B158,LoansC!D$12:D$226)+SUMIF(LoansR!$B$12:$B$214,Loans!$B158,LoansR!D$12:D$226)</f>
        <v>265394948.25999996</v>
      </c>
      <c r="E158" s="42">
        <f>SUMIF(LoansC!$B$12:$B$226,Loans!$B158,LoansC!E$12:E$226)+SUMIF(LoansR!$B$12:$B$214,Loans!$B158,LoansR!E$12:E$226)</f>
        <v>0</v>
      </c>
      <c r="F158" s="42">
        <f>SUMIF(LoansC!$B$12:$B$226,Loans!$B158,LoansC!F$12:F$226)+SUMIF(LoansR!$B$12:$B$214,Loans!$B158,LoansR!F$12:F$226)</f>
        <v>0</v>
      </c>
      <c r="G158" s="42">
        <f>SUMIF(LoansC!$B$12:$B$226,Loans!$B158,LoansC!G$12:G$226)+SUMIF(LoansR!$B$12:$B$214,Loans!$B158,LoansR!G$12:G$226)</f>
        <v>223</v>
      </c>
      <c r="H158" s="42">
        <f>SUMIF(LoansC!$B$12:$B$226,Loans!$B158,LoansC!H$12:H$226)+SUMIF(LoansR!$B$12:$B$214,Loans!$B158,LoansR!H$12:H$226)</f>
        <v>0</v>
      </c>
      <c r="I158" s="42">
        <f>SUMIF(LoansC!$B$12:$B$226,Loans!$B158,LoansC!I$12:I$226)+SUMIF(LoansR!$B$12:$B$214,Loans!$B158,LoansR!I$12:I$226)</f>
        <v>0</v>
      </c>
      <c r="J158" s="42">
        <f>SUMIF(LoansC!$B$12:$B$226,Loans!$B158,LoansC!J$12:J$226)+SUMIF(LoansR!$B$12:$B$214,Loans!$B158,LoansR!J$12:J$226)</f>
        <v>0</v>
      </c>
      <c r="K158" s="42">
        <f>SUMIF(LoansC!$B$12:$B$226,Loans!$B158,LoansC!K$12:K$226)+SUMIF(LoansR!$B$12:$B$214,Loans!$B158,LoansR!K$12:K$226)</f>
        <v>0</v>
      </c>
      <c r="L158" s="42">
        <f>SUMIF(LoansC!$B$12:$B$226,Loans!$B158,LoansC!L$12:L$226)+SUMIF(LoansR!$B$12:$B$214,Loans!$B158,LoansR!L$12:L$226)</f>
        <v>0</v>
      </c>
      <c r="M158" s="42">
        <f>SUMIF(LoansC!$B$12:$B$226,Loans!$B158,LoansC!M$12:M$226)+SUMIF(LoansR!$B$12:$B$214,Loans!$B158,LoansR!M$12:M$226)</f>
        <v>34565</v>
      </c>
      <c r="N158" s="42">
        <f>SUMIF(LoansC!$B$12:$B$226,Loans!$B158,LoansC!N$12:N$226)+SUMIF(LoansR!$B$12:$B$214,Loans!$B158,LoansR!N$12:N$226)</f>
        <v>0</v>
      </c>
      <c r="O158" s="42">
        <f>SUMIF(LoansC!$B$12:$B$226,Loans!$B158,LoansC!O$12:O$226)+SUMIF(LoansR!$B$12:$B$214,Loans!$B158,LoansR!O$12:O$226)</f>
        <v>0</v>
      </c>
      <c r="P158" s="42">
        <f>SUMIF(LoansC!$B$12:$B$226,Loans!$B158,LoansC!P$12:P$226)+SUMIF(LoansR!$B$12:$B$214,Loans!$B158,LoansR!P$12:P$226)</f>
        <v>0</v>
      </c>
      <c r="Q158" s="42">
        <f>SUMIF(LoansC!$B$12:$B$226,Loans!$B158,LoansC!Q$12:Q$226)+SUMIF(LoansR!$B$12:$B$214,Loans!$B158,LoansR!Q$12:Q$226)</f>
        <v>0</v>
      </c>
      <c r="R158" s="42">
        <f>SUMIF(LoansC!$B$12:$B$226,Loans!$B158,LoansC!R$12:R$226)+SUMIF(LoansR!$B$12:$B$214,Loans!$B158,LoansR!R$12:R$226)</f>
        <v>0</v>
      </c>
      <c r="S158" s="42">
        <f>SUMIF(LoansC!$B$12:$B$226,Loans!$B158,LoansC!S$12:S$226)+SUMIF(LoansR!$B$12:$B$214,Loans!$B158,LoansR!S$12:S$226)</f>
        <v>0</v>
      </c>
      <c r="T158" s="42">
        <f>SUMIF(LoansC!$B$12:$B$226,Loans!$B158,LoansC!T$12:T$226)+SUMIF(LoansR!$B$12:$B$214,Loans!$B158,LoansR!T$12:T$226)</f>
        <v>0</v>
      </c>
      <c r="U158" s="42">
        <f>SUMIF(LoansC!$B$12:$B$226,Loans!$B158,LoansC!U$12:U$226)+SUMIF(LoansR!$B$12:$B$214,Loans!$B158,LoansR!U$12:U$226)</f>
        <v>2</v>
      </c>
      <c r="V158" s="42">
        <f>SUMIF(LoansC!$B$12:$B$226,Loans!$B158,LoansC!V$12:V$226)+SUMIF(LoansR!$B$12:$B$214,Loans!$B158,LoansR!V$12:V$226)</f>
        <v>0</v>
      </c>
      <c r="W158" s="42">
        <f>SUMIF(LoansC!$B$12:$B$226,Loans!$B158,LoansC!W$12:W$226)+SUMIF(LoansR!$B$12:$B$214,Loans!$B158,LoansR!W$12:W$226)</f>
        <v>0</v>
      </c>
      <c r="X158" s="42">
        <f>SUMIF(LoansC!$B$12:$B$226,Loans!$B158,LoansC!X$12:X$226)</f>
        <v>155</v>
      </c>
      <c r="Y158" s="42">
        <f>SUMIF(LoansC!$B$12:$B$226,Loans!$B158,LoansC!Y$12:Y$226)+SUMIF(LoansR!$B$12:$B$214,Loans!$B158,LoansR!Y$12:Y$226)</f>
        <v>0</v>
      </c>
      <c r="Z158" s="42">
        <f>SUMIF(LoansC!$B$12:$B$226,Loans!$B158,LoansC!Z$12:Z$226)+SUMIF(LoansR!$B$12:$B$214,Loans!$B158,LoansR!Z$12:Z$226)</f>
        <v>0</v>
      </c>
      <c r="AA158" s="42">
        <f>SUMIF(LoansC!$B$12:$B$226,Loans!$B158,LoansC!AA$12:AA$226)+SUMIF(LoansR!$B$12:$B$214,Loans!$B158,LoansR!AA$12:AA$226)</f>
        <v>0</v>
      </c>
      <c r="AB158" s="42">
        <f>SUMIF(LoansC!$B$12:$B$226,Loans!$B158,LoansC!AB$12:AB$226)+SUMIF(LoansR!$B$12:$B$214,Loans!$B158,LoansR!AB$12:AB$226)</f>
        <v>0</v>
      </c>
      <c r="AC158" s="42">
        <f>SUMIF(LoansC!$B$12:$B$226,Loans!$B158,LoansC!AC$12:AC$226)+SUMIF(LoansR!$B$12:$B$214,Loans!$B158,LoansR!AC$12:AC$226)</f>
        <v>223</v>
      </c>
      <c r="AD158" s="42">
        <f>SUMIF(LoansC!$B$12:$B$226,Loans!$B158,LoansC!AD$12:AD$226)+SUMIF(LoansR!$B$12:$B$214,Loans!$B158,LoansR!AD$12:AD$226)</f>
        <v>0</v>
      </c>
      <c r="AE158" s="70">
        <f>SUMIF(LoansC!$B$12:$B$226,Loans!$B158,LoansC!AE$12:AE$226)</f>
        <v>0.1111</v>
      </c>
      <c r="AF158" s="42">
        <f>SUMIF(LoansC!$B$12:$B$226,Loans!$B158,LoansC!AF$12:AF$226)+SUMIF(LoansR!$B$12:$B$214,Loans!$B158,LoansR!AF$12:AF$226)</f>
        <v>0</v>
      </c>
      <c r="AG158" s="42">
        <f>SUMIF(LoansC!$B$12:$B$226,Loans!$B158,LoansC!AG$12:AG$226)+SUMIF(LoansR!$B$12:$B$214,Loans!$B158,LoansR!AG$12:AG$226)</f>
        <v>0</v>
      </c>
      <c r="AH158" s="42">
        <f>SUMIF(LoansC!$B$12:$B$226,Loans!$B158,LoansC!AH$12:AH$226)+SUMIF(LoansR!$B$12:$B$214,Loans!$B158,LoansR!AH$12:AH$226)</f>
        <v>0</v>
      </c>
      <c r="AI158" s="42">
        <f>SUMIF(LoansC!$B$12:$B$226,Loans!$B158,LoansC!AI$12:AI$226)+SUMIF(LoansR!$B$12:$B$214,Loans!$B158,LoansR!AI$12:AI$226)</f>
        <v>0</v>
      </c>
      <c r="AJ158" s="42">
        <f>SUMIF(LoansC!$B$12:$B$226,Loans!$B158,LoansC!AJ$12:AJ$226)+SUMIF(LoansR!$B$12:$B$214,Loans!$B158,LoansR!AJ$12:AJ$226)</f>
        <v>0</v>
      </c>
      <c r="AK158" s="42">
        <f>SUMIF(LoansC!$B$12:$B$226,Loans!$B158,LoansC!AK$12:AK$226)+SUMIF(LoansR!$B$12:$B$214,Loans!$B158,LoansR!AK$12:AK$226)</f>
        <v>0</v>
      </c>
      <c r="AL158" s="42">
        <f>SUMIF(LoansC!$B$12:$B$226,Loans!$B158,LoansC!AL$12:AL$226)+SUMIF(LoansR!$B$12:$B$214,Loans!$B158,LoansR!AL$12:AL$226)</f>
        <v>0</v>
      </c>
      <c r="AM158" s="42">
        <f>SUMIF(LoansC!$B$12:$B$226,Loans!$B158,LoansC!AM$12:AM$226)+SUMIF(LoansR!$B$12:$B$214,Loans!$B158,LoansR!AM$12:AM$226)</f>
        <v>0</v>
      </c>
      <c r="AN158" s="42">
        <f>SUMIF(LoansC!$B$12:$B$226,Loans!$B158,LoansC!AN$12:AN$226)+SUMIF(LoansR!$B$12:$B$214,Loans!$B158,LoansR!AN$12:AN$226)</f>
        <v>0</v>
      </c>
      <c r="AP158" s="84"/>
    </row>
    <row r="159" spans="1:42" x14ac:dyDescent="0.2">
      <c r="A159" s="1">
        <f t="shared" si="10"/>
        <v>7</v>
      </c>
      <c r="B159" s="10">
        <f t="shared" si="11"/>
        <v>46234</v>
      </c>
      <c r="C159" s="42">
        <f>SUMIF(LoansC!$B$12:$B$226,Loans!$B159,LoansC!C$12:C$226)+SUMIF(LoansR!$B$12:$B$214,Loans!$B159,LoansR!C$12:C$226)</f>
        <v>253287.86</v>
      </c>
      <c r="D159" s="42">
        <f>SUMIF(LoansC!$B$12:$B$226,Loans!$B159,LoansC!D$12:D$226)+SUMIF(LoansR!$B$12:$B$214,Loans!$B159,LoansR!D$12:D$226)</f>
        <v>265648236.11999997</v>
      </c>
      <c r="E159" s="42">
        <f>SUMIF(LoansC!$B$12:$B$226,Loans!$B159,LoansC!E$12:E$226)+SUMIF(LoansR!$B$12:$B$214,Loans!$B159,LoansR!E$12:E$226)</f>
        <v>0</v>
      </c>
      <c r="F159" s="42">
        <f>SUMIF(LoansC!$B$12:$B$226,Loans!$B159,LoansC!F$12:F$226)+SUMIF(LoansR!$B$12:$B$214,Loans!$B159,LoansR!F$12:F$226)</f>
        <v>0</v>
      </c>
      <c r="G159" s="42">
        <f>SUMIF(LoansC!$B$12:$B$226,Loans!$B159,LoansC!G$12:G$226)+SUMIF(LoansR!$B$12:$B$214,Loans!$B159,LoansR!G$12:G$226)</f>
        <v>260</v>
      </c>
      <c r="H159" s="42">
        <f>SUMIF(LoansC!$B$12:$B$226,Loans!$B159,LoansC!H$12:H$226)+SUMIF(LoansR!$B$12:$B$214,Loans!$B159,LoansR!H$12:H$226)</f>
        <v>0</v>
      </c>
      <c r="I159" s="42">
        <f>SUMIF(LoansC!$B$12:$B$226,Loans!$B159,LoansC!I$12:I$226)+SUMIF(LoansR!$B$12:$B$214,Loans!$B159,LoansR!I$12:I$226)</f>
        <v>0</v>
      </c>
      <c r="J159" s="42">
        <f>SUMIF(LoansC!$B$12:$B$226,Loans!$B159,LoansC!J$12:J$226)+SUMIF(LoansR!$B$12:$B$214,Loans!$B159,LoansR!J$12:J$226)</f>
        <v>0</v>
      </c>
      <c r="K159" s="42">
        <f>SUMIF(LoansC!$B$12:$B$226,Loans!$B159,LoansC!K$12:K$226)+SUMIF(LoansR!$B$12:$B$214,Loans!$B159,LoansR!K$12:K$226)</f>
        <v>0</v>
      </c>
      <c r="L159" s="42">
        <f>SUMIF(LoansC!$B$12:$B$226,Loans!$B159,LoansC!L$12:L$226)+SUMIF(LoansR!$B$12:$B$214,Loans!$B159,LoansR!L$12:L$226)</f>
        <v>0</v>
      </c>
      <c r="M159" s="42">
        <f>SUMIF(LoansC!$B$12:$B$226,Loans!$B159,LoansC!M$12:M$226)+SUMIF(LoansR!$B$12:$B$214,Loans!$B159,LoansR!M$12:M$226)</f>
        <v>40300</v>
      </c>
      <c r="N159" s="42">
        <f>SUMIF(LoansC!$B$12:$B$226,Loans!$B159,LoansC!N$12:N$226)+SUMIF(LoansR!$B$12:$B$214,Loans!$B159,LoansR!N$12:N$226)</f>
        <v>0</v>
      </c>
      <c r="O159" s="42">
        <f>SUMIF(LoansC!$B$12:$B$226,Loans!$B159,LoansC!O$12:O$226)+SUMIF(LoansR!$B$12:$B$214,Loans!$B159,LoansR!O$12:O$226)</f>
        <v>0</v>
      </c>
      <c r="P159" s="42">
        <f>SUMIF(LoansC!$B$12:$B$226,Loans!$B159,LoansC!P$12:P$226)+SUMIF(LoansR!$B$12:$B$214,Loans!$B159,LoansR!P$12:P$226)</f>
        <v>0</v>
      </c>
      <c r="Q159" s="42">
        <f>SUMIF(LoansC!$B$12:$B$226,Loans!$B159,LoansC!Q$12:Q$226)+SUMIF(LoansR!$B$12:$B$214,Loans!$B159,LoansR!Q$12:Q$226)</f>
        <v>0</v>
      </c>
      <c r="R159" s="42">
        <f>SUMIF(LoansC!$B$12:$B$226,Loans!$B159,LoansC!R$12:R$226)+SUMIF(LoansR!$B$12:$B$214,Loans!$B159,LoansR!R$12:R$226)</f>
        <v>0</v>
      </c>
      <c r="S159" s="42">
        <f>SUMIF(LoansC!$B$12:$B$226,Loans!$B159,LoansC!S$12:S$226)+SUMIF(LoansR!$B$12:$B$214,Loans!$B159,LoansR!S$12:S$226)</f>
        <v>0</v>
      </c>
      <c r="T159" s="42">
        <f>SUMIF(LoansC!$B$12:$B$226,Loans!$B159,LoansC!T$12:T$226)+SUMIF(LoansR!$B$12:$B$214,Loans!$B159,LoansR!T$12:T$226)</f>
        <v>0</v>
      </c>
      <c r="U159" s="42">
        <f>SUMIF(LoansC!$B$12:$B$226,Loans!$B159,LoansC!U$12:U$226)+SUMIF(LoansR!$B$12:$B$214,Loans!$B159,LoansR!U$12:U$226)</f>
        <v>2</v>
      </c>
      <c r="V159" s="42">
        <f>SUMIF(LoansC!$B$12:$B$226,Loans!$B159,LoansC!V$12:V$226)+SUMIF(LoansR!$B$12:$B$214,Loans!$B159,LoansR!V$12:V$226)</f>
        <v>0</v>
      </c>
      <c r="W159" s="42">
        <f>SUMIF(LoansC!$B$12:$B$226,Loans!$B159,LoansC!W$12:W$226)+SUMIF(LoansR!$B$12:$B$214,Loans!$B159,LoansR!W$12:W$226)</f>
        <v>0</v>
      </c>
      <c r="X159" s="42">
        <f>SUMIF(LoansC!$B$12:$B$226,Loans!$B159,LoansC!X$12:X$226)</f>
        <v>155</v>
      </c>
      <c r="Y159" s="42">
        <f>SUMIF(LoansC!$B$12:$B$226,Loans!$B159,LoansC!Y$12:Y$226)+SUMIF(LoansR!$B$12:$B$214,Loans!$B159,LoansR!Y$12:Y$226)</f>
        <v>0</v>
      </c>
      <c r="Z159" s="42">
        <f>SUMIF(LoansC!$B$12:$B$226,Loans!$B159,LoansC!Z$12:Z$226)+SUMIF(LoansR!$B$12:$B$214,Loans!$B159,LoansR!Z$12:Z$226)</f>
        <v>0</v>
      </c>
      <c r="AA159" s="42">
        <f>SUMIF(LoansC!$B$12:$B$226,Loans!$B159,LoansC!AA$12:AA$226)+SUMIF(LoansR!$B$12:$B$214,Loans!$B159,LoansR!AA$12:AA$226)</f>
        <v>0</v>
      </c>
      <c r="AB159" s="42">
        <f>SUMIF(LoansC!$B$12:$B$226,Loans!$B159,LoansC!AB$12:AB$226)+SUMIF(LoansR!$B$12:$B$214,Loans!$B159,LoansR!AB$12:AB$226)</f>
        <v>0</v>
      </c>
      <c r="AC159" s="42">
        <f>SUMIF(LoansC!$B$12:$B$226,Loans!$B159,LoansC!AC$12:AC$226)+SUMIF(LoansR!$B$12:$B$214,Loans!$B159,LoansR!AC$12:AC$226)</f>
        <v>260</v>
      </c>
      <c r="AD159" s="42">
        <f>SUMIF(LoansC!$B$12:$B$226,Loans!$B159,LoansC!AD$12:AD$226)+SUMIF(LoansR!$B$12:$B$214,Loans!$B159,LoansR!AD$12:AD$226)</f>
        <v>0</v>
      </c>
      <c r="AE159" s="70">
        <f>SUMIF(LoansC!$B$12:$B$226,Loans!$B159,LoansC!AE$12:AE$226)</f>
        <v>0.1111</v>
      </c>
      <c r="AF159" s="42">
        <f>SUMIF(LoansC!$B$12:$B$226,Loans!$B159,LoansC!AF$12:AF$226)+SUMIF(LoansR!$B$12:$B$214,Loans!$B159,LoansR!AF$12:AF$226)</f>
        <v>0</v>
      </c>
      <c r="AG159" s="42">
        <f>SUMIF(LoansC!$B$12:$B$226,Loans!$B159,LoansC!AG$12:AG$226)+SUMIF(LoansR!$B$12:$B$214,Loans!$B159,LoansR!AG$12:AG$226)</f>
        <v>0</v>
      </c>
      <c r="AH159" s="42">
        <f>SUMIF(LoansC!$B$12:$B$226,Loans!$B159,LoansC!AH$12:AH$226)+SUMIF(LoansR!$B$12:$B$214,Loans!$B159,LoansR!AH$12:AH$226)</f>
        <v>0</v>
      </c>
      <c r="AI159" s="42">
        <f>SUMIF(LoansC!$B$12:$B$226,Loans!$B159,LoansC!AI$12:AI$226)+SUMIF(LoansR!$B$12:$B$214,Loans!$B159,LoansR!AI$12:AI$226)</f>
        <v>0</v>
      </c>
      <c r="AJ159" s="42">
        <f>SUMIF(LoansC!$B$12:$B$226,Loans!$B159,LoansC!AJ$12:AJ$226)+SUMIF(LoansR!$B$12:$B$214,Loans!$B159,LoansR!AJ$12:AJ$226)</f>
        <v>0</v>
      </c>
      <c r="AK159" s="42">
        <f>SUMIF(LoansC!$B$12:$B$226,Loans!$B159,LoansC!AK$12:AK$226)+SUMIF(LoansR!$B$12:$B$214,Loans!$B159,LoansR!AK$12:AK$226)</f>
        <v>0</v>
      </c>
      <c r="AL159" s="42">
        <f>SUMIF(LoansC!$B$12:$B$226,Loans!$B159,LoansC!AL$12:AL$226)+SUMIF(LoansR!$B$12:$B$214,Loans!$B159,LoansR!AL$12:AL$226)</f>
        <v>0</v>
      </c>
      <c r="AM159" s="42">
        <f>SUMIF(LoansC!$B$12:$B$226,Loans!$B159,LoansC!AM$12:AM$226)+SUMIF(LoansR!$B$12:$B$214,Loans!$B159,LoansR!AM$12:AM$226)</f>
        <v>0</v>
      </c>
      <c r="AN159" s="42">
        <f>SUMIF(LoansC!$B$12:$B$226,Loans!$B159,LoansC!AN$12:AN$226)+SUMIF(LoansR!$B$12:$B$214,Loans!$B159,LoansR!AN$12:AN$226)</f>
        <v>0</v>
      </c>
      <c r="AP159" s="84"/>
    </row>
    <row r="160" spans="1:42" x14ac:dyDescent="0.2">
      <c r="A160" s="1">
        <f t="shared" si="10"/>
        <v>8</v>
      </c>
      <c r="B160" s="10">
        <f t="shared" si="11"/>
        <v>46265</v>
      </c>
      <c r="C160" s="42">
        <f>SUMIF(LoansC!$B$12:$B$226,Loans!$B160,LoansC!C$12:C$226)+SUMIF(LoansR!$B$12:$B$214,Loans!$B160,LoansR!C$12:C$226)</f>
        <v>232382.59</v>
      </c>
      <c r="D160" s="42">
        <f>SUMIF(LoansC!$B$12:$B$226,Loans!$B160,LoansC!D$12:D$226)+SUMIF(LoansR!$B$12:$B$214,Loans!$B160,LoansR!D$12:D$226)</f>
        <v>265880618.70999998</v>
      </c>
      <c r="E160" s="42">
        <f>SUMIF(LoansC!$B$12:$B$226,Loans!$B160,LoansC!E$12:E$226)+SUMIF(LoansR!$B$12:$B$214,Loans!$B160,LoansR!E$12:E$226)</f>
        <v>0</v>
      </c>
      <c r="F160" s="42">
        <f>SUMIF(LoansC!$B$12:$B$226,Loans!$B160,LoansC!F$12:F$226)+SUMIF(LoansR!$B$12:$B$214,Loans!$B160,LoansR!F$12:F$226)</f>
        <v>0</v>
      </c>
      <c r="G160" s="42">
        <f>SUMIF(LoansC!$B$12:$B$226,Loans!$B160,LoansC!G$12:G$226)+SUMIF(LoansR!$B$12:$B$214,Loans!$B160,LoansR!G$12:G$226)</f>
        <v>255</v>
      </c>
      <c r="H160" s="42">
        <f>SUMIF(LoansC!$B$12:$B$226,Loans!$B160,LoansC!H$12:H$226)+SUMIF(LoansR!$B$12:$B$214,Loans!$B160,LoansR!H$12:H$226)</f>
        <v>0</v>
      </c>
      <c r="I160" s="42">
        <f>SUMIF(LoansC!$B$12:$B$226,Loans!$B160,LoansC!I$12:I$226)+SUMIF(LoansR!$B$12:$B$214,Loans!$B160,LoansR!I$12:I$226)</f>
        <v>0</v>
      </c>
      <c r="J160" s="42">
        <f>SUMIF(LoansC!$B$12:$B$226,Loans!$B160,LoansC!J$12:J$226)+SUMIF(LoansR!$B$12:$B$214,Loans!$B160,LoansR!J$12:J$226)</f>
        <v>0</v>
      </c>
      <c r="K160" s="42">
        <f>SUMIF(LoansC!$B$12:$B$226,Loans!$B160,LoansC!K$12:K$226)+SUMIF(LoansR!$B$12:$B$214,Loans!$B160,LoansR!K$12:K$226)</f>
        <v>0</v>
      </c>
      <c r="L160" s="42">
        <f>SUMIF(LoansC!$B$12:$B$226,Loans!$B160,LoansC!L$12:L$226)+SUMIF(LoansR!$B$12:$B$214,Loans!$B160,LoansR!L$12:L$226)</f>
        <v>0</v>
      </c>
      <c r="M160" s="42">
        <f>SUMIF(LoansC!$B$12:$B$226,Loans!$B160,LoansC!M$12:M$226)+SUMIF(LoansR!$B$12:$B$214,Loans!$B160,LoansR!M$12:M$226)</f>
        <v>39525</v>
      </c>
      <c r="N160" s="42">
        <f>SUMIF(LoansC!$B$12:$B$226,Loans!$B160,LoansC!N$12:N$226)+SUMIF(LoansR!$B$12:$B$214,Loans!$B160,LoansR!N$12:N$226)</f>
        <v>0</v>
      </c>
      <c r="O160" s="42">
        <f>SUMIF(LoansC!$B$12:$B$226,Loans!$B160,LoansC!O$12:O$226)+SUMIF(LoansR!$B$12:$B$214,Loans!$B160,LoansR!O$12:O$226)</f>
        <v>0</v>
      </c>
      <c r="P160" s="42">
        <f>SUMIF(LoansC!$B$12:$B$226,Loans!$B160,LoansC!P$12:P$226)+SUMIF(LoansR!$B$12:$B$214,Loans!$B160,LoansR!P$12:P$226)</f>
        <v>0</v>
      </c>
      <c r="Q160" s="42">
        <f>SUMIF(LoansC!$B$12:$B$226,Loans!$B160,LoansC!Q$12:Q$226)+SUMIF(LoansR!$B$12:$B$214,Loans!$B160,LoansR!Q$12:Q$226)</f>
        <v>0</v>
      </c>
      <c r="R160" s="42">
        <f>SUMIF(LoansC!$B$12:$B$226,Loans!$B160,LoansC!R$12:R$226)+SUMIF(LoansR!$B$12:$B$214,Loans!$B160,LoansR!R$12:R$226)</f>
        <v>0</v>
      </c>
      <c r="S160" s="42">
        <f>SUMIF(LoansC!$B$12:$B$226,Loans!$B160,LoansC!S$12:S$226)+SUMIF(LoansR!$B$12:$B$214,Loans!$B160,LoansR!S$12:S$226)</f>
        <v>0</v>
      </c>
      <c r="T160" s="42">
        <f>SUMIF(LoansC!$B$12:$B$226,Loans!$B160,LoansC!T$12:T$226)+SUMIF(LoansR!$B$12:$B$214,Loans!$B160,LoansR!T$12:T$226)</f>
        <v>0</v>
      </c>
      <c r="U160" s="42">
        <f>SUMIF(LoansC!$B$12:$B$226,Loans!$B160,LoansC!U$12:U$226)+SUMIF(LoansR!$B$12:$B$214,Loans!$B160,LoansR!U$12:U$226)</f>
        <v>2</v>
      </c>
      <c r="V160" s="42">
        <f>SUMIF(LoansC!$B$12:$B$226,Loans!$B160,LoansC!V$12:V$226)+SUMIF(LoansR!$B$12:$B$214,Loans!$B160,LoansR!V$12:V$226)</f>
        <v>0</v>
      </c>
      <c r="W160" s="42">
        <f>SUMIF(LoansC!$B$12:$B$226,Loans!$B160,LoansC!W$12:W$226)+SUMIF(LoansR!$B$12:$B$214,Loans!$B160,LoansR!W$12:W$226)</f>
        <v>0</v>
      </c>
      <c r="X160" s="42">
        <f>SUMIF(LoansC!$B$12:$B$226,Loans!$B160,LoansC!X$12:X$226)</f>
        <v>155</v>
      </c>
      <c r="Y160" s="42">
        <f>SUMIF(LoansC!$B$12:$B$226,Loans!$B160,LoansC!Y$12:Y$226)+SUMIF(LoansR!$B$12:$B$214,Loans!$B160,LoansR!Y$12:Y$226)</f>
        <v>0</v>
      </c>
      <c r="Z160" s="42">
        <f>SUMIF(LoansC!$B$12:$B$226,Loans!$B160,LoansC!Z$12:Z$226)+SUMIF(LoansR!$B$12:$B$214,Loans!$B160,LoansR!Z$12:Z$226)</f>
        <v>0</v>
      </c>
      <c r="AA160" s="42">
        <f>SUMIF(LoansC!$B$12:$B$226,Loans!$B160,LoansC!AA$12:AA$226)+SUMIF(LoansR!$B$12:$B$214,Loans!$B160,LoansR!AA$12:AA$226)</f>
        <v>0</v>
      </c>
      <c r="AB160" s="42">
        <f>SUMIF(LoansC!$B$12:$B$226,Loans!$B160,LoansC!AB$12:AB$226)+SUMIF(LoansR!$B$12:$B$214,Loans!$B160,LoansR!AB$12:AB$226)</f>
        <v>0</v>
      </c>
      <c r="AC160" s="42">
        <f>SUMIF(LoansC!$B$12:$B$226,Loans!$B160,LoansC!AC$12:AC$226)+SUMIF(LoansR!$B$12:$B$214,Loans!$B160,LoansR!AC$12:AC$226)</f>
        <v>255</v>
      </c>
      <c r="AD160" s="42">
        <f>SUMIF(LoansC!$B$12:$B$226,Loans!$B160,LoansC!AD$12:AD$226)+SUMIF(LoansR!$B$12:$B$214,Loans!$B160,LoansR!AD$12:AD$226)</f>
        <v>0</v>
      </c>
      <c r="AE160" s="70">
        <f>SUMIF(LoansC!$B$12:$B$226,Loans!$B160,LoansC!AE$12:AE$226)</f>
        <v>0.1111</v>
      </c>
      <c r="AF160" s="42">
        <f>SUMIF(LoansC!$B$12:$B$226,Loans!$B160,LoansC!AF$12:AF$226)+SUMIF(LoansR!$B$12:$B$214,Loans!$B160,LoansR!AF$12:AF$226)</f>
        <v>0</v>
      </c>
      <c r="AG160" s="42">
        <f>SUMIF(LoansC!$B$12:$B$226,Loans!$B160,LoansC!AG$12:AG$226)+SUMIF(LoansR!$B$12:$B$214,Loans!$B160,LoansR!AG$12:AG$226)</f>
        <v>0</v>
      </c>
      <c r="AH160" s="42">
        <f>SUMIF(LoansC!$B$12:$B$226,Loans!$B160,LoansC!AH$12:AH$226)+SUMIF(LoansR!$B$12:$B$214,Loans!$B160,LoansR!AH$12:AH$226)</f>
        <v>0</v>
      </c>
      <c r="AI160" s="42">
        <f>SUMIF(LoansC!$B$12:$B$226,Loans!$B160,LoansC!AI$12:AI$226)+SUMIF(LoansR!$B$12:$B$214,Loans!$B160,LoansR!AI$12:AI$226)</f>
        <v>0</v>
      </c>
      <c r="AJ160" s="42">
        <f>SUMIF(LoansC!$B$12:$B$226,Loans!$B160,LoansC!AJ$12:AJ$226)+SUMIF(LoansR!$B$12:$B$214,Loans!$B160,LoansR!AJ$12:AJ$226)</f>
        <v>0</v>
      </c>
      <c r="AK160" s="42">
        <f>SUMIF(LoansC!$B$12:$B$226,Loans!$B160,LoansC!AK$12:AK$226)+SUMIF(LoansR!$B$12:$B$214,Loans!$B160,LoansR!AK$12:AK$226)</f>
        <v>0</v>
      </c>
      <c r="AL160" s="42">
        <f>SUMIF(LoansC!$B$12:$B$226,Loans!$B160,LoansC!AL$12:AL$226)+SUMIF(LoansR!$B$12:$B$214,Loans!$B160,LoansR!AL$12:AL$226)</f>
        <v>0</v>
      </c>
      <c r="AM160" s="42">
        <f>SUMIF(LoansC!$B$12:$B$226,Loans!$B160,LoansC!AM$12:AM$226)+SUMIF(LoansR!$B$12:$B$214,Loans!$B160,LoansR!AM$12:AM$226)</f>
        <v>0</v>
      </c>
      <c r="AN160" s="42">
        <f>SUMIF(LoansC!$B$12:$B$226,Loans!$B160,LoansC!AN$12:AN$226)+SUMIF(LoansR!$B$12:$B$214,Loans!$B160,LoansR!AN$12:AN$226)</f>
        <v>0</v>
      </c>
      <c r="AP160" s="84"/>
    </row>
    <row r="161" spans="1:42" x14ac:dyDescent="0.2">
      <c r="A161" s="1">
        <f t="shared" si="10"/>
        <v>9</v>
      </c>
      <c r="B161" s="10">
        <f t="shared" si="11"/>
        <v>46295</v>
      </c>
      <c r="C161" s="42">
        <f>SUMIF(LoansC!$B$12:$B$226,Loans!$B161,LoansC!C$12:C$226)+SUMIF(LoansR!$B$12:$B$214,Loans!$B161,LoansR!C$12:C$226)</f>
        <v>196663.28</v>
      </c>
      <c r="D161" s="42">
        <f>SUMIF(LoansC!$B$12:$B$226,Loans!$B161,LoansC!D$12:D$226)+SUMIF(LoansR!$B$12:$B$214,Loans!$B161,LoansR!D$12:D$226)</f>
        <v>266077281.98999998</v>
      </c>
      <c r="E161" s="42">
        <f>SUMIF(LoansC!$B$12:$B$226,Loans!$B161,LoansC!E$12:E$226)+SUMIF(LoansR!$B$12:$B$214,Loans!$B161,LoansR!E$12:E$226)</f>
        <v>0</v>
      </c>
      <c r="F161" s="42">
        <f>SUMIF(LoansC!$B$12:$B$226,Loans!$B161,LoansC!F$12:F$226)+SUMIF(LoansR!$B$12:$B$214,Loans!$B161,LoansR!F$12:F$226)</f>
        <v>0</v>
      </c>
      <c r="G161" s="42">
        <f>SUMIF(LoansC!$B$12:$B$226,Loans!$B161,LoansC!G$12:G$226)+SUMIF(LoansR!$B$12:$B$214,Loans!$B161,LoansR!G$12:G$226)</f>
        <v>254</v>
      </c>
      <c r="H161" s="42">
        <f>SUMIF(LoansC!$B$12:$B$226,Loans!$B161,LoansC!H$12:H$226)+SUMIF(LoansR!$B$12:$B$214,Loans!$B161,LoansR!H$12:H$226)</f>
        <v>0</v>
      </c>
      <c r="I161" s="42">
        <f>SUMIF(LoansC!$B$12:$B$226,Loans!$B161,LoansC!I$12:I$226)+SUMIF(LoansR!$B$12:$B$214,Loans!$B161,LoansR!I$12:I$226)</f>
        <v>0</v>
      </c>
      <c r="J161" s="42">
        <f>SUMIF(LoansC!$B$12:$B$226,Loans!$B161,LoansC!J$12:J$226)+SUMIF(LoansR!$B$12:$B$214,Loans!$B161,LoansR!J$12:J$226)</f>
        <v>0</v>
      </c>
      <c r="K161" s="42">
        <f>SUMIF(LoansC!$B$12:$B$226,Loans!$B161,LoansC!K$12:K$226)+SUMIF(LoansR!$B$12:$B$214,Loans!$B161,LoansR!K$12:K$226)</f>
        <v>0</v>
      </c>
      <c r="L161" s="42">
        <f>SUMIF(LoansC!$B$12:$B$226,Loans!$B161,LoansC!L$12:L$226)+SUMIF(LoansR!$B$12:$B$214,Loans!$B161,LoansR!L$12:L$226)</f>
        <v>0</v>
      </c>
      <c r="M161" s="42">
        <f>SUMIF(LoansC!$B$12:$B$226,Loans!$B161,LoansC!M$12:M$226)+SUMIF(LoansR!$B$12:$B$214,Loans!$B161,LoansR!M$12:M$226)</f>
        <v>39370</v>
      </c>
      <c r="N161" s="42">
        <f>SUMIF(LoansC!$B$12:$B$226,Loans!$B161,LoansC!N$12:N$226)+SUMIF(LoansR!$B$12:$B$214,Loans!$B161,LoansR!N$12:N$226)</f>
        <v>0</v>
      </c>
      <c r="O161" s="42">
        <f>SUMIF(LoansC!$B$12:$B$226,Loans!$B161,LoansC!O$12:O$226)+SUMIF(LoansR!$B$12:$B$214,Loans!$B161,LoansR!O$12:O$226)</f>
        <v>0</v>
      </c>
      <c r="P161" s="42">
        <f>SUMIF(LoansC!$B$12:$B$226,Loans!$B161,LoansC!P$12:P$226)+SUMIF(LoansR!$B$12:$B$214,Loans!$B161,LoansR!P$12:P$226)</f>
        <v>0</v>
      </c>
      <c r="Q161" s="42">
        <f>SUMIF(LoansC!$B$12:$B$226,Loans!$B161,LoansC!Q$12:Q$226)+SUMIF(LoansR!$B$12:$B$214,Loans!$B161,LoansR!Q$12:Q$226)</f>
        <v>0</v>
      </c>
      <c r="R161" s="42">
        <f>SUMIF(LoansC!$B$12:$B$226,Loans!$B161,LoansC!R$12:R$226)+SUMIF(LoansR!$B$12:$B$214,Loans!$B161,LoansR!R$12:R$226)</f>
        <v>0</v>
      </c>
      <c r="S161" s="42">
        <f>SUMIF(LoansC!$B$12:$B$226,Loans!$B161,LoansC!S$12:S$226)+SUMIF(LoansR!$B$12:$B$214,Loans!$B161,LoansR!S$12:S$226)</f>
        <v>0</v>
      </c>
      <c r="T161" s="42">
        <f>SUMIF(LoansC!$B$12:$B$226,Loans!$B161,LoansC!T$12:T$226)+SUMIF(LoansR!$B$12:$B$214,Loans!$B161,LoansR!T$12:T$226)</f>
        <v>0</v>
      </c>
      <c r="U161" s="42">
        <f>SUMIF(LoansC!$B$12:$B$226,Loans!$B161,LoansC!U$12:U$226)+SUMIF(LoansR!$B$12:$B$214,Loans!$B161,LoansR!U$12:U$226)</f>
        <v>2</v>
      </c>
      <c r="V161" s="42">
        <f>SUMIF(LoansC!$B$12:$B$226,Loans!$B161,LoansC!V$12:V$226)+SUMIF(LoansR!$B$12:$B$214,Loans!$B161,LoansR!V$12:V$226)</f>
        <v>0</v>
      </c>
      <c r="W161" s="42">
        <f>SUMIF(LoansC!$B$12:$B$226,Loans!$B161,LoansC!W$12:W$226)+SUMIF(LoansR!$B$12:$B$214,Loans!$B161,LoansR!W$12:W$226)</f>
        <v>0</v>
      </c>
      <c r="X161" s="42">
        <f>SUMIF(LoansC!$B$12:$B$226,Loans!$B161,LoansC!X$12:X$226)</f>
        <v>155</v>
      </c>
      <c r="Y161" s="42">
        <f>SUMIF(LoansC!$B$12:$B$226,Loans!$B161,LoansC!Y$12:Y$226)+SUMIF(LoansR!$B$12:$B$214,Loans!$B161,LoansR!Y$12:Y$226)</f>
        <v>0</v>
      </c>
      <c r="Z161" s="42">
        <f>SUMIF(LoansC!$B$12:$B$226,Loans!$B161,LoansC!Z$12:Z$226)+SUMIF(LoansR!$B$12:$B$214,Loans!$B161,LoansR!Z$12:Z$226)</f>
        <v>0</v>
      </c>
      <c r="AA161" s="42">
        <f>SUMIF(LoansC!$B$12:$B$226,Loans!$B161,LoansC!AA$12:AA$226)+SUMIF(LoansR!$B$12:$B$214,Loans!$B161,LoansR!AA$12:AA$226)</f>
        <v>0</v>
      </c>
      <c r="AB161" s="42">
        <f>SUMIF(LoansC!$B$12:$B$226,Loans!$B161,LoansC!AB$12:AB$226)+SUMIF(LoansR!$B$12:$B$214,Loans!$B161,LoansR!AB$12:AB$226)</f>
        <v>0</v>
      </c>
      <c r="AC161" s="42">
        <f>SUMIF(LoansC!$B$12:$B$226,Loans!$B161,LoansC!AC$12:AC$226)+SUMIF(LoansR!$B$12:$B$214,Loans!$B161,LoansR!AC$12:AC$226)</f>
        <v>254</v>
      </c>
      <c r="AD161" s="42">
        <f>SUMIF(LoansC!$B$12:$B$226,Loans!$B161,LoansC!AD$12:AD$226)+SUMIF(LoansR!$B$12:$B$214,Loans!$B161,LoansR!AD$12:AD$226)</f>
        <v>0</v>
      </c>
      <c r="AE161" s="70">
        <f>SUMIF(LoansC!$B$12:$B$226,Loans!$B161,LoansC!AE$12:AE$226)</f>
        <v>0.1111</v>
      </c>
      <c r="AF161" s="42">
        <f>SUMIF(LoansC!$B$12:$B$226,Loans!$B161,LoansC!AF$12:AF$226)+SUMIF(LoansR!$B$12:$B$214,Loans!$B161,LoansR!AF$12:AF$226)</f>
        <v>0</v>
      </c>
      <c r="AG161" s="42">
        <f>SUMIF(LoansC!$B$12:$B$226,Loans!$B161,LoansC!AG$12:AG$226)+SUMIF(LoansR!$B$12:$B$214,Loans!$B161,LoansR!AG$12:AG$226)</f>
        <v>0</v>
      </c>
      <c r="AH161" s="42">
        <f>SUMIF(LoansC!$B$12:$B$226,Loans!$B161,LoansC!AH$12:AH$226)+SUMIF(LoansR!$B$12:$B$214,Loans!$B161,LoansR!AH$12:AH$226)</f>
        <v>0</v>
      </c>
      <c r="AI161" s="42">
        <f>SUMIF(LoansC!$B$12:$B$226,Loans!$B161,LoansC!AI$12:AI$226)+SUMIF(LoansR!$B$12:$B$214,Loans!$B161,LoansR!AI$12:AI$226)</f>
        <v>0</v>
      </c>
      <c r="AJ161" s="42">
        <f>SUMIF(LoansC!$B$12:$B$226,Loans!$B161,LoansC!AJ$12:AJ$226)+SUMIF(LoansR!$B$12:$B$214,Loans!$B161,LoansR!AJ$12:AJ$226)</f>
        <v>0</v>
      </c>
      <c r="AK161" s="42">
        <f>SUMIF(LoansC!$B$12:$B$226,Loans!$B161,LoansC!AK$12:AK$226)+SUMIF(LoansR!$B$12:$B$214,Loans!$B161,LoansR!AK$12:AK$226)</f>
        <v>0</v>
      </c>
      <c r="AL161" s="42">
        <f>SUMIF(LoansC!$B$12:$B$226,Loans!$B161,LoansC!AL$12:AL$226)+SUMIF(LoansR!$B$12:$B$214,Loans!$B161,LoansR!AL$12:AL$226)</f>
        <v>0</v>
      </c>
      <c r="AM161" s="42">
        <f>SUMIF(LoansC!$B$12:$B$226,Loans!$B161,LoansC!AM$12:AM$226)+SUMIF(LoansR!$B$12:$B$214,Loans!$B161,LoansR!AM$12:AM$226)</f>
        <v>0</v>
      </c>
      <c r="AN161" s="42">
        <f>SUMIF(LoansC!$B$12:$B$226,Loans!$B161,LoansC!AN$12:AN$226)+SUMIF(LoansR!$B$12:$B$214,Loans!$B161,LoansR!AN$12:AN$226)</f>
        <v>0</v>
      </c>
      <c r="AP161" s="84"/>
    </row>
    <row r="162" spans="1:42" x14ac:dyDescent="0.2">
      <c r="A162" s="1">
        <f t="shared" si="10"/>
        <v>10</v>
      </c>
      <c r="B162" s="10">
        <f t="shared" si="11"/>
        <v>46326</v>
      </c>
      <c r="C162" s="42">
        <f>SUMIF(LoansC!$B$12:$B$226,Loans!$B162,LoansC!C$12:C$226)+SUMIF(LoansR!$B$12:$B$214,Loans!$B162,LoansR!C$12:C$226)</f>
        <v>61698.720000000001</v>
      </c>
      <c r="D162" s="42">
        <f>SUMIF(LoansC!$B$12:$B$226,Loans!$B162,LoansC!D$12:D$226)+SUMIF(LoansR!$B$12:$B$214,Loans!$B162,LoansR!D$12:D$226)</f>
        <v>266138980.70999998</v>
      </c>
      <c r="E162" s="42">
        <f>SUMIF(LoansC!$B$12:$B$226,Loans!$B162,LoansC!E$12:E$226)+SUMIF(LoansR!$B$12:$B$214,Loans!$B162,LoansR!E$12:E$226)</f>
        <v>0</v>
      </c>
      <c r="F162" s="42">
        <f>SUMIF(LoansC!$B$12:$B$226,Loans!$B162,LoansC!F$12:F$226)+SUMIF(LoansR!$B$12:$B$214,Loans!$B162,LoansR!F$12:F$226)</f>
        <v>0</v>
      </c>
      <c r="G162" s="42">
        <f>SUMIF(LoansC!$B$12:$B$226,Loans!$B162,LoansC!G$12:G$226)+SUMIF(LoansR!$B$12:$B$214,Loans!$B162,LoansR!G$12:G$226)</f>
        <v>88</v>
      </c>
      <c r="H162" s="42">
        <f>SUMIF(LoansC!$B$12:$B$226,Loans!$B162,LoansC!H$12:H$226)+SUMIF(LoansR!$B$12:$B$214,Loans!$B162,LoansR!H$12:H$226)</f>
        <v>0</v>
      </c>
      <c r="I162" s="42">
        <f>SUMIF(LoansC!$B$12:$B$226,Loans!$B162,LoansC!I$12:I$226)+SUMIF(LoansR!$B$12:$B$214,Loans!$B162,LoansR!I$12:I$226)</f>
        <v>0</v>
      </c>
      <c r="J162" s="42">
        <f>SUMIF(LoansC!$B$12:$B$226,Loans!$B162,LoansC!J$12:J$226)+SUMIF(LoansR!$B$12:$B$214,Loans!$B162,LoansR!J$12:J$226)</f>
        <v>0</v>
      </c>
      <c r="K162" s="42">
        <f>SUMIF(LoansC!$B$12:$B$226,Loans!$B162,LoansC!K$12:K$226)+SUMIF(LoansR!$B$12:$B$214,Loans!$B162,LoansR!K$12:K$226)</f>
        <v>0</v>
      </c>
      <c r="L162" s="42">
        <f>SUMIF(LoansC!$B$12:$B$226,Loans!$B162,LoansC!L$12:L$226)+SUMIF(LoansR!$B$12:$B$214,Loans!$B162,LoansR!L$12:L$226)</f>
        <v>0</v>
      </c>
      <c r="M162" s="42">
        <f>SUMIF(LoansC!$B$12:$B$226,Loans!$B162,LoansC!M$12:M$226)+SUMIF(LoansR!$B$12:$B$214,Loans!$B162,LoansR!M$12:M$226)</f>
        <v>13640</v>
      </c>
      <c r="N162" s="42">
        <f>SUMIF(LoansC!$B$12:$B$226,Loans!$B162,LoansC!N$12:N$226)+SUMIF(LoansR!$B$12:$B$214,Loans!$B162,LoansR!N$12:N$226)</f>
        <v>0</v>
      </c>
      <c r="O162" s="42">
        <f>SUMIF(LoansC!$B$12:$B$226,Loans!$B162,LoansC!O$12:O$226)+SUMIF(LoansR!$B$12:$B$214,Loans!$B162,LoansR!O$12:O$226)</f>
        <v>0</v>
      </c>
      <c r="P162" s="42">
        <f>SUMIF(LoansC!$B$12:$B$226,Loans!$B162,LoansC!P$12:P$226)+SUMIF(LoansR!$B$12:$B$214,Loans!$B162,LoansR!P$12:P$226)</f>
        <v>0</v>
      </c>
      <c r="Q162" s="42">
        <f>SUMIF(LoansC!$B$12:$B$226,Loans!$B162,LoansC!Q$12:Q$226)+SUMIF(LoansR!$B$12:$B$214,Loans!$B162,LoansR!Q$12:Q$226)</f>
        <v>0</v>
      </c>
      <c r="R162" s="42">
        <f>SUMIF(LoansC!$B$12:$B$226,Loans!$B162,LoansC!R$12:R$226)+SUMIF(LoansR!$B$12:$B$214,Loans!$B162,LoansR!R$12:R$226)</f>
        <v>0</v>
      </c>
      <c r="S162" s="42">
        <f>SUMIF(LoansC!$B$12:$B$226,Loans!$B162,LoansC!S$12:S$226)+SUMIF(LoansR!$B$12:$B$214,Loans!$B162,LoansR!S$12:S$226)</f>
        <v>0</v>
      </c>
      <c r="T162" s="42">
        <f>SUMIF(LoansC!$B$12:$B$226,Loans!$B162,LoansC!T$12:T$226)+SUMIF(LoansR!$B$12:$B$214,Loans!$B162,LoansR!T$12:T$226)</f>
        <v>0</v>
      </c>
      <c r="U162" s="42">
        <f>SUMIF(LoansC!$B$12:$B$226,Loans!$B162,LoansC!U$12:U$226)+SUMIF(LoansR!$B$12:$B$214,Loans!$B162,LoansR!U$12:U$226)</f>
        <v>2</v>
      </c>
      <c r="V162" s="42">
        <f>SUMIF(LoansC!$B$12:$B$226,Loans!$B162,LoansC!V$12:V$226)+SUMIF(LoansR!$B$12:$B$214,Loans!$B162,LoansR!V$12:V$226)</f>
        <v>0</v>
      </c>
      <c r="W162" s="42">
        <f>SUMIF(LoansC!$B$12:$B$226,Loans!$B162,LoansC!W$12:W$226)+SUMIF(LoansR!$B$12:$B$214,Loans!$B162,LoansR!W$12:W$226)</f>
        <v>0</v>
      </c>
      <c r="X162" s="42">
        <f>SUMIF(LoansC!$B$12:$B$226,Loans!$B162,LoansC!X$12:X$226)</f>
        <v>155</v>
      </c>
      <c r="Y162" s="42">
        <f>SUMIF(LoansC!$B$12:$B$226,Loans!$B162,LoansC!Y$12:Y$226)+SUMIF(LoansR!$B$12:$B$214,Loans!$B162,LoansR!Y$12:Y$226)</f>
        <v>0</v>
      </c>
      <c r="Z162" s="42">
        <f>SUMIF(LoansC!$B$12:$B$226,Loans!$B162,LoansC!Z$12:Z$226)+SUMIF(LoansR!$B$12:$B$214,Loans!$B162,LoansR!Z$12:Z$226)</f>
        <v>0</v>
      </c>
      <c r="AA162" s="42">
        <f>SUMIF(LoansC!$B$12:$B$226,Loans!$B162,LoansC!AA$12:AA$226)+SUMIF(LoansR!$B$12:$B$214,Loans!$B162,LoansR!AA$12:AA$226)</f>
        <v>0</v>
      </c>
      <c r="AB162" s="42">
        <f>SUMIF(LoansC!$B$12:$B$226,Loans!$B162,LoansC!AB$12:AB$226)+SUMIF(LoansR!$B$12:$B$214,Loans!$B162,LoansR!AB$12:AB$226)</f>
        <v>0</v>
      </c>
      <c r="AC162" s="42">
        <f>SUMIF(LoansC!$B$12:$B$226,Loans!$B162,LoansC!AC$12:AC$226)+SUMIF(LoansR!$B$12:$B$214,Loans!$B162,LoansR!AC$12:AC$226)</f>
        <v>88</v>
      </c>
      <c r="AD162" s="42">
        <f>SUMIF(LoansC!$B$12:$B$226,Loans!$B162,LoansC!AD$12:AD$226)+SUMIF(LoansR!$B$12:$B$214,Loans!$B162,LoansR!AD$12:AD$226)</f>
        <v>0</v>
      </c>
      <c r="AE162" s="70">
        <f>SUMIF(LoansC!$B$12:$B$226,Loans!$B162,LoansC!AE$12:AE$226)</f>
        <v>0.1111</v>
      </c>
      <c r="AF162" s="42">
        <f>SUMIF(LoansC!$B$12:$B$226,Loans!$B162,LoansC!AF$12:AF$226)+SUMIF(LoansR!$B$12:$B$214,Loans!$B162,LoansR!AF$12:AF$226)</f>
        <v>0</v>
      </c>
      <c r="AG162" s="42">
        <f>SUMIF(LoansC!$B$12:$B$226,Loans!$B162,LoansC!AG$12:AG$226)+SUMIF(LoansR!$B$12:$B$214,Loans!$B162,LoansR!AG$12:AG$226)</f>
        <v>0</v>
      </c>
      <c r="AH162" s="42">
        <f>SUMIF(LoansC!$B$12:$B$226,Loans!$B162,LoansC!AH$12:AH$226)+SUMIF(LoansR!$B$12:$B$214,Loans!$B162,LoansR!AH$12:AH$226)</f>
        <v>0</v>
      </c>
      <c r="AI162" s="42">
        <f>SUMIF(LoansC!$B$12:$B$226,Loans!$B162,LoansC!AI$12:AI$226)+SUMIF(LoansR!$B$12:$B$214,Loans!$B162,LoansR!AI$12:AI$226)</f>
        <v>0</v>
      </c>
      <c r="AJ162" s="42">
        <f>SUMIF(LoansC!$B$12:$B$226,Loans!$B162,LoansC!AJ$12:AJ$226)+SUMIF(LoansR!$B$12:$B$214,Loans!$B162,LoansR!AJ$12:AJ$226)</f>
        <v>0</v>
      </c>
      <c r="AK162" s="42">
        <f>SUMIF(LoansC!$B$12:$B$226,Loans!$B162,LoansC!AK$12:AK$226)+SUMIF(LoansR!$B$12:$B$214,Loans!$B162,LoansR!AK$12:AK$226)</f>
        <v>0</v>
      </c>
      <c r="AL162" s="42">
        <f>SUMIF(LoansC!$B$12:$B$226,Loans!$B162,LoansC!AL$12:AL$226)+SUMIF(LoansR!$B$12:$B$214,Loans!$B162,LoansR!AL$12:AL$226)</f>
        <v>0</v>
      </c>
      <c r="AM162" s="42">
        <f>SUMIF(LoansC!$B$12:$B$226,Loans!$B162,LoansC!AM$12:AM$226)+SUMIF(LoansR!$B$12:$B$214,Loans!$B162,LoansR!AM$12:AM$226)</f>
        <v>0</v>
      </c>
      <c r="AN162" s="42">
        <f>SUMIF(LoansC!$B$12:$B$226,Loans!$B162,LoansC!AN$12:AN$226)+SUMIF(LoansR!$B$12:$B$214,Loans!$B162,LoansR!AN$12:AN$226)</f>
        <v>0</v>
      </c>
      <c r="AP162" s="84"/>
    </row>
    <row r="163" spans="1:42" x14ac:dyDescent="0.2">
      <c r="A163" s="1">
        <f t="shared" si="10"/>
        <v>11</v>
      </c>
      <c r="B163" s="10">
        <f t="shared" si="11"/>
        <v>46356</v>
      </c>
      <c r="C163" s="42">
        <f>SUMIF(LoansC!$B$12:$B$226,Loans!$B163,LoansC!C$12:C$226)+SUMIF(LoansR!$B$12:$B$214,Loans!$B163,LoansR!C$12:C$226)</f>
        <v>38977.480000000003</v>
      </c>
      <c r="D163" s="42">
        <f>SUMIF(LoansC!$B$12:$B$226,Loans!$B163,LoansC!D$12:D$226)+SUMIF(LoansR!$B$12:$B$214,Loans!$B163,LoansR!D$12:D$226)</f>
        <v>266177958.18999997</v>
      </c>
      <c r="E163" s="42">
        <f>SUMIF(LoansC!$B$12:$B$226,Loans!$B163,LoansC!E$12:E$226)+SUMIF(LoansR!$B$12:$B$214,Loans!$B163,LoansR!E$12:E$226)</f>
        <v>0</v>
      </c>
      <c r="F163" s="42">
        <f>SUMIF(LoansC!$B$12:$B$226,Loans!$B163,LoansC!F$12:F$226)+SUMIF(LoansR!$B$12:$B$214,Loans!$B163,LoansR!F$12:F$226)</f>
        <v>0</v>
      </c>
      <c r="G163" s="42">
        <f>SUMIF(LoansC!$B$12:$B$226,Loans!$B163,LoansC!G$12:G$226)+SUMIF(LoansR!$B$12:$B$214,Loans!$B163,LoansR!G$12:G$226)</f>
        <v>76</v>
      </c>
      <c r="H163" s="42">
        <f>SUMIF(LoansC!$B$12:$B$226,Loans!$B163,LoansC!H$12:H$226)+SUMIF(LoansR!$B$12:$B$214,Loans!$B163,LoansR!H$12:H$226)</f>
        <v>0</v>
      </c>
      <c r="I163" s="42">
        <f>SUMIF(LoansC!$B$12:$B$226,Loans!$B163,LoansC!I$12:I$226)+SUMIF(LoansR!$B$12:$B$214,Loans!$B163,LoansR!I$12:I$226)</f>
        <v>0</v>
      </c>
      <c r="J163" s="42">
        <f>SUMIF(LoansC!$B$12:$B$226,Loans!$B163,LoansC!J$12:J$226)+SUMIF(LoansR!$B$12:$B$214,Loans!$B163,LoansR!J$12:J$226)</f>
        <v>0</v>
      </c>
      <c r="K163" s="42">
        <f>SUMIF(LoansC!$B$12:$B$226,Loans!$B163,LoansC!K$12:K$226)+SUMIF(LoansR!$B$12:$B$214,Loans!$B163,LoansR!K$12:K$226)</f>
        <v>0</v>
      </c>
      <c r="L163" s="42">
        <f>SUMIF(LoansC!$B$12:$B$226,Loans!$B163,LoansC!L$12:L$226)+SUMIF(LoansR!$B$12:$B$214,Loans!$B163,LoansR!L$12:L$226)</f>
        <v>0</v>
      </c>
      <c r="M163" s="42">
        <f>SUMIF(LoansC!$B$12:$B$226,Loans!$B163,LoansC!M$12:M$226)+SUMIF(LoansR!$B$12:$B$214,Loans!$B163,LoansR!M$12:M$226)</f>
        <v>11780</v>
      </c>
      <c r="N163" s="42">
        <f>SUMIF(LoansC!$B$12:$B$226,Loans!$B163,LoansC!N$12:N$226)+SUMIF(LoansR!$B$12:$B$214,Loans!$B163,LoansR!N$12:N$226)</f>
        <v>0</v>
      </c>
      <c r="O163" s="42">
        <f>SUMIF(LoansC!$B$12:$B$226,Loans!$B163,LoansC!O$12:O$226)+SUMIF(LoansR!$B$12:$B$214,Loans!$B163,LoansR!O$12:O$226)</f>
        <v>0</v>
      </c>
      <c r="P163" s="42">
        <f>SUMIF(LoansC!$B$12:$B$226,Loans!$B163,LoansC!P$12:P$226)+SUMIF(LoansR!$B$12:$B$214,Loans!$B163,LoansR!P$12:P$226)</f>
        <v>0</v>
      </c>
      <c r="Q163" s="42">
        <f>SUMIF(LoansC!$B$12:$B$226,Loans!$B163,LoansC!Q$12:Q$226)+SUMIF(LoansR!$B$12:$B$214,Loans!$B163,LoansR!Q$12:Q$226)</f>
        <v>0</v>
      </c>
      <c r="R163" s="42">
        <f>SUMIF(LoansC!$B$12:$B$226,Loans!$B163,LoansC!R$12:R$226)+SUMIF(LoansR!$B$12:$B$214,Loans!$B163,LoansR!R$12:R$226)</f>
        <v>0</v>
      </c>
      <c r="S163" s="42">
        <f>SUMIF(LoansC!$B$12:$B$226,Loans!$B163,LoansC!S$12:S$226)+SUMIF(LoansR!$B$12:$B$214,Loans!$B163,LoansR!S$12:S$226)</f>
        <v>0</v>
      </c>
      <c r="T163" s="42">
        <f>SUMIF(LoansC!$B$12:$B$226,Loans!$B163,LoansC!T$12:T$226)+SUMIF(LoansR!$B$12:$B$214,Loans!$B163,LoansR!T$12:T$226)</f>
        <v>0</v>
      </c>
      <c r="U163" s="42">
        <f>SUMIF(LoansC!$B$12:$B$226,Loans!$B163,LoansC!U$12:U$226)+SUMIF(LoansR!$B$12:$B$214,Loans!$B163,LoansR!U$12:U$226)</f>
        <v>2</v>
      </c>
      <c r="V163" s="42">
        <f>SUMIF(LoansC!$B$12:$B$226,Loans!$B163,LoansC!V$12:V$226)+SUMIF(LoansR!$B$12:$B$214,Loans!$B163,LoansR!V$12:V$226)</f>
        <v>0</v>
      </c>
      <c r="W163" s="42">
        <f>SUMIF(LoansC!$B$12:$B$226,Loans!$B163,LoansC!W$12:W$226)+SUMIF(LoansR!$B$12:$B$214,Loans!$B163,LoansR!W$12:W$226)</f>
        <v>0</v>
      </c>
      <c r="X163" s="42">
        <f>SUMIF(LoansC!$B$12:$B$226,Loans!$B163,LoansC!X$12:X$226)</f>
        <v>155</v>
      </c>
      <c r="Y163" s="42">
        <f>SUMIF(LoansC!$B$12:$B$226,Loans!$B163,LoansC!Y$12:Y$226)+SUMIF(LoansR!$B$12:$B$214,Loans!$B163,LoansR!Y$12:Y$226)</f>
        <v>0</v>
      </c>
      <c r="Z163" s="42">
        <f>SUMIF(LoansC!$B$12:$B$226,Loans!$B163,LoansC!Z$12:Z$226)+SUMIF(LoansR!$B$12:$B$214,Loans!$B163,LoansR!Z$12:Z$226)</f>
        <v>0</v>
      </c>
      <c r="AA163" s="42">
        <f>SUMIF(LoansC!$B$12:$B$226,Loans!$B163,LoansC!AA$12:AA$226)+SUMIF(LoansR!$B$12:$B$214,Loans!$B163,LoansR!AA$12:AA$226)</f>
        <v>0</v>
      </c>
      <c r="AB163" s="42">
        <f>SUMIF(LoansC!$B$12:$B$226,Loans!$B163,LoansC!AB$12:AB$226)+SUMIF(LoansR!$B$12:$B$214,Loans!$B163,LoansR!AB$12:AB$226)</f>
        <v>0</v>
      </c>
      <c r="AC163" s="42">
        <f>SUMIF(LoansC!$B$12:$B$226,Loans!$B163,LoansC!AC$12:AC$226)+SUMIF(LoansR!$B$12:$B$214,Loans!$B163,LoansR!AC$12:AC$226)</f>
        <v>76</v>
      </c>
      <c r="AD163" s="42">
        <f>SUMIF(LoansC!$B$12:$B$226,Loans!$B163,LoansC!AD$12:AD$226)+SUMIF(LoansR!$B$12:$B$214,Loans!$B163,LoansR!AD$12:AD$226)</f>
        <v>0</v>
      </c>
      <c r="AE163" s="70">
        <f>SUMIF(LoansC!$B$12:$B$226,Loans!$B163,LoansC!AE$12:AE$226)</f>
        <v>0.1111</v>
      </c>
      <c r="AF163" s="42">
        <f>SUMIF(LoansC!$B$12:$B$226,Loans!$B163,LoansC!AF$12:AF$226)+SUMIF(LoansR!$B$12:$B$214,Loans!$B163,LoansR!AF$12:AF$226)</f>
        <v>0</v>
      </c>
      <c r="AG163" s="42">
        <f>SUMIF(LoansC!$B$12:$B$226,Loans!$B163,LoansC!AG$12:AG$226)+SUMIF(LoansR!$B$12:$B$214,Loans!$B163,LoansR!AG$12:AG$226)</f>
        <v>0</v>
      </c>
      <c r="AH163" s="42">
        <f>SUMIF(LoansC!$B$12:$B$226,Loans!$B163,LoansC!AH$12:AH$226)+SUMIF(LoansR!$B$12:$B$214,Loans!$B163,LoansR!AH$12:AH$226)</f>
        <v>0</v>
      </c>
      <c r="AI163" s="42">
        <f>SUMIF(LoansC!$B$12:$B$226,Loans!$B163,LoansC!AI$12:AI$226)+SUMIF(LoansR!$B$12:$B$214,Loans!$B163,LoansR!AI$12:AI$226)</f>
        <v>0</v>
      </c>
      <c r="AJ163" s="42">
        <f>SUMIF(LoansC!$B$12:$B$226,Loans!$B163,LoansC!AJ$12:AJ$226)+SUMIF(LoansR!$B$12:$B$214,Loans!$B163,LoansR!AJ$12:AJ$226)</f>
        <v>0</v>
      </c>
      <c r="AK163" s="42">
        <f>SUMIF(LoansC!$B$12:$B$226,Loans!$B163,LoansC!AK$12:AK$226)+SUMIF(LoansR!$B$12:$B$214,Loans!$B163,LoansR!AK$12:AK$226)</f>
        <v>0</v>
      </c>
      <c r="AL163" s="42">
        <f>SUMIF(LoansC!$B$12:$B$226,Loans!$B163,LoansC!AL$12:AL$226)+SUMIF(LoansR!$B$12:$B$214,Loans!$B163,LoansR!AL$12:AL$226)</f>
        <v>0</v>
      </c>
      <c r="AM163" s="42">
        <f>SUMIF(LoansC!$B$12:$B$226,Loans!$B163,LoansC!AM$12:AM$226)+SUMIF(LoansR!$B$12:$B$214,Loans!$B163,LoansR!AM$12:AM$226)</f>
        <v>0</v>
      </c>
      <c r="AN163" s="42">
        <f>SUMIF(LoansC!$B$12:$B$226,Loans!$B163,LoansC!AN$12:AN$226)+SUMIF(LoansR!$B$12:$B$214,Loans!$B163,LoansR!AN$12:AN$226)</f>
        <v>0</v>
      </c>
      <c r="AP163" s="84"/>
    </row>
    <row r="164" spans="1:42" x14ac:dyDescent="0.2">
      <c r="A164" s="1">
        <f t="shared" si="10"/>
        <v>12</v>
      </c>
      <c r="B164" s="10">
        <f t="shared" si="11"/>
        <v>46387</v>
      </c>
      <c r="C164" s="42">
        <f>SUMIF(LoansC!$B$12:$B$226,Loans!$B164,LoansC!C$12:C$226)+SUMIF(LoansR!$B$12:$B$214,Loans!$B164,LoansR!C$12:C$226)</f>
        <v>35065.839999999997</v>
      </c>
      <c r="D164" s="42">
        <f>SUMIF(LoansC!$B$12:$B$226,Loans!$B164,LoansC!D$12:D$226)+SUMIF(LoansR!$B$12:$B$214,Loans!$B164,LoansR!D$12:D$226)</f>
        <v>266213024.02999997</v>
      </c>
      <c r="E164" s="42">
        <f>SUMIF(LoansC!$B$12:$B$226,Loans!$B164,LoansC!E$12:E$226)+SUMIF(LoansR!$B$12:$B$214,Loans!$B164,LoansR!E$12:E$226)</f>
        <v>0</v>
      </c>
      <c r="F164" s="42">
        <f>SUMIF(LoansC!$B$12:$B$226,Loans!$B164,LoansC!F$12:F$226)+SUMIF(LoansR!$B$12:$B$214,Loans!$B164,LoansR!F$12:F$226)</f>
        <v>0</v>
      </c>
      <c r="G164" s="42">
        <f>SUMIF(LoansC!$B$12:$B$226,Loans!$B164,LoansC!G$12:G$226)+SUMIF(LoansR!$B$12:$B$214,Loans!$B164,LoansR!G$12:G$226)</f>
        <v>61</v>
      </c>
      <c r="H164" s="42">
        <f>SUMIF(LoansC!$B$12:$B$226,Loans!$B164,LoansC!H$12:H$226)+SUMIF(LoansR!$B$12:$B$214,Loans!$B164,LoansR!H$12:H$226)</f>
        <v>0</v>
      </c>
      <c r="I164" s="42">
        <f>SUMIF(LoansC!$B$12:$B$226,Loans!$B164,LoansC!I$12:I$226)+SUMIF(LoansR!$B$12:$B$214,Loans!$B164,LoansR!I$12:I$226)</f>
        <v>0</v>
      </c>
      <c r="J164" s="42">
        <f>SUMIF(LoansC!$B$12:$B$226,Loans!$B164,LoansC!J$12:J$226)+SUMIF(LoansR!$B$12:$B$214,Loans!$B164,LoansR!J$12:J$226)</f>
        <v>0</v>
      </c>
      <c r="K164" s="42">
        <f>SUMIF(LoansC!$B$12:$B$226,Loans!$B164,LoansC!K$12:K$226)+SUMIF(LoansR!$B$12:$B$214,Loans!$B164,LoansR!K$12:K$226)</f>
        <v>0</v>
      </c>
      <c r="L164" s="42">
        <f>SUMIF(LoansC!$B$12:$B$226,Loans!$B164,LoansC!L$12:L$226)+SUMIF(LoansR!$B$12:$B$214,Loans!$B164,LoansR!L$12:L$226)</f>
        <v>0</v>
      </c>
      <c r="M164" s="42">
        <f>SUMIF(LoansC!$B$12:$B$226,Loans!$B164,LoansC!M$12:M$226)+SUMIF(LoansR!$B$12:$B$214,Loans!$B164,LoansR!M$12:M$226)</f>
        <v>9455</v>
      </c>
      <c r="N164" s="42">
        <f>SUMIF(LoansC!$B$12:$B$226,Loans!$B164,LoansC!N$12:N$226)+SUMIF(LoansR!$B$12:$B$214,Loans!$B164,LoansR!N$12:N$226)</f>
        <v>0</v>
      </c>
      <c r="O164" s="42">
        <f>SUMIF(LoansC!$B$12:$B$226,Loans!$B164,LoansC!O$12:O$226)+SUMIF(LoansR!$B$12:$B$214,Loans!$B164,LoansR!O$12:O$226)</f>
        <v>0</v>
      </c>
      <c r="P164" s="42">
        <f>SUMIF(LoansC!$B$12:$B$226,Loans!$B164,LoansC!P$12:P$226)+SUMIF(LoansR!$B$12:$B$214,Loans!$B164,LoansR!P$12:P$226)</f>
        <v>0</v>
      </c>
      <c r="Q164" s="42">
        <f>SUMIF(LoansC!$B$12:$B$226,Loans!$B164,LoansC!Q$12:Q$226)+SUMIF(LoansR!$B$12:$B$214,Loans!$B164,LoansR!Q$12:Q$226)</f>
        <v>0</v>
      </c>
      <c r="R164" s="42">
        <f>SUMIF(LoansC!$B$12:$B$226,Loans!$B164,LoansC!R$12:R$226)+SUMIF(LoansR!$B$12:$B$214,Loans!$B164,LoansR!R$12:R$226)</f>
        <v>0</v>
      </c>
      <c r="S164" s="42">
        <f>SUMIF(LoansC!$B$12:$B$226,Loans!$B164,LoansC!S$12:S$226)+SUMIF(LoansR!$B$12:$B$214,Loans!$B164,LoansR!S$12:S$226)</f>
        <v>0</v>
      </c>
      <c r="T164" s="42">
        <f>SUMIF(LoansC!$B$12:$B$226,Loans!$B164,LoansC!T$12:T$226)+SUMIF(LoansR!$B$12:$B$214,Loans!$B164,LoansR!T$12:T$226)</f>
        <v>0</v>
      </c>
      <c r="U164" s="42">
        <f>SUMIF(LoansC!$B$12:$B$226,Loans!$B164,LoansC!U$12:U$226)+SUMIF(LoansR!$B$12:$B$214,Loans!$B164,LoansR!U$12:U$226)</f>
        <v>2</v>
      </c>
      <c r="V164" s="42">
        <f>SUMIF(LoansC!$B$12:$B$226,Loans!$B164,LoansC!V$12:V$226)+SUMIF(LoansR!$B$12:$B$214,Loans!$B164,LoansR!V$12:V$226)</f>
        <v>0</v>
      </c>
      <c r="W164" s="42">
        <f>SUMIF(LoansC!$B$12:$B$226,Loans!$B164,LoansC!W$12:W$226)+SUMIF(LoansR!$B$12:$B$214,Loans!$B164,LoansR!W$12:W$226)</f>
        <v>0</v>
      </c>
      <c r="X164" s="42">
        <f>SUMIF(LoansC!$B$12:$B$226,Loans!$B164,LoansC!X$12:X$226)</f>
        <v>155</v>
      </c>
      <c r="Y164" s="42">
        <f>SUMIF(LoansC!$B$12:$B$226,Loans!$B164,LoansC!Y$12:Y$226)+SUMIF(LoansR!$B$12:$B$214,Loans!$B164,LoansR!Y$12:Y$226)</f>
        <v>0</v>
      </c>
      <c r="Z164" s="42">
        <f>SUMIF(LoansC!$B$12:$B$226,Loans!$B164,LoansC!Z$12:Z$226)+SUMIF(LoansR!$B$12:$B$214,Loans!$B164,LoansR!Z$12:Z$226)</f>
        <v>0</v>
      </c>
      <c r="AA164" s="42">
        <f>SUMIF(LoansC!$B$12:$B$226,Loans!$B164,LoansC!AA$12:AA$226)+SUMIF(LoansR!$B$12:$B$214,Loans!$B164,LoansR!AA$12:AA$226)</f>
        <v>0</v>
      </c>
      <c r="AB164" s="42">
        <f>SUMIF(LoansC!$B$12:$B$226,Loans!$B164,LoansC!AB$12:AB$226)+SUMIF(LoansR!$B$12:$B$214,Loans!$B164,LoansR!AB$12:AB$226)</f>
        <v>0</v>
      </c>
      <c r="AC164" s="42">
        <f>SUMIF(LoansC!$B$12:$B$226,Loans!$B164,LoansC!AC$12:AC$226)+SUMIF(LoansR!$B$12:$B$214,Loans!$B164,LoansR!AC$12:AC$226)</f>
        <v>61</v>
      </c>
      <c r="AD164" s="42">
        <f>SUMIF(LoansC!$B$12:$B$226,Loans!$B164,LoansC!AD$12:AD$226)+SUMIF(LoansR!$B$12:$B$214,Loans!$B164,LoansR!AD$12:AD$226)</f>
        <v>0</v>
      </c>
      <c r="AE164" s="70">
        <f>SUMIF(LoansC!$B$12:$B$226,Loans!$B164,LoansC!AE$12:AE$226)</f>
        <v>0.1111</v>
      </c>
      <c r="AF164" s="42">
        <f>SUMIF(LoansC!$B$12:$B$226,Loans!$B164,LoansC!AF$12:AF$226)+SUMIF(LoansR!$B$12:$B$214,Loans!$B164,LoansR!AF$12:AF$226)</f>
        <v>0</v>
      </c>
      <c r="AG164" s="42">
        <f>SUMIF(LoansC!$B$12:$B$226,Loans!$B164,LoansC!AG$12:AG$226)+SUMIF(LoansR!$B$12:$B$214,Loans!$B164,LoansR!AG$12:AG$226)</f>
        <v>0</v>
      </c>
      <c r="AH164" s="42">
        <f>SUMIF(LoansC!$B$12:$B$226,Loans!$B164,LoansC!AH$12:AH$226)+SUMIF(LoansR!$B$12:$B$214,Loans!$B164,LoansR!AH$12:AH$226)</f>
        <v>0</v>
      </c>
      <c r="AI164" s="42">
        <f>SUMIF(LoansC!$B$12:$B$226,Loans!$B164,LoansC!AI$12:AI$226)+SUMIF(LoansR!$B$12:$B$214,Loans!$B164,LoansR!AI$12:AI$226)</f>
        <v>0</v>
      </c>
      <c r="AJ164" s="42">
        <f>SUMIF(LoansC!$B$12:$B$226,Loans!$B164,LoansC!AJ$12:AJ$226)+SUMIF(LoansR!$B$12:$B$214,Loans!$B164,LoansR!AJ$12:AJ$226)</f>
        <v>0</v>
      </c>
      <c r="AK164" s="42">
        <f>SUMIF(LoansC!$B$12:$B$226,Loans!$B164,LoansC!AK$12:AK$226)+SUMIF(LoansR!$B$12:$B$214,Loans!$B164,LoansR!AK$12:AK$226)</f>
        <v>0</v>
      </c>
      <c r="AL164" s="42">
        <f>SUMIF(LoansC!$B$12:$B$226,Loans!$B164,LoansC!AL$12:AL$226)+SUMIF(LoansR!$B$12:$B$214,Loans!$B164,LoansR!AL$12:AL$226)</f>
        <v>0</v>
      </c>
      <c r="AM164" s="42">
        <f>SUMIF(LoansC!$B$12:$B$226,Loans!$B164,LoansC!AM$12:AM$226)+SUMIF(LoansR!$B$12:$B$214,Loans!$B164,LoansR!AM$12:AM$226)</f>
        <v>0</v>
      </c>
      <c r="AN164" s="42">
        <f>SUMIF(LoansC!$B$12:$B$226,Loans!$B164,LoansC!AN$12:AN$226)+SUMIF(LoansR!$B$12:$B$214,Loans!$B164,LoansR!AN$12:AN$226)</f>
        <v>0</v>
      </c>
      <c r="AP164" s="84"/>
    </row>
    <row r="165" spans="1:42" x14ac:dyDescent="0.2">
      <c r="A165" s="1">
        <f t="shared" si="10"/>
        <v>1</v>
      </c>
      <c r="B165" s="10">
        <f t="shared" si="11"/>
        <v>46418</v>
      </c>
      <c r="C165" s="42">
        <f>SUMIF(LoansC!$B$12:$B$226,Loans!$B165,LoansC!C$12:C$226)+SUMIF(LoansR!$B$12:$B$214,Loans!$B165,LoansR!C$12:C$226)</f>
        <v>0</v>
      </c>
      <c r="D165" s="42">
        <f>SUMIF(LoansC!$B$12:$B$226,Loans!$B165,LoansC!D$12:D$226)+SUMIF(LoansR!$B$12:$B$214,Loans!$B165,LoansR!D$12:D$226)</f>
        <v>266213024.02999997</v>
      </c>
      <c r="E165" s="42">
        <f>SUMIF(LoansC!$B$12:$B$226,Loans!$B165,LoansC!E$12:E$226)+SUMIF(LoansR!$B$12:$B$214,Loans!$B165,LoansR!E$12:E$226)</f>
        <v>0</v>
      </c>
      <c r="F165" s="42">
        <f>SUMIF(LoansC!$B$12:$B$226,Loans!$B165,LoansC!F$12:F$226)+SUMIF(LoansR!$B$12:$B$214,Loans!$B165,LoansR!F$12:F$226)</f>
        <v>0</v>
      </c>
      <c r="G165" s="42">
        <f>SUMIF(LoansC!$B$12:$B$226,Loans!$B165,LoansC!G$12:G$226)+SUMIF(LoansR!$B$12:$B$214,Loans!$B165,LoansR!G$12:G$226)</f>
        <v>0</v>
      </c>
      <c r="H165" s="42">
        <f>SUMIF(LoansC!$B$12:$B$226,Loans!$B165,LoansC!H$12:H$226)+SUMIF(LoansR!$B$12:$B$214,Loans!$B165,LoansR!H$12:H$226)</f>
        <v>0</v>
      </c>
      <c r="I165" s="42">
        <f>SUMIF(LoansC!$B$12:$B$226,Loans!$B165,LoansC!I$12:I$226)+SUMIF(LoansR!$B$12:$B$214,Loans!$B165,LoansR!I$12:I$226)</f>
        <v>0</v>
      </c>
      <c r="J165" s="42">
        <f>SUMIF(LoansC!$B$12:$B$226,Loans!$B165,LoansC!J$12:J$226)+SUMIF(LoansR!$B$12:$B$214,Loans!$B165,LoansR!J$12:J$226)</f>
        <v>0</v>
      </c>
      <c r="K165" s="42">
        <f>SUMIF(LoansC!$B$12:$B$226,Loans!$B165,LoansC!K$12:K$226)+SUMIF(LoansR!$B$12:$B$214,Loans!$B165,LoansR!K$12:K$226)</f>
        <v>0</v>
      </c>
      <c r="L165" s="42">
        <f>SUMIF(LoansC!$B$12:$B$226,Loans!$B165,LoansC!L$12:L$226)+SUMIF(LoansR!$B$12:$B$214,Loans!$B165,LoansR!L$12:L$226)</f>
        <v>0</v>
      </c>
      <c r="M165" s="42">
        <f>SUMIF(LoansC!$B$12:$B$226,Loans!$B165,LoansC!M$12:M$226)+SUMIF(LoansR!$B$12:$B$214,Loans!$B165,LoansR!M$12:M$226)</f>
        <v>0</v>
      </c>
      <c r="N165" s="42">
        <f>SUMIF(LoansC!$B$12:$B$226,Loans!$B165,LoansC!N$12:N$226)+SUMIF(LoansR!$B$12:$B$214,Loans!$B165,LoansR!N$12:N$226)</f>
        <v>0</v>
      </c>
      <c r="O165" s="42">
        <f>SUMIF(LoansC!$B$12:$B$226,Loans!$B165,LoansC!O$12:O$226)+SUMIF(LoansR!$B$12:$B$214,Loans!$B165,LoansR!O$12:O$226)</f>
        <v>0</v>
      </c>
      <c r="P165" s="42">
        <f>SUMIF(LoansC!$B$12:$B$226,Loans!$B165,LoansC!P$12:P$226)+SUMIF(LoansR!$B$12:$B$214,Loans!$B165,LoansR!P$12:P$226)</f>
        <v>0</v>
      </c>
      <c r="Q165" s="42">
        <f>SUMIF(LoansC!$B$12:$B$226,Loans!$B165,LoansC!Q$12:Q$226)+SUMIF(LoansR!$B$12:$B$214,Loans!$B165,LoansR!Q$12:Q$226)</f>
        <v>0</v>
      </c>
      <c r="R165" s="42">
        <f>SUMIF(LoansC!$B$12:$B$226,Loans!$B165,LoansC!R$12:R$226)+SUMIF(LoansR!$B$12:$B$214,Loans!$B165,LoansR!R$12:R$226)</f>
        <v>0</v>
      </c>
      <c r="S165" s="42">
        <f>SUMIF(LoansC!$B$12:$B$226,Loans!$B165,LoansC!S$12:S$226)+SUMIF(LoansR!$B$12:$B$214,Loans!$B165,LoansR!S$12:S$226)</f>
        <v>0</v>
      </c>
      <c r="T165" s="42">
        <f>SUMIF(LoansC!$B$12:$B$226,Loans!$B165,LoansC!T$12:T$226)+SUMIF(LoansR!$B$12:$B$214,Loans!$B165,LoansR!T$12:T$226)</f>
        <v>0</v>
      </c>
      <c r="U165" s="42">
        <f>SUMIF(LoansC!$B$12:$B$226,Loans!$B165,LoansC!U$12:U$226)+SUMIF(LoansR!$B$12:$B$214,Loans!$B165,LoansR!U$12:U$226)</f>
        <v>2</v>
      </c>
      <c r="V165" s="42">
        <f>SUMIF(LoansC!$B$12:$B$226,Loans!$B165,LoansC!V$12:V$226)+SUMIF(LoansR!$B$12:$B$214,Loans!$B165,LoansR!V$12:V$226)</f>
        <v>0</v>
      </c>
      <c r="W165" s="42">
        <f>SUMIF(LoansC!$B$12:$B$226,Loans!$B165,LoansC!W$12:W$226)+SUMIF(LoansR!$B$12:$B$214,Loans!$B165,LoansR!W$12:W$226)</f>
        <v>0</v>
      </c>
      <c r="X165" s="42">
        <f>SUMIF(LoansC!$B$12:$B$226,Loans!$B165,LoansC!X$12:X$226)</f>
        <v>155</v>
      </c>
      <c r="Y165" s="42">
        <f>SUMIF(LoansC!$B$12:$B$226,Loans!$B165,LoansC!Y$12:Y$226)+SUMIF(LoansR!$B$12:$B$214,Loans!$B165,LoansR!Y$12:Y$226)</f>
        <v>0</v>
      </c>
      <c r="Z165" s="42">
        <f>SUMIF(LoansC!$B$12:$B$226,Loans!$B165,LoansC!Z$12:Z$226)+SUMIF(LoansR!$B$12:$B$214,Loans!$B165,LoansR!Z$12:Z$226)</f>
        <v>0</v>
      </c>
      <c r="AA165" s="42">
        <f>SUMIF(LoansC!$B$12:$B$226,Loans!$B165,LoansC!AA$12:AA$226)+SUMIF(LoansR!$B$12:$B$214,Loans!$B165,LoansR!AA$12:AA$226)</f>
        <v>0</v>
      </c>
      <c r="AB165" s="42">
        <f>SUMIF(LoansC!$B$12:$B$226,Loans!$B165,LoansC!AB$12:AB$226)+SUMIF(LoansR!$B$12:$B$214,Loans!$B165,LoansR!AB$12:AB$226)</f>
        <v>0</v>
      </c>
      <c r="AC165" s="42">
        <f>SUMIF(LoansC!$B$12:$B$226,Loans!$B165,LoansC!AC$12:AC$226)+SUMIF(LoansR!$B$12:$B$214,Loans!$B165,LoansR!AC$12:AC$226)</f>
        <v>0</v>
      </c>
      <c r="AD165" s="42">
        <f>SUMIF(LoansC!$B$12:$B$226,Loans!$B165,LoansC!AD$12:AD$226)+SUMIF(LoansR!$B$12:$B$214,Loans!$B165,LoansR!AD$12:AD$226)</f>
        <v>0</v>
      </c>
      <c r="AE165" s="70">
        <f>SUMIF(LoansC!$B$12:$B$226,Loans!$B165,LoansC!AE$12:AE$226)</f>
        <v>0.1111</v>
      </c>
      <c r="AF165" s="42">
        <f>SUMIF(LoansC!$B$12:$B$226,Loans!$B165,LoansC!AF$12:AF$226)+SUMIF(LoansR!$B$12:$B$214,Loans!$B165,LoansR!AF$12:AF$226)</f>
        <v>0</v>
      </c>
      <c r="AG165" s="42">
        <f>SUMIF(LoansC!$B$12:$B$226,Loans!$B165,LoansC!AG$12:AG$226)+SUMIF(LoansR!$B$12:$B$214,Loans!$B165,LoansR!AG$12:AG$226)</f>
        <v>0</v>
      </c>
      <c r="AH165" s="42">
        <f>SUMIF(LoansC!$B$12:$B$226,Loans!$B165,LoansC!AH$12:AH$226)+SUMIF(LoansR!$B$12:$B$214,Loans!$B165,LoansR!AH$12:AH$226)</f>
        <v>0</v>
      </c>
      <c r="AI165" s="42">
        <f>SUMIF(LoansC!$B$12:$B$226,Loans!$B165,LoansC!AI$12:AI$226)+SUMIF(LoansR!$B$12:$B$214,Loans!$B165,LoansR!AI$12:AI$226)</f>
        <v>0</v>
      </c>
      <c r="AJ165" s="42">
        <f>SUMIF(LoansC!$B$12:$B$226,Loans!$B165,LoansC!AJ$12:AJ$226)+SUMIF(LoansR!$B$12:$B$214,Loans!$B165,LoansR!AJ$12:AJ$226)</f>
        <v>0</v>
      </c>
      <c r="AK165" s="42">
        <f>SUMIF(LoansC!$B$12:$B$226,Loans!$B165,LoansC!AK$12:AK$226)+SUMIF(LoansR!$B$12:$B$214,Loans!$B165,LoansR!AK$12:AK$226)</f>
        <v>0</v>
      </c>
      <c r="AL165" s="42">
        <f>SUMIF(LoansC!$B$12:$B$226,Loans!$B165,LoansC!AL$12:AL$226)+SUMIF(LoansR!$B$12:$B$214,Loans!$B165,LoansR!AL$12:AL$226)</f>
        <v>0</v>
      </c>
      <c r="AM165" s="42">
        <f>SUMIF(LoansC!$B$12:$B$226,Loans!$B165,LoansC!AM$12:AM$226)+SUMIF(LoansR!$B$12:$B$214,Loans!$B165,LoansR!AM$12:AM$226)</f>
        <v>0</v>
      </c>
      <c r="AN165" s="42">
        <f>SUMIF(LoansC!$B$12:$B$226,Loans!$B165,LoansC!AN$12:AN$226)+SUMIF(LoansR!$B$12:$B$214,Loans!$B165,LoansR!AN$12:AN$226)</f>
        <v>0</v>
      </c>
      <c r="AP165" s="84"/>
    </row>
    <row r="166" spans="1:42" x14ac:dyDescent="0.2">
      <c r="A166" s="1">
        <f t="shared" si="10"/>
        <v>2</v>
      </c>
      <c r="B166" s="10">
        <f t="shared" si="11"/>
        <v>46446</v>
      </c>
      <c r="C166" s="42">
        <f>SUMIF(LoansC!$B$12:$B$226,Loans!$B166,LoansC!C$12:C$226)+SUMIF(LoansR!$B$12:$B$214,Loans!$B166,LoansR!C$12:C$226)</f>
        <v>0</v>
      </c>
      <c r="D166" s="42">
        <f>SUMIF(LoansC!$B$12:$B$226,Loans!$B166,LoansC!D$12:D$226)+SUMIF(LoansR!$B$12:$B$214,Loans!$B166,LoansR!D$12:D$226)</f>
        <v>266213024.02999997</v>
      </c>
      <c r="E166" s="42">
        <f>SUMIF(LoansC!$B$12:$B$226,Loans!$B166,LoansC!E$12:E$226)+SUMIF(LoansR!$B$12:$B$214,Loans!$B166,LoansR!E$12:E$226)</f>
        <v>0</v>
      </c>
      <c r="F166" s="42">
        <f>SUMIF(LoansC!$B$12:$B$226,Loans!$B166,LoansC!F$12:F$226)+SUMIF(LoansR!$B$12:$B$214,Loans!$B166,LoansR!F$12:F$226)</f>
        <v>0</v>
      </c>
      <c r="G166" s="42">
        <f>SUMIF(LoansC!$B$12:$B$226,Loans!$B166,LoansC!G$12:G$226)+SUMIF(LoansR!$B$12:$B$214,Loans!$B166,LoansR!G$12:G$226)</f>
        <v>0</v>
      </c>
      <c r="H166" s="42">
        <f>SUMIF(LoansC!$B$12:$B$226,Loans!$B166,LoansC!H$12:H$226)+SUMIF(LoansR!$B$12:$B$214,Loans!$B166,LoansR!H$12:H$226)</f>
        <v>0</v>
      </c>
      <c r="I166" s="42">
        <f>SUMIF(LoansC!$B$12:$B$226,Loans!$B166,LoansC!I$12:I$226)+SUMIF(LoansR!$B$12:$B$214,Loans!$B166,LoansR!I$12:I$226)</f>
        <v>0</v>
      </c>
      <c r="J166" s="42">
        <f>SUMIF(LoansC!$B$12:$B$226,Loans!$B166,LoansC!J$12:J$226)+SUMIF(LoansR!$B$12:$B$214,Loans!$B166,LoansR!J$12:J$226)</f>
        <v>0</v>
      </c>
      <c r="K166" s="42">
        <f>SUMIF(LoansC!$B$12:$B$226,Loans!$B166,LoansC!K$12:K$226)+SUMIF(LoansR!$B$12:$B$214,Loans!$B166,LoansR!K$12:K$226)</f>
        <v>0</v>
      </c>
      <c r="L166" s="42">
        <f>SUMIF(LoansC!$B$12:$B$226,Loans!$B166,LoansC!L$12:L$226)+SUMIF(LoansR!$B$12:$B$214,Loans!$B166,LoansR!L$12:L$226)</f>
        <v>0</v>
      </c>
      <c r="M166" s="42">
        <f>SUMIF(LoansC!$B$12:$B$226,Loans!$B166,LoansC!M$12:M$226)+SUMIF(LoansR!$B$12:$B$214,Loans!$B166,LoansR!M$12:M$226)</f>
        <v>0</v>
      </c>
      <c r="N166" s="42">
        <f>SUMIF(LoansC!$B$12:$B$226,Loans!$B166,LoansC!N$12:N$226)+SUMIF(LoansR!$B$12:$B$214,Loans!$B166,LoansR!N$12:N$226)</f>
        <v>0</v>
      </c>
      <c r="O166" s="42">
        <f>SUMIF(LoansC!$B$12:$B$226,Loans!$B166,LoansC!O$12:O$226)+SUMIF(LoansR!$B$12:$B$214,Loans!$B166,LoansR!O$12:O$226)</f>
        <v>0</v>
      </c>
      <c r="P166" s="42">
        <f>SUMIF(LoansC!$B$12:$B$226,Loans!$B166,LoansC!P$12:P$226)+SUMIF(LoansR!$B$12:$B$214,Loans!$B166,LoansR!P$12:P$226)</f>
        <v>0</v>
      </c>
      <c r="Q166" s="42">
        <f>SUMIF(LoansC!$B$12:$B$226,Loans!$B166,LoansC!Q$12:Q$226)+SUMIF(LoansR!$B$12:$B$214,Loans!$B166,LoansR!Q$12:Q$226)</f>
        <v>0</v>
      </c>
      <c r="R166" s="42">
        <f>SUMIF(LoansC!$B$12:$B$226,Loans!$B166,LoansC!R$12:R$226)+SUMIF(LoansR!$B$12:$B$214,Loans!$B166,LoansR!R$12:R$226)</f>
        <v>0</v>
      </c>
      <c r="S166" s="42">
        <f>SUMIF(LoansC!$B$12:$B$226,Loans!$B166,LoansC!S$12:S$226)+SUMIF(LoansR!$B$12:$B$214,Loans!$B166,LoansR!S$12:S$226)</f>
        <v>0</v>
      </c>
      <c r="T166" s="42">
        <f>SUMIF(LoansC!$B$12:$B$226,Loans!$B166,LoansC!T$12:T$226)+SUMIF(LoansR!$B$12:$B$214,Loans!$B166,LoansR!T$12:T$226)</f>
        <v>0</v>
      </c>
      <c r="U166" s="42">
        <f>SUMIF(LoansC!$B$12:$B$226,Loans!$B166,LoansC!U$12:U$226)+SUMIF(LoansR!$B$12:$B$214,Loans!$B166,LoansR!U$12:U$226)</f>
        <v>2</v>
      </c>
      <c r="V166" s="42">
        <f>SUMIF(LoansC!$B$12:$B$226,Loans!$B166,LoansC!V$12:V$226)+SUMIF(LoansR!$B$12:$B$214,Loans!$B166,LoansR!V$12:V$226)</f>
        <v>0</v>
      </c>
      <c r="W166" s="42">
        <f>SUMIF(LoansC!$B$12:$B$226,Loans!$B166,LoansC!W$12:W$226)+SUMIF(LoansR!$B$12:$B$214,Loans!$B166,LoansR!W$12:W$226)</f>
        <v>0</v>
      </c>
      <c r="X166" s="42">
        <f>SUMIF(LoansC!$B$12:$B$226,Loans!$B166,LoansC!X$12:X$226)</f>
        <v>155</v>
      </c>
      <c r="Y166" s="42">
        <f>SUMIF(LoansC!$B$12:$B$226,Loans!$B166,LoansC!Y$12:Y$226)+SUMIF(LoansR!$B$12:$B$214,Loans!$B166,LoansR!Y$12:Y$226)</f>
        <v>0</v>
      </c>
      <c r="Z166" s="42">
        <f>SUMIF(LoansC!$B$12:$B$226,Loans!$B166,LoansC!Z$12:Z$226)+SUMIF(LoansR!$B$12:$B$214,Loans!$B166,LoansR!Z$12:Z$226)</f>
        <v>0</v>
      </c>
      <c r="AA166" s="42">
        <f>SUMIF(LoansC!$B$12:$B$226,Loans!$B166,LoansC!AA$12:AA$226)+SUMIF(LoansR!$B$12:$B$214,Loans!$B166,LoansR!AA$12:AA$226)</f>
        <v>0</v>
      </c>
      <c r="AB166" s="42">
        <f>SUMIF(LoansC!$B$12:$B$226,Loans!$B166,LoansC!AB$12:AB$226)+SUMIF(LoansR!$B$12:$B$214,Loans!$B166,LoansR!AB$12:AB$226)</f>
        <v>0</v>
      </c>
      <c r="AC166" s="42">
        <f>SUMIF(LoansC!$B$12:$B$226,Loans!$B166,LoansC!AC$12:AC$226)+SUMIF(LoansR!$B$12:$B$214,Loans!$B166,LoansR!AC$12:AC$226)</f>
        <v>0</v>
      </c>
      <c r="AD166" s="42">
        <f>SUMIF(LoansC!$B$12:$B$226,Loans!$B166,LoansC!AD$12:AD$226)+SUMIF(LoansR!$B$12:$B$214,Loans!$B166,LoansR!AD$12:AD$226)</f>
        <v>0</v>
      </c>
      <c r="AE166" s="70">
        <f>SUMIF(LoansC!$B$12:$B$226,Loans!$B166,LoansC!AE$12:AE$226)</f>
        <v>0.1111</v>
      </c>
      <c r="AF166" s="42">
        <f>SUMIF(LoansC!$B$12:$B$226,Loans!$B166,LoansC!AF$12:AF$226)+SUMIF(LoansR!$B$12:$B$214,Loans!$B166,LoansR!AF$12:AF$226)</f>
        <v>0</v>
      </c>
      <c r="AG166" s="42">
        <f>SUMIF(LoansC!$B$12:$B$226,Loans!$B166,LoansC!AG$12:AG$226)+SUMIF(LoansR!$B$12:$B$214,Loans!$B166,LoansR!AG$12:AG$226)</f>
        <v>0</v>
      </c>
      <c r="AH166" s="42">
        <f>SUMIF(LoansC!$B$12:$B$226,Loans!$B166,LoansC!AH$12:AH$226)+SUMIF(LoansR!$B$12:$B$214,Loans!$B166,LoansR!AH$12:AH$226)</f>
        <v>0</v>
      </c>
      <c r="AI166" s="42">
        <f>SUMIF(LoansC!$B$12:$B$226,Loans!$B166,LoansC!AI$12:AI$226)+SUMIF(LoansR!$B$12:$B$214,Loans!$B166,LoansR!AI$12:AI$226)</f>
        <v>0</v>
      </c>
      <c r="AJ166" s="42">
        <f>SUMIF(LoansC!$B$12:$B$226,Loans!$B166,LoansC!AJ$12:AJ$226)+SUMIF(LoansR!$B$12:$B$214,Loans!$B166,LoansR!AJ$12:AJ$226)</f>
        <v>0</v>
      </c>
      <c r="AK166" s="42">
        <f>SUMIF(LoansC!$B$12:$B$226,Loans!$B166,LoansC!AK$12:AK$226)+SUMIF(LoansR!$B$12:$B$214,Loans!$B166,LoansR!AK$12:AK$226)</f>
        <v>0</v>
      </c>
      <c r="AL166" s="42">
        <f>SUMIF(LoansC!$B$12:$B$226,Loans!$B166,LoansC!AL$12:AL$226)+SUMIF(LoansR!$B$12:$B$214,Loans!$B166,LoansR!AL$12:AL$226)</f>
        <v>0</v>
      </c>
      <c r="AM166" s="42">
        <f>SUMIF(LoansC!$B$12:$B$226,Loans!$B166,LoansC!AM$12:AM$226)+SUMIF(LoansR!$B$12:$B$214,Loans!$B166,LoansR!AM$12:AM$226)</f>
        <v>0</v>
      </c>
      <c r="AN166" s="42">
        <f>SUMIF(LoansC!$B$12:$B$226,Loans!$B166,LoansC!AN$12:AN$226)+SUMIF(LoansR!$B$12:$B$214,Loans!$B166,LoansR!AN$12:AN$226)</f>
        <v>0</v>
      </c>
      <c r="AP166" s="84"/>
    </row>
    <row r="167" spans="1:42" x14ac:dyDescent="0.2">
      <c r="A167" s="1">
        <f t="shared" si="10"/>
        <v>3</v>
      </c>
      <c r="B167" s="10">
        <f t="shared" si="11"/>
        <v>46477</v>
      </c>
      <c r="C167" s="42">
        <f>SUMIF(LoansC!$B$12:$B$226,Loans!$B167,LoansC!C$12:C$226)+SUMIF(LoansR!$B$12:$B$214,Loans!$B167,LoansR!C$12:C$226)</f>
        <v>0</v>
      </c>
      <c r="D167" s="42">
        <f>SUMIF(LoansC!$B$12:$B$226,Loans!$B167,LoansC!D$12:D$226)+SUMIF(LoansR!$B$12:$B$214,Loans!$B167,LoansR!D$12:D$226)</f>
        <v>266213024.02999997</v>
      </c>
      <c r="E167" s="42">
        <f>SUMIF(LoansC!$B$12:$B$226,Loans!$B167,LoansC!E$12:E$226)+SUMIF(LoansR!$B$12:$B$214,Loans!$B167,LoansR!E$12:E$226)</f>
        <v>0</v>
      </c>
      <c r="F167" s="42">
        <f>SUMIF(LoansC!$B$12:$B$226,Loans!$B167,LoansC!F$12:F$226)+SUMIF(LoansR!$B$12:$B$214,Loans!$B167,LoansR!F$12:F$226)</f>
        <v>0</v>
      </c>
      <c r="G167" s="42">
        <f>SUMIF(LoansC!$B$12:$B$226,Loans!$B167,LoansC!G$12:G$226)+SUMIF(LoansR!$B$12:$B$214,Loans!$B167,LoansR!G$12:G$226)</f>
        <v>0</v>
      </c>
      <c r="H167" s="42">
        <f>SUMIF(LoansC!$B$12:$B$226,Loans!$B167,LoansC!H$12:H$226)+SUMIF(LoansR!$B$12:$B$214,Loans!$B167,LoansR!H$12:H$226)</f>
        <v>0</v>
      </c>
      <c r="I167" s="42">
        <f>SUMIF(LoansC!$B$12:$B$226,Loans!$B167,LoansC!I$12:I$226)+SUMIF(LoansR!$B$12:$B$214,Loans!$B167,LoansR!I$12:I$226)</f>
        <v>0</v>
      </c>
      <c r="J167" s="42">
        <f>SUMIF(LoansC!$B$12:$B$226,Loans!$B167,LoansC!J$12:J$226)+SUMIF(LoansR!$B$12:$B$214,Loans!$B167,LoansR!J$12:J$226)</f>
        <v>0</v>
      </c>
      <c r="K167" s="42">
        <f>SUMIF(LoansC!$B$12:$B$226,Loans!$B167,LoansC!K$12:K$226)+SUMIF(LoansR!$B$12:$B$214,Loans!$B167,LoansR!K$12:K$226)</f>
        <v>0</v>
      </c>
      <c r="L167" s="42">
        <f>SUMIF(LoansC!$B$12:$B$226,Loans!$B167,LoansC!L$12:L$226)+SUMIF(LoansR!$B$12:$B$214,Loans!$B167,LoansR!L$12:L$226)</f>
        <v>0</v>
      </c>
      <c r="M167" s="42">
        <f>SUMIF(LoansC!$B$12:$B$226,Loans!$B167,LoansC!M$12:M$226)+SUMIF(LoansR!$B$12:$B$214,Loans!$B167,LoansR!M$12:M$226)</f>
        <v>0</v>
      </c>
      <c r="N167" s="42">
        <f>SUMIF(LoansC!$B$12:$B$226,Loans!$B167,LoansC!N$12:N$226)+SUMIF(LoansR!$B$12:$B$214,Loans!$B167,LoansR!N$12:N$226)</f>
        <v>0</v>
      </c>
      <c r="O167" s="42">
        <f>SUMIF(LoansC!$B$12:$B$226,Loans!$B167,LoansC!O$12:O$226)+SUMIF(LoansR!$B$12:$B$214,Loans!$B167,LoansR!O$12:O$226)</f>
        <v>0</v>
      </c>
      <c r="P167" s="42">
        <f>SUMIF(LoansC!$B$12:$B$226,Loans!$B167,LoansC!P$12:P$226)+SUMIF(LoansR!$B$12:$B$214,Loans!$B167,LoansR!P$12:P$226)</f>
        <v>0</v>
      </c>
      <c r="Q167" s="42">
        <f>SUMIF(LoansC!$B$12:$B$226,Loans!$B167,LoansC!Q$12:Q$226)+SUMIF(LoansR!$B$12:$B$214,Loans!$B167,LoansR!Q$12:Q$226)</f>
        <v>0</v>
      </c>
      <c r="R167" s="42">
        <f>SUMIF(LoansC!$B$12:$B$226,Loans!$B167,LoansC!R$12:R$226)+SUMIF(LoansR!$B$12:$B$214,Loans!$B167,LoansR!R$12:R$226)</f>
        <v>0</v>
      </c>
      <c r="S167" s="42">
        <f>SUMIF(LoansC!$B$12:$B$226,Loans!$B167,LoansC!S$12:S$226)+SUMIF(LoansR!$B$12:$B$214,Loans!$B167,LoansR!S$12:S$226)</f>
        <v>0</v>
      </c>
      <c r="T167" s="42">
        <f>SUMIF(LoansC!$B$12:$B$226,Loans!$B167,LoansC!T$12:T$226)+SUMIF(LoansR!$B$12:$B$214,Loans!$B167,LoansR!T$12:T$226)</f>
        <v>0</v>
      </c>
      <c r="U167" s="42">
        <f>SUMIF(LoansC!$B$12:$B$226,Loans!$B167,LoansC!U$12:U$226)+SUMIF(LoansR!$B$12:$B$214,Loans!$B167,LoansR!U$12:U$226)</f>
        <v>2</v>
      </c>
      <c r="V167" s="42">
        <f>SUMIF(LoansC!$B$12:$B$226,Loans!$B167,LoansC!V$12:V$226)+SUMIF(LoansR!$B$12:$B$214,Loans!$B167,LoansR!V$12:V$226)</f>
        <v>0</v>
      </c>
      <c r="W167" s="42">
        <f>SUMIF(LoansC!$B$12:$B$226,Loans!$B167,LoansC!W$12:W$226)+SUMIF(LoansR!$B$12:$B$214,Loans!$B167,LoansR!W$12:W$226)</f>
        <v>0</v>
      </c>
      <c r="X167" s="42">
        <f>SUMIF(LoansC!$B$12:$B$226,Loans!$B167,LoansC!X$12:X$226)</f>
        <v>155</v>
      </c>
      <c r="Y167" s="42">
        <f>SUMIF(LoansC!$B$12:$B$226,Loans!$B167,LoansC!Y$12:Y$226)+SUMIF(LoansR!$B$12:$B$214,Loans!$B167,LoansR!Y$12:Y$226)</f>
        <v>0</v>
      </c>
      <c r="Z167" s="42">
        <f>SUMIF(LoansC!$B$12:$B$226,Loans!$B167,LoansC!Z$12:Z$226)+SUMIF(LoansR!$B$12:$B$214,Loans!$B167,LoansR!Z$12:Z$226)</f>
        <v>0</v>
      </c>
      <c r="AA167" s="42">
        <f>SUMIF(LoansC!$B$12:$B$226,Loans!$B167,LoansC!AA$12:AA$226)+SUMIF(LoansR!$B$12:$B$214,Loans!$B167,LoansR!AA$12:AA$226)</f>
        <v>0</v>
      </c>
      <c r="AB167" s="42">
        <f>SUMIF(LoansC!$B$12:$B$226,Loans!$B167,LoansC!AB$12:AB$226)+SUMIF(LoansR!$B$12:$B$214,Loans!$B167,LoansR!AB$12:AB$226)</f>
        <v>0</v>
      </c>
      <c r="AC167" s="42">
        <f>SUMIF(LoansC!$B$12:$B$226,Loans!$B167,LoansC!AC$12:AC$226)+SUMIF(LoansR!$B$12:$B$214,Loans!$B167,LoansR!AC$12:AC$226)</f>
        <v>0</v>
      </c>
      <c r="AD167" s="42">
        <f>SUMIF(LoansC!$B$12:$B$226,Loans!$B167,LoansC!AD$12:AD$226)+SUMIF(LoansR!$B$12:$B$214,Loans!$B167,LoansR!AD$12:AD$226)</f>
        <v>0</v>
      </c>
      <c r="AE167" s="70">
        <f>SUMIF(LoansC!$B$12:$B$226,Loans!$B167,LoansC!AE$12:AE$226)</f>
        <v>0.1111</v>
      </c>
      <c r="AF167" s="42">
        <f>SUMIF(LoansC!$B$12:$B$226,Loans!$B167,LoansC!AF$12:AF$226)+SUMIF(LoansR!$B$12:$B$214,Loans!$B167,LoansR!AF$12:AF$226)</f>
        <v>0</v>
      </c>
      <c r="AG167" s="42">
        <f>SUMIF(LoansC!$B$12:$B$226,Loans!$B167,LoansC!AG$12:AG$226)+SUMIF(LoansR!$B$12:$B$214,Loans!$B167,LoansR!AG$12:AG$226)</f>
        <v>0</v>
      </c>
      <c r="AH167" s="42">
        <f>SUMIF(LoansC!$B$12:$B$226,Loans!$B167,LoansC!AH$12:AH$226)+SUMIF(LoansR!$B$12:$B$214,Loans!$B167,LoansR!AH$12:AH$226)</f>
        <v>0</v>
      </c>
      <c r="AI167" s="42">
        <f>SUMIF(LoansC!$B$12:$B$226,Loans!$B167,LoansC!AI$12:AI$226)+SUMIF(LoansR!$B$12:$B$214,Loans!$B167,LoansR!AI$12:AI$226)</f>
        <v>0</v>
      </c>
      <c r="AJ167" s="42">
        <f>SUMIF(LoansC!$B$12:$B$226,Loans!$B167,LoansC!AJ$12:AJ$226)+SUMIF(LoansR!$B$12:$B$214,Loans!$B167,LoansR!AJ$12:AJ$226)</f>
        <v>0</v>
      </c>
      <c r="AK167" s="42">
        <f>SUMIF(LoansC!$B$12:$B$226,Loans!$B167,LoansC!AK$12:AK$226)+SUMIF(LoansR!$B$12:$B$214,Loans!$B167,LoansR!AK$12:AK$226)</f>
        <v>0</v>
      </c>
      <c r="AL167" s="42">
        <f>SUMIF(LoansC!$B$12:$B$226,Loans!$B167,LoansC!AL$12:AL$226)+SUMIF(LoansR!$B$12:$B$214,Loans!$B167,LoansR!AL$12:AL$226)</f>
        <v>0</v>
      </c>
      <c r="AM167" s="42">
        <f>SUMIF(LoansC!$B$12:$B$226,Loans!$B167,LoansC!AM$12:AM$226)+SUMIF(LoansR!$B$12:$B$214,Loans!$B167,LoansR!AM$12:AM$226)</f>
        <v>0</v>
      </c>
      <c r="AN167" s="42">
        <f>SUMIF(LoansC!$B$12:$B$226,Loans!$B167,LoansC!AN$12:AN$226)+SUMIF(LoansR!$B$12:$B$214,Loans!$B167,LoansR!AN$12:AN$226)</f>
        <v>0</v>
      </c>
      <c r="AP167" s="84"/>
    </row>
    <row r="168" spans="1:42" x14ac:dyDescent="0.2">
      <c r="A168" s="1">
        <f t="shared" si="10"/>
        <v>4</v>
      </c>
      <c r="B168" s="10">
        <f t="shared" si="11"/>
        <v>46507</v>
      </c>
      <c r="C168" s="42">
        <f>SUMIF(LoansC!$B$12:$B$226,Loans!$B168,LoansC!C$12:C$226)+SUMIF(LoansR!$B$12:$B$214,Loans!$B168,LoansR!C$12:C$226)</f>
        <v>0</v>
      </c>
      <c r="D168" s="42">
        <f>SUMIF(LoansC!$B$12:$B$226,Loans!$B168,LoansC!D$12:D$226)+SUMIF(LoansR!$B$12:$B$214,Loans!$B168,LoansR!D$12:D$226)</f>
        <v>266213024.02999997</v>
      </c>
      <c r="E168" s="42">
        <f>SUMIF(LoansC!$B$12:$B$226,Loans!$B168,LoansC!E$12:E$226)+SUMIF(LoansR!$B$12:$B$214,Loans!$B168,LoansR!E$12:E$226)</f>
        <v>0</v>
      </c>
      <c r="F168" s="42">
        <f>SUMIF(LoansC!$B$12:$B$226,Loans!$B168,LoansC!F$12:F$226)+SUMIF(LoansR!$B$12:$B$214,Loans!$B168,LoansR!F$12:F$226)</f>
        <v>0</v>
      </c>
      <c r="G168" s="42">
        <f>SUMIF(LoansC!$B$12:$B$226,Loans!$B168,LoansC!G$12:G$226)+SUMIF(LoansR!$B$12:$B$214,Loans!$B168,LoansR!G$12:G$226)</f>
        <v>0</v>
      </c>
      <c r="H168" s="42">
        <f>SUMIF(LoansC!$B$12:$B$226,Loans!$B168,LoansC!H$12:H$226)+SUMIF(LoansR!$B$12:$B$214,Loans!$B168,LoansR!H$12:H$226)</f>
        <v>0</v>
      </c>
      <c r="I168" s="42">
        <f>SUMIF(LoansC!$B$12:$B$226,Loans!$B168,LoansC!I$12:I$226)+SUMIF(LoansR!$B$12:$B$214,Loans!$B168,LoansR!I$12:I$226)</f>
        <v>0</v>
      </c>
      <c r="J168" s="42">
        <f>SUMIF(LoansC!$B$12:$B$226,Loans!$B168,LoansC!J$12:J$226)+SUMIF(LoansR!$B$12:$B$214,Loans!$B168,LoansR!J$12:J$226)</f>
        <v>0</v>
      </c>
      <c r="K168" s="42">
        <f>SUMIF(LoansC!$B$12:$B$226,Loans!$B168,LoansC!K$12:K$226)+SUMIF(LoansR!$B$12:$B$214,Loans!$B168,LoansR!K$12:K$226)</f>
        <v>0</v>
      </c>
      <c r="L168" s="42">
        <f>SUMIF(LoansC!$B$12:$B$226,Loans!$B168,LoansC!L$12:L$226)+SUMIF(LoansR!$B$12:$B$214,Loans!$B168,LoansR!L$12:L$226)</f>
        <v>0</v>
      </c>
      <c r="M168" s="42">
        <f>SUMIF(LoansC!$B$12:$B$226,Loans!$B168,LoansC!M$12:M$226)+SUMIF(LoansR!$B$12:$B$214,Loans!$B168,LoansR!M$12:M$226)</f>
        <v>0</v>
      </c>
      <c r="N168" s="42">
        <f>SUMIF(LoansC!$B$12:$B$226,Loans!$B168,LoansC!N$12:N$226)+SUMIF(LoansR!$B$12:$B$214,Loans!$B168,LoansR!N$12:N$226)</f>
        <v>0</v>
      </c>
      <c r="O168" s="42">
        <f>SUMIF(LoansC!$B$12:$B$226,Loans!$B168,LoansC!O$12:O$226)+SUMIF(LoansR!$B$12:$B$214,Loans!$B168,LoansR!O$12:O$226)</f>
        <v>0</v>
      </c>
      <c r="P168" s="42">
        <f>SUMIF(LoansC!$B$12:$B$226,Loans!$B168,LoansC!P$12:P$226)+SUMIF(LoansR!$B$12:$B$214,Loans!$B168,LoansR!P$12:P$226)</f>
        <v>0</v>
      </c>
      <c r="Q168" s="42">
        <f>SUMIF(LoansC!$B$12:$B$226,Loans!$B168,LoansC!Q$12:Q$226)+SUMIF(LoansR!$B$12:$B$214,Loans!$B168,LoansR!Q$12:Q$226)</f>
        <v>0</v>
      </c>
      <c r="R168" s="42">
        <f>SUMIF(LoansC!$B$12:$B$226,Loans!$B168,LoansC!R$12:R$226)+SUMIF(LoansR!$B$12:$B$214,Loans!$B168,LoansR!R$12:R$226)</f>
        <v>0</v>
      </c>
      <c r="S168" s="42">
        <f>SUMIF(LoansC!$B$12:$B$226,Loans!$B168,LoansC!S$12:S$226)+SUMIF(LoansR!$B$12:$B$214,Loans!$B168,LoansR!S$12:S$226)</f>
        <v>0</v>
      </c>
      <c r="T168" s="42">
        <f>SUMIF(LoansC!$B$12:$B$226,Loans!$B168,LoansC!T$12:T$226)+SUMIF(LoansR!$B$12:$B$214,Loans!$B168,LoansR!T$12:T$226)</f>
        <v>0</v>
      </c>
      <c r="U168" s="42">
        <f>SUMIF(LoansC!$B$12:$B$226,Loans!$B168,LoansC!U$12:U$226)+SUMIF(LoansR!$B$12:$B$214,Loans!$B168,LoansR!U$12:U$226)</f>
        <v>2</v>
      </c>
      <c r="V168" s="42">
        <f>SUMIF(LoansC!$B$12:$B$226,Loans!$B168,LoansC!V$12:V$226)+SUMIF(LoansR!$B$12:$B$214,Loans!$B168,LoansR!V$12:V$226)</f>
        <v>0</v>
      </c>
      <c r="W168" s="42">
        <f>SUMIF(LoansC!$B$12:$B$226,Loans!$B168,LoansC!W$12:W$226)+SUMIF(LoansR!$B$12:$B$214,Loans!$B168,LoansR!W$12:W$226)</f>
        <v>0</v>
      </c>
      <c r="X168" s="42">
        <f>SUMIF(LoansC!$B$12:$B$226,Loans!$B168,LoansC!X$12:X$226)</f>
        <v>155</v>
      </c>
      <c r="Y168" s="42">
        <f>SUMIF(LoansC!$B$12:$B$226,Loans!$B168,LoansC!Y$12:Y$226)+SUMIF(LoansR!$B$12:$B$214,Loans!$B168,LoansR!Y$12:Y$226)</f>
        <v>0</v>
      </c>
      <c r="Z168" s="42">
        <f>SUMIF(LoansC!$B$12:$B$226,Loans!$B168,LoansC!Z$12:Z$226)+SUMIF(LoansR!$B$12:$B$214,Loans!$B168,LoansR!Z$12:Z$226)</f>
        <v>0</v>
      </c>
      <c r="AA168" s="42">
        <f>SUMIF(LoansC!$B$12:$B$226,Loans!$B168,LoansC!AA$12:AA$226)+SUMIF(LoansR!$B$12:$B$214,Loans!$B168,LoansR!AA$12:AA$226)</f>
        <v>0</v>
      </c>
      <c r="AB168" s="42">
        <f>SUMIF(LoansC!$B$12:$B$226,Loans!$B168,LoansC!AB$12:AB$226)+SUMIF(LoansR!$B$12:$B$214,Loans!$B168,LoansR!AB$12:AB$226)</f>
        <v>0</v>
      </c>
      <c r="AC168" s="42">
        <f>SUMIF(LoansC!$B$12:$B$226,Loans!$B168,LoansC!AC$12:AC$226)+SUMIF(LoansR!$B$12:$B$214,Loans!$B168,LoansR!AC$12:AC$226)</f>
        <v>0</v>
      </c>
      <c r="AD168" s="42">
        <f>SUMIF(LoansC!$B$12:$B$226,Loans!$B168,LoansC!AD$12:AD$226)+SUMIF(LoansR!$B$12:$B$214,Loans!$B168,LoansR!AD$12:AD$226)</f>
        <v>0</v>
      </c>
      <c r="AE168" s="70">
        <f>SUMIF(LoansC!$B$12:$B$226,Loans!$B168,LoansC!AE$12:AE$226)</f>
        <v>0.1111</v>
      </c>
      <c r="AF168" s="42">
        <f>SUMIF(LoansC!$B$12:$B$226,Loans!$B168,LoansC!AF$12:AF$226)+SUMIF(LoansR!$B$12:$B$214,Loans!$B168,LoansR!AF$12:AF$226)</f>
        <v>0</v>
      </c>
      <c r="AG168" s="42">
        <f>SUMIF(LoansC!$B$12:$B$226,Loans!$B168,LoansC!AG$12:AG$226)+SUMIF(LoansR!$B$12:$B$214,Loans!$B168,LoansR!AG$12:AG$226)</f>
        <v>0</v>
      </c>
      <c r="AH168" s="42">
        <f>SUMIF(LoansC!$B$12:$B$226,Loans!$B168,LoansC!AH$12:AH$226)+SUMIF(LoansR!$B$12:$B$214,Loans!$B168,LoansR!AH$12:AH$226)</f>
        <v>0</v>
      </c>
      <c r="AI168" s="42">
        <f>SUMIF(LoansC!$B$12:$B$226,Loans!$B168,LoansC!AI$12:AI$226)+SUMIF(LoansR!$B$12:$B$214,Loans!$B168,LoansR!AI$12:AI$226)</f>
        <v>0</v>
      </c>
      <c r="AJ168" s="42">
        <f>SUMIF(LoansC!$B$12:$B$226,Loans!$B168,LoansC!AJ$12:AJ$226)+SUMIF(LoansR!$B$12:$B$214,Loans!$B168,LoansR!AJ$12:AJ$226)</f>
        <v>0</v>
      </c>
      <c r="AK168" s="42">
        <f>SUMIF(LoansC!$B$12:$B$226,Loans!$B168,LoansC!AK$12:AK$226)+SUMIF(LoansR!$B$12:$B$214,Loans!$B168,LoansR!AK$12:AK$226)</f>
        <v>0</v>
      </c>
      <c r="AL168" s="42">
        <f>SUMIF(LoansC!$B$12:$B$226,Loans!$B168,LoansC!AL$12:AL$226)+SUMIF(LoansR!$B$12:$B$214,Loans!$B168,LoansR!AL$12:AL$226)</f>
        <v>0</v>
      </c>
      <c r="AM168" s="42">
        <f>SUMIF(LoansC!$B$12:$B$226,Loans!$B168,LoansC!AM$12:AM$226)+SUMIF(LoansR!$B$12:$B$214,Loans!$B168,LoansR!AM$12:AM$226)</f>
        <v>0</v>
      </c>
      <c r="AN168" s="42">
        <f>SUMIF(LoansC!$B$12:$B$226,Loans!$B168,LoansC!AN$12:AN$226)+SUMIF(LoansR!$B$12:$B$214,Loans!$B168,LoansR!AN$12:AN$226)</f>
        <v>0</v>
      </c>
      <c r="AP168" s="84"/>
    </row>
    <row r="169" spans="1:42" x14ac:dyDescent="0.2">
      <c r="A169" s="1">
        <f t="shared" si="10"/>
        <v>5</v>
      </c>
      <c r="B169" s="10">
        <f t="shared" si="11"/>
        <v>46538</v>
      </c>
      <c r="C169" s="42">
        <f>SUMIF(LoansC!$B$12:$B$226,Loans!$B169,LoansC!C$12:C$226)+SUMIF(LoansR!$B$12:$B$214,Loans!$B169,LoansR!C$12:C$226)</f>
        <v>0</v>
      </c>
      <c r="D169" s="42">
        <f>SUMIF(LoansC!$B$12:$B$226,Loans!$B169,LoansC!D$12:D$226)+SUMIF(LoansR!$B$12:$B$214,Loans!$B169,LoansR!D$12:D$226)</f>
        <v>266213024.02999997</v>
      </c>
      <c r="E169" s="42">
        <f>SUMIF(LoansC!$B$12:$B$226,Loans!$B169,LoansC!E$12:E$226)+SUMIF(LoansR!$B$12:$B$214,Loans!$B169,LoansR!E$12:E$226)</f>
        <v>0</v>
      </c>
      <c r="F169" s="42">
        <f>SUMIF(LoansC!$B$12:$B$226,Loans!$B169,LoansC!F$12:F$226)+SUMIF(LoansR!$B$12:$B$214,Loans!$B169,LoansR!F$12:F$226)</f>
        <v>0</v>
      </c>
      <c r="G169" s="42">
        <f>SUMIF(LoansC!$B$12:$B$226,Loans!$B169,LoansC!G$12:G$226)+SUMIF(LoansR!$B$12:$B$214,Loans!$B169,LoansR!G$12:G$226)</f>
        <v>0</v>
      </c>
      <c r="H169" s="42">
        <f>SUMIF(LoansC!$B$12:$B$226,Loans!$B169,LoansC!H$12:H$226)+SUMIF(LoansR!$B$12:$B$214,Loans!$B169,LoansR!H$12:H$226)</f>
        <v>0</v>
      </c>
      <c r="I169" s="42">
        <f>SUMIF(LoansC!$B$12:$B$226,Loans!$B169,LoansC!I$12:I$226)+SUMIF(LoansR!$B$12:$B$214,Loans!$B169,LoansR!I$12:I$226)</f>
        <v>0</v>
      </c>
      <c r="J169" s="42">
        <f>SUMIF(LoansC!$B$12:$B$226,Loans!$B169,LoansC!J$12:J$226)+SUMIF(LoansR!$B$12:$B$214,Loans!$B169,LoansR!J$12:J$226)</f>
        <v>0</v>
      </c>
      <c r="K169" s="42">
        <f>SUMIF(LoansC!$B$12:$B$226,Loans!$B169,LoansC!K$12:K$226)+SUMIF(LoansR!$B$12:$B$214,Loans!$B169,LoansR!K$12:K$226)</f>
        <v>0</v>
      </c>
      <c r="L169" s="42">
        <f>SUMIF(LoansC!$B$12:$B$226,Loans!$B169,LoansC!L$12:L$226)+SUMIF(LoansR!$B$12:$B$214,Loans!$B169,LoansR!L$12:L$226)</f>
        <v>0</v>
      </c>
      <c r="M169" s="42">
        <f>SUMIF(LoansC!$B$12:$B$226,Loans!$B169,LoansC!M$12:M$226)+SUMIF(LoansR!$B$12:$B$214,Loans!$B169,LoansR!M$12:M$226)</f>
        <v>0</v>
      </c>
      <c r="N169" s="42">
        <f>SUMIF(LoansC!$B$12:$B$226,Loans!$B169,LoansC!N$12:N$226)+SUMIF(LoansR!$B$12:$B$214,Loans!$B169,LoansR!N$12:N$226)</f>
        <v>0</v>
      </c>
      <c r="O169" s="42">
        <f>SUMIF(LoansC!$B$12:$B$226,Loans!$B169,LoansC!O$12:O$226)+SUMIF(LoansR!$B$12:$B$214,Loans!$B169,LoansR!O$12:O$226)</f>
        <v>0</v>
      </c>
      <c r="P169" s="42">
        <f>SUMIF(LoansC!$B$12:$B$226,Loans!$B169,LoansC!P$12:P$226)+SUMIF(LoansR!$B$12:$B$214,Loans!$B169,LoansR!P$12:P$226)</f>
        <v>0</v>
      </c>
      <c r="Q169" s="42">
        <f>SUMIF(LoansC!$B$12:$B$226,Loans!$B169,LoansC!Q$12:Q$226)+SUMIF(LoansR!$B$12:$B$214,Loans!$B169,LoansR!Q$12:Q$226)</f>
        <v>0</v>
      </c>
      <c r="R169" s="42">
        <f>SUMIF(LoansC!$B$12:$B$226,Loans!$B169,LoansC!R$12:R$226)+SUMIF(LoansR!$B$12:$B$214,Loans!$B169,LoansR!R$12:R$226)</f>
        <v>0</v>
      </c>
      <c r="S169" s="42">
        <f>SUMIF(LoansC!$B$12:$B$226,Loans!$B169,LoansC!S$12:S$226)+SUMIF(LoansR!$B$12:$B$214,Loans!$B169,LoansR!S$12:S$226)</f>
        <v>0</v>
      </c>
      <c r="T169" s="42">
        <f>SUMIF(LoansC!$B$12:$B$226,Loans!$B169,LoansC!T$12:T$226)+SUMIF(LoansR!$B$12:$B$214,Loans!$B169,LoansR!T$12:T$226)</f>
        <v>0</v>
      </c>
      <c r="U169" s="42">
        <f>SUMIF(LoansC!$B$12:$B$226,Loans!$B169,LoansC!U$12:U$226)+SUMIF(LoansR!$B$12:$B$214,Loans!$B169,LoansR!U$12:U$226)</f>
        <v>2</v>
      </c>
      <c r="V169" s="42">
        <f>SUMIF(LoansC!$B$12:$B$226,Loans!$B169,LoansC!V$12:V$226)+SUMIF(LoansR!$B$12:$B$214,Loans!$B169,LoansR!V$12:V$226)</f>
        <v>0</v>
      </c>
      <c r="W169" s="42">
        <f>SUMIF(LoansC!$B$12:$B$226,Loans!$B169,LoansC!W$12:W$226)+SUMIF(LoansR!$B$12:$B$214,Loans!$B169,LoansR!W$12:W$226)</f>
        <v>0</v>
      </c>
      <c r="X169" s="42">
        <f>SUMIF(LoansC!$B$12:$B$226,Loans!$B169,LoansC!X$12:X$226)</f>
        <v>155</v>
      </c>
      <c r="Y169" s="42">
        <f>SUMIF(LoansC!$B$12:$B$226,Loans!$B169,LoansC!Y$12:Y$226)+SUMIF(LoansR!$B$12:$B$214,Loans!$B169,LoansR!Y$12:Y$226)</f>
        <v>0</v>
      </c>
      <c r="Z169" s="42">
        <f>SUMIF(LoansC!$B$12:$B$226,Loans!$B169,LoansC!Z$12:Z$226)+SUMIF(LoansR!$B$12:$B$214,Loans!$B169,LoansR!Z$12:Z$226)</f>
        <v>0</v>
      </c>
      <c r="AA169" s="42">
        <f>SUMIF(LoansC!$B$12:$B$226,Loans!$B169,LoansC!AA$12:AA$226)+SUMIF(LoansR!$B$12:$B$214,Loans!$B169,LoansR!AA$12:AA$226)</f>
        <v>0</v>
      </c>
      <c r="AB169" s="42">
        <f>SUMIF(LoansC!$B$12:$B$226,Loans!$B169,LoansC!AB$12:AB$226)+SUMIF(LoansR!$B$12:$B$214,Loans!$B169,LoansR!AB$12:AB$226)</f>
        <v>0</v>
      </c>
      <c r="AC169" s="42">
        <f>SUMIF(LoansC!$B$12:$B$226,Loans!$B169,LoansC!AC$12:AC$226)+SUMIF(LoansR!$B$12:$B$214,Loans!$B169,LoansR!AC$12:AC$226)</f>
        <v>0</v>
      </c>
      <c r="AD169" s="42">
        <f>SUMIF(LoansC!$B$12:$B$226,Loans!$B169,LoansC!AD$12:AD$226)+SUMIF(LoansR!$B$12:$B$214,Loans!$B169,LoansR!AD$12:AD$226)</f>
        <v>0</v>
      </c>
      <c r="AE169" s="70">
        <f>SUMIF(LoansC!$B$12:$B$226,Loans!$B169,LoansC!AE$12:AE$226)</f>
        <v>0.1111</v>
      </c>
      <c r="AF169" s="42">
        <f>SUMIF(LoansC!$B$12:$B$226,Loans!$B169,LoansC!AF$12:AF$226)+SUMIF(LoansR!$B$12:$B$214,Loans!$B169,LoansR!AF$12:AF$226)</f>
        <v>0</v>
      </c>
      <c r="AG169" s="42">
        <f>SUMIF(LoansC!$B$12:$B$226,Loans!$B169,LoansC!AG$12:AG$226)+SUMIF(LoansR!$B$12:$B$214,Loans!$B169,LoansR!AG$12:AG$226)</f>
        <v>0</v>
      </c>
      <c r="AH169" s="42">
        <f>SUMIF(LoansC!$B$12:$B$226,Loans!$B169,LoansC!AH$12:AH$226)+SUMIF(LoansR!$B$12:$B$214,Loans!$B169,LoansR!AH$12:AH$226)</f>
        <v>0</v>
      </c>
      <c r="AI169" s="42">
        <f>SUMIF(LoansC!$B$12:$B$226,Loans!$B169,LoansC!AI$12:AI$226)+SUMIF(LoansR!$B$12:$B$214,Loans!$B169,LoansR!AI$12:AI$226)</f>
        <v>0</v>
      </c>
      <c r="AJ169" s="42">
        <f>SUMIF(LoansC!$B$12:$B$226,Loans!$B169,LoansC!AJ$12:AJ$226)+SUMIF(LoansR!$B$12:$B$214,Loans!$B169,LoansR!AJ$12:AJ$226)</f>
        <v>0</v>
      </c>
      <c r="AK169" s="42">
        <f>SUMIF(LoansC!$B$12:$B$226,Loans!$B169,LoansC!AK$12:AK$226)+SUMIF(LoansR!$B$12:$B$214,Loans!$B169,LoansR!AK$12:AK$226)</f>
        <v>0</v>
      </c>
      <c r="AL169" s="42">
        <f>SUMIF(LoansC!$B$12:$B$226,Loans!$B169,LoansC!AL$12:AL$226)+SUMIF(LoansR!$B$12:$B$214,Loans!$B169,LoansR!AL$12:AL$226)</f>
        <v>0</v>
      </c>
      <c r="AM169" s="42">
        <f>SUMIF(LoansC!$B$12:$B$226,Loans!$B169,LoansC!AM$12:AM$226)+SUMIF(LoansR!$B$12:$B$214,Loans!$B169,LoansR!AM$12:AM$226)</f>
        <v>0</v>
      </c>
      <c r="AN169" s="42">
        <f>SUMIF(LoansC!$B$12:$B$226,Loans!$B169,LoansC!AN$12:AN$226)+SUMIF(LoansR!$B$12:$B$214,Loans!$B169,LoansR!AN$12:AN$226)</f>
        <v>0</v>
      </c>
      <c r="AP169" s="84"/>
    </row>
    <row r="170" spans="1:42" x14ac:dyDescent="0.2">
      <c r="A170" s="1">
        <f t="shared" si="10"/>
        <v>6</v>
      </c>
      <c r="B170" s="10">
        <f t="shared" si="11"/>
        <v>46568</v>
      </c>
      <c r="C170" s="42">
        <f>SUMIF(LoansC!$B$12:$B$226,Loans!$B170,LoansC!C$12:C$226)+SUMIF(LoansR!$B$12:$B$214,Loans!$B170,LoansR!C$12:C$226)</f>
        <v>0</v>
      </c>
      <c r="D170" s="42">
        <f>SUMIF(LoansC!$B$12:$B$226,Loans!$B170,LoansC!D$12:D$226)+SUMIF(LoansR!$B$12:$B$214,Loans!$B170,LoansR!D$12:D$226)</f>
        <v>266213024.02999997</v>
      </c>
      <c r="E170" s="42">
        <f>SUMIF(LoansC!$B$12:$B$226,Loans!$B170,LoansC!E$12:E$226)+SUMIF(LoansR!$B$12:$B$214,Loans!$B170,LoansR!E$12:E$226)</f>
        <v>0</v>
      </c>
      <c r="F170" s="42">
        <f>SUMIF(LoansC!$B$12:$B$226,Loans!$B170,LoansC!F$12:F$226)+SUMIF(LoansR!$B$12:$B$214,Loans!$B170,LoansR!F$12:F$226)</f>
        <v>0</v>
      </c>
      <c r="G170" s="42">
        <f>SUMIF(LoansC!$B$12:$B$226,Loans!$B170,LoansC!G$12:G$226)+SUMIF(LoansR!$B$12:$B$214,Loans!$B170,LoansR!G$12:G$226)</f>
        <v>0</v>
      </c>
      <c r="H170" s="42">
        <f>SUMIF(LoansC!$B$12:$B$226,Loans!$B170,LoansC!H$12:H$226)+SUMIF(LoansR!$B$12:$B$214,Loans!$B170,LoansR!H$12:H$226)</f>
        <v>0</v>
      </c>
      <c r="I170" s="42">
        <f>SUMIF(LoansC!$B$12:$B$226,Loans!$B170,LoansC!I$12:I$226)+SUMIF(LoansR!$B$12:$B$214,Loans!$B170,LoansR!I$12:I$226)</f>
        <v>0</v>
      </c>
      <c r="J170" s="42">
        <f>SUMIF(LoansC!$B$12:$B$226,Loans!$B170,LoansC!J$12:J$226)+SUMIF(LoansR!$B$12:$B$214,Loans!$B170,LoansR!J$12:J$226)</f>
        <v>0</v>
      </c>
      <c r="K170" s="42">
        <f>SUMIF(LoansC!$B$12:$B$226,Loans!$B170,LoansC!K$12:K$226)+SUMIF(LoansR!$B$12:$B$214,Loans!$B170,LoansR!K$12:K$226)</f>
        <v>0</v>
      </c>
      <c r="L170" s="42">
        <f>SUMIF(LoansC!$B$12:$B$226,Loans!$B170,LoansC!L$12:L$226)+SUMIF(LoansR!$B$12:$B$214,Loans!$B170,LoansR!L$12:L$226)</f>
        <v>0</v>
      </c>
      <c r="M170" s="42">
        <f>SUMIF(LoansC!$B$12:$B$226,Loans!$B170,LoansC!M$12:M$226)+SUMIF(LoansR!$B$12:$B$214,Loans!$B170,LoansR!M$12:M$226)</f>
        <v>0</v>
      </c>
      <c r="N170" s="42">
        <f>SUMIF(LoansC!$B$12:$B$226,Loans!$B170,LoansC!N$12:N$226)+SUMIF(LoansR!$B$12:$B$214,Loans!$B170,LoansR!N$12:N$226)</f>
        <v>0</v>
      </c>
      <c r="O170" s="42">
        <f>SUMIF(LoansC!$B$12:$B$226,Loans!$B170,LoansC!O$12:O$226)+SUMIF(LoansR!$B$12:$B$214,Loans!$B170,LoansR!O$12:O$226)</f>
        <v>0</v>
      </c>
      <c r="P170" s="42">
        <f>SUMIF(LoansC!$B$12:$B$226,Loans!$B170,LoansC!P$12:P$226)+SUMIF(LoansR!$B$12:$B$214,Loans!$B170,LoansR!P$12:P$226)</f>
        <v>0</v>
      </c>
      <c r="Q170" s="42">
        <f>SUMIF(LoansC!$B$12:$B$226,Loans!$B170,LoansC!Q$12:Q$226)+SUMIF(LoansR!$B$12:$B$214,Loans!$B170,LoansR!Q$12:Q$226)</f>
        <v>0</v>
      </c>
      <c r="R170" s="42">
        <f>SUMIF(LoansC!$B$12:$B$226,Loans!$B170,LoansC!R$12:R$226)+SUMIF(LoansR!$B$12:$B$214,Loans!$B170,LoansR!R$12:R$226)</f>
        <v>0</v>
      </c>
      <c r="S170" s="42">
        <f>SUMIF(LoansC!$B$12:$B$226,Loans!$B170,LoansC!S$12:S$226)+SUMIF(LoansR!$B$12:$B$214,Loans!$B170,LoansR!S$12:S$226)</f>
        <v>0</v>
      </c>
      <c r="T170" s="42">
        <f>SUMIF(LoansC!$B$12:$B$226,Loans!$B170,LoansC!T$12:T$226)+SUMIF(LoansR!$B$12:$B$214,Loans!$B170,LoansR!T$12:T$226)</f>
        <v>0</v>
      </c>
      <c r="U170" s="42">
        <f>SUMIF(LoansC!$B$12:$B$226,Loans!$B170,LoansC!U$12:U$226)+SUMIF(LoansR!$B$12:$B$214,Loans!$B170,LoansR!U$12:U$226)</f>
        <v>2</v>
      </c>
      <c r="V170" s="42">
        <f>SUMIF(LoansC!$B$12:$B$226,Loans!$B170,LoansC!V$12:V$226)+SUMIF(LoansR!$B$12:$B$214,Loans!$B170,LoansR!V$12:V$226)</f>
        <v>0</v>
      </c>
      <c r="W170" s="42">
        <f>SUMIF(LoansC!$B$12:$B$226,Loans!$B170,LoansC!W$12:W$226)+SUMIF(LoansR!$B$12:$B$214,Loans!$B170,LoansR!W$12:W$226)</f>
        <v>0</v>
      </c>
      <c r="X170" s="42">
        <f>SUMIF(LoansC!$B$12:$B$226,Loans!$B170,LoansC!X$12:X$226)</f>
        <v>155</v>
      </c>
      <c r="Y170" s="42">
        <f>SUMIF(LoansC!$B$12:$B$226,Loans!$B170,LoansC!Y$12:Y$226)+SUMIF(LoansR!$B$12:$B$214,Loans!$B170,LoansR!Y$12:Y$226)</f>
        <v>0</v>
      </c>
      <c r="Z170" s="42">
        <f>SUMIF(LoansC!$B$12:$B$226,Loans!$B170,LoansC!Z$12:Z$226)+SUMIF(LoansR!$B$12:$B$214,Loans!$B170,LoansR!Z$12:Z$226)</f>
        <v>0</v>
      </c>
      <c r="AA170" s="42">
        <f>SUMIF(LoansC!$B$12:$B$226,Loans!$B170,LoansC!AA$12:AA$226)+SUMIF(LoansR!$B$12:$B$214,Loans!$B170,LoansR!AA$12:AA$226)</f>
        <v>0</v>
      </c>
      <c r="AB170" s="42">
        <f>SUMIF(LoansC!$B$12:$B$226,Loans!$B170,LoansC!AB$12:AB$226)+SUMIF(LoansR!$B$12:$B$214,Loans!$B170,LoansR!AB$12:AB$226)</f>
        <v>0</v>
      </c>
      <c r="AC170" s="42">
        <f>SUMIF(LoansC!$B$12:$B$226,Loans!$B170,LoansC!AC$12:AC$226)+SUMIF(LoansR!$B$12:$B$214,Loans!$B170,LoansR!AC$12:AC$226)</f>
        <v>0</v>
      </c>
      <c r="AD170" s="42">
        <f>SUMIF(LoansC!$B$12:$B$226,Loans!$B170,LoansC!AD$12:AD$226)+SUMIF(LoansR!$B$12:$B$214,Loans!$B170,LoansR!AD$12:AD$226)</f>
        <v>0</v>
      </c>
      <c r="AE170" s="70">
        <f>SUMIF(LoansC!$B$12:$B$226,Loans!$B170,LoansC!AE$12:AE$226)</f>
        <v>0.1111</v>
      </c>
      <c r="AF170" s="42">
        <f>SUMIF(LoansC!$B$12:$B$226,Loans!$B170,LoansC!AF$12:AF$226)+SUMIF(LoansR!$B$12:$B$214,Loans!$B170,LoansR!AF$12:AF$226)</f>
        <v>0</v>
      </c>
      <c r="AG170" s="42">
        <f>SUMIF(LoansC!$B$12:$B$226,Loans!$B170,LoansC!AG$12:AG$226)+SUMIF(LoansR!$B$12:$B$214,Loans!$B170,LoansR!AG$12:AG$226)</f>
        <v>0</v>
      </c>
      <c r="AH170" s="42">
        <f>SUMIF(LoansC!$B$12:$B$226,Loans!$B170,LoansC!AH$12:AH$226)+SUMIF(LoansR!$B$12:$B$214,Loans!$B170,LoansR!AH$12:AH$226)</f>
        <v>0</v>
      </c>
      <c r="AI170" s="42">
        <f>SUMIF(LoansC!$B$12:$B$226,Loans!$B170,LoansC!AI$12:AI$226)+SUMIF(LoansR!$B$12:$B$214,Loans!$B170,LoansR!AI$12:AI$226)</f>
        <v>0</v>
      </c>
      <c r="AJ170" s="42">
        <f>SUMIF(LoansC!$B$12:$B$226,Loans!$B170,LoansC!AJ$12:AJ$226)+SUMIF(LoansR!$B$12:$B$214,Loans!$B170,LoansR!AJ$12:AJ$226)</f>
        <v>0</v>
      </c>
      <c r="AK170" s="42">
        <f>SUMIF(LoansC!$B$12:$B$226,Loans!$B170,LoansC!AK$12:AK$226)+SUMIF(LoansR!$B$12:$B$214,Loans!$B170,LoansR!AK$12:AK$226)</f>
        <v>0</v>
      </c>
      <c r="AL170" s="42">
        <f>SUMIF(LoansC!$B$12:$B$226,Loans!$B170,LoansC!AL$12:AL$226)+SUMIF(LoansR!$B$12:$B$214,Loans!$B170,LoansR!AL$12:AL$226)</f>
        <v>0</v>
      </c>
      <c r="AM170" s="42">
        <f>SUMIF(LoansC!$B$12:$B$226,Loans!$B170,LoansC!AM$12:AM$226)+SUMIF(LoansR!$B$12:$B$214,Loans!$B170,LoansR!AM$12:AM$226)</f>
        <v>0</v>
      </c>
      <c r="AN170" s="42">
        <f>SUMIF(LoansC!$B$12:$B$226,Loans!$B170,LoansC!AN$12:AN$226)+SUMIF(LoansR!$B$12:$B$214,Loans!$B170,LoansR!AN$12:AN$226)</f>
        <v>0</v>
      </c>
      <c r="AP170" s="84"/>
    </row>
    <row r="171" spans="1:42" x14ac:dyDescent="0.2">
      <c r="A171" s="1">
        <f t="shared" si="10"/>
        <v>7</v>
      </c>
      <c r="B171" s="10">
        <f t="shared" si="11"/>
        <v>46599</v>
      </c>
      <c r="C171" s="42">
        <f>SUMIF(LoansC!$B$12:$B$226,Loans!$B171,LoansC!C$12:C$226)+SUMIF(LoansR!$B$12:$B$214,Loans!$B171,LoansR!C$12:C$226)</f>
        <v>0</v>
      </c>
      <c r="D171" s="42">
        <f>SUMIF(LoansC!$B$12:$B$226,Loans!$B171,LoansC!D$12:D$226)+SUMIF(LoansR!$B$12:$B$214,Loans!$B171,LoansR!D$12:D$226)</f>
        <v>266213024.02999997</v>
      </c>
      <c r="E171" s="42">
        <f>SUMIF(LoansC!$B$12:$B$226,Loans!$B171,LoansC!E$12:E$226)+SUMIF(LoansR!$B$12:$B$214,Loans!$B171,LoansR!E$12:E$226)</f>
        <v>0</v>
      </c>
      <c r="F171" s="42">
        <f>SUMIF(LoansC!$B$12:$B$226,Loans!$B171,LoansC!F$12:F$226)+SUMIF(LoansR!$B$12:$B$214,Loans!$B171,LoansR!F$12:F$226)</f>
        <v>0</v>
      </c>
      <c r="G171" s="42">
        <f>SUMIF(LoansC!$B$12:$B$226,Loans!$B171,LoansC!G$12:G$226)+SUMIF(LoansR!$B$12:$B$214,Loans!$B171,LoansR!G$12:G$226)</f>
        <v>0</v>
      </c>
      <c r="H171" s="42">
        <f>SUMIF(LoansC!$B$12:$B$226,Loans!$B171,LoansC!H$12:H$226)+SUMIF(LoansR!$B$12:$B$214,Loans!$B171,LoansR!H$12:H$226)</f>
        <v>0</v>
      </c>
      <c r="I171" s="42">
        <f>SUMIF(LoansC!$B$12:$B$226,Loans!$B171,LoansC!I$12:I$226)+SUMIF(LoansR!$B$12:$B$214,Loans!$B171,LoansR!I$12:I$226)</f>
        <v>0</v>
      </c>
      <c r="J171" s="42">
        <f>SUMIF(LoansC!$B$12:$B$226,Loans!$B171,LoansC!J$12:J$226)+SUMIF(LoansR!$B$12:$B$214,Loans!$B171,LoansR!J$12:J$226)</f>
        <v>0</v>
      </c>
      <c r="K171" s="42">
        <f>SUMIF(LoansC!$B$12:$B$226,Loans!$B171,LoansC!K$12:K$226)+SUMIF(LoansR!$B$12:$B$214,Loans!$B171,LoansR!K$12:K$226)</f>
        <v>0</v>
      </c>
      <c r="L171" s="42">
        <f>SUMIF(LoansC!$B$12:$B$226,Loans!$B171,LoansC!L$12:L$226)+SUMIF(LoansR!$B$12:$B$214,Loans!$B171,LoansR!L$12:L$226)</f>
        <v>0</v>
      </c>
      <c r="M171" s="42">
        <f>SUMIF(LoansC!$B$12:$B$226,Loans!$B171,LoansC!M$12:M$226)+SUMIF(LoansR!$B$12:$B$214,Loans!$B171,LoansR!M$12:M$226)</f>
        <v>0</v>
      </c>
      <c r="N171" s="42">
        <f>SUMIF(LoansC!$B$12:$B$226,Loans!$B171,LoansC!N$12:N$226)+SUMIF(LoansR!$B$12:$B$214,Loans!$B171,LoansR!N$12:N$226)</f>
        <v>0</v>
      </c>
      <c r="O171" s="42">
        <f>SUMIF(LoansC!$B$12:$B$226,Loans!$B171,LoansC!O$12:O$226)+SUMIF(LoansR!$B$12:$B$214,Loans!$B171,LoansR!O$12:O$226)</f>
        <v>0</v>
      </c>
      <c r="P171" s="42">
        <f>SUMIF(LoansC!$B$12:$B$226,Loans!$B171,LoansC!P$12:P$226)+SUMIF(LoansR!$B$12:$B$214,Loans!$B171,LoansR!P$12:P$226)</f>
        <v>0</v>
      </c>
      <c r="Q171" s="42">
        <f>SUMIF(LoansC!$B$12:$B$226,Loans!$B171,LoansC!Q$12:Q$226)+SUMIF(LoansR!$B$12:$B$214,Loans!$B171,LoansR!Q$12:Q$226)</f>
        <v>0</v>
      </c>
      <c r="R171" s="42">
        <f>SUMIF(LoansC!$B$12:$B$226,Loans!$B171,LoansC!R$12:R$226)+SUMIF(LoansR!$B$12:$B$214,Loans!$B171,LoansR!R$12:R$226)</f>
        <v>0</v>
      </c>
      <c r="S171" s="42">
        <f>SUMIF(LoansC!$B$12:$B$226,Loans!$B171,LoansC!S$12:S$226)+SUMIF(LoansR!$B$12:$B$214,Loans!$B171,LoansR!S$12:S$226)</f>
        <v>0</v>
      </c>
      <c r="T171" s="42">
        <f>SUMIF(LoansC!$B$12:$B$226,Loans!$B171,LoansC!T$12:T$226)+SUMIF(LoansR!$B$12:$B$214,Loans!$B171,LoansR!T$12:T$226)</f>
        <v>0</v>
      </c>
      <c r="U171" s="42">
        <f>SUMIF(LoansC!$B$12:$B$226,Loans!$B171,LoansC!U$12:U$226)+SUMIF(LoansR!$B$12:$B$214,Loans!$B171,LoansR!U$12:U$226)</f>
        <v>2</v>
      </c>
      <c r="V171" s="42">
        <f>SUMIF(LoansC!$B$12:$B$226,Loans!$B171,LoansC!V$12:V$226)+SUMIF(LoansR!$B$12:$B$214,Loans!$B171,LoansR!V$12:V$226)</f>
        <v>0</v>
      </c>
      <c r="W171" s="42">
        <f>SUMIF(LoansC!$B$12:$B$226,Loans!$B171,LoansC!W$12:W$226)+SUMIF(LoansR!$B$12:$B$214,Loans!$B171,LoansR!W$12:W$226)</f>
        <v>0</v>
      </c>
      <c r="X171" s="42">
        <f>SUMIF(LoansC!$B$12:$B$226,Loans!$B171,LoansC!X$12:X$226)</f>
        <v>155</v>
      </c>
      <c r="Y171" s="42">
        <f>SUMIF(LoansC!$B$12:$B$226,Loans!$B171,LoansC!Y$12:Y$226)+SUMIF(LoansR!$B$12:$B$214,Loans!$B171,LoansR!Y$12:Y$226)</f>
        <v>0</v>
      </c>
      <c r="Z171" s="42">
        <f>SUMIF(LoansC!$B$12:$B$226,Loans!$B171,LoansC!Z$12:Z$226)+SUMIF(LoansR!$B$12:$B$214,Loans!$B171,LoansR!Z$12:Z$226)</f>
        <v>0</v>
      </c>
      <c r="AA171" s="42">
        <f>SUMIF(LoansC!$B$12:$B$226,Loans!$B171,LoansC!AA$12:AA$226)+SUMIF(LoansR!$B$12:$B$214,Loans!$B171,LoansR!AA$12:AA$226)</f>
        <v>0</v>
      </c>
      <c r="AB171" s="42">
        <f>SUMIF(LoansC!$B$12:$B$226,Loans!$B171,LoansC!AB$12:AB$226)+SUMIF(LoansR!$B$12:$B$214,Loans!$B171,LoansR!AB$12:AB$226)</f>
        <v>0</v>
      </c>
      <c r="AC171" s="42">
        <f>SUMIF(LoansC!$B$12:$B$226,Loans!$B171,LoansC!AC$12:AC$226)+SUMIF(LoansR!$B$12:$B$214,Loans!$B171,LoansR!AC$12:AC$226)</f>
        <v>0</v>
      </c>
      <c r="AD171" s="42">
        <f>SUMIF(LoansC!$B$12:$B$226,Loans!$B171,LoansC!AD$12:AD$226)+SUMIF(LoansR!$B$12:$B$214,Loans!$B171,LoansR!AD$12:AD$226)</f>
        <v>0</v>
      </c>
      <c r="AE171" s="70">
        <f>SUMIF(LoansC!$B$12:$B$226,Loans!$B171,LoansC!AE$12:AE$226)</f>
        <v>0.1111</v>
      </c>
      <c r="AF171" s="42">
        <f>SUMIF(LoansC!$B$12:$B$226,Loans!$B171,LoansC!AF$12:AF$226)+SUMIF(LoansR!$B$12:$B$214,Loans!$B171,LoansR!AF$12:AF$226)</f>
        <v>0</v>
      </c>
      <c r="AG171" s="42">
        <f>SUMIF(LoansC!$B$12:$B$226,Loans!$B171,LoansC!AG$12:AG$226)+SUMIF(LoansR!$B$12:$B$214,Loans!$B171,LoansR!AG$12:AG$226)</f>
        <v>0</v>
      </c>
      <c r="AH171" s="42">
        <f>SUMIF(LoansC!$B$12:$B$226,Loans!$B171,LoansC!AH$12:AH$226)+SUMIF(LoansR!$B$12:$B$214,Loans!$B171,LoansR!AH$12:AH$226)</f>
        <v>0</v>
      </c>
      <c r="AI171" s="42">
        <f>SUMIF(LoansC!$B$12:$B$226,Loans!$B171,LoansC!AI$12:AI$226)+SUMIF(LoansR!$B$12:$B$214,Loans!$B171,LoansR!AI$12:AI$226)</f>
        <v>0</v>
      </c>
      <c r="AJ171" s="42">
        <f>SUMIF(LoansC!$B$12:$B$226,Loans!$B171,LoansC!AJ$12:AJ$226)+SUMIF(LoansR!$B$12:$B$214,Loans!$B171,LoansR!AJ$12:AJ$226)</f>
        <v>0</v>
      </c>
      <c r="AK171" s="42">
        <f>SUMIF(LoansC!$B$12:$B$226,Loans!$B171,LoansC!AK$12:AK$226)+SUMIF(LoansR!$B$12:$B$214,Loans!$B171,LoansR!AK$12:AK$226)</f>
        <v>0</v>
      </c>
      <c r="AL171" s="42">
        <f>SUMIF(LoansC!$B$12:$B$226,Loans!$B171,LoansC!AL$12:AL$226)+SUMIF(LoansR!$B$12:$B$214,Loans!$B171,LoansR!AL$12:AL$226)</f>
        <v>0</v>
      </c>
      <c r="AM171" s="42">
        <f>SUMIF(LoansC!$B$12:$B$226,Loans!$B171,LoansC!AM$12:AM$226)+SUMIF(LoansR!$B$12:$B$214,Loans!$B171,LoansR!AM$12:AM$226)</f>
        <v>0</v>
      </c>
      <c r="AN171" s="42">
        <f>SUMIF(LoansC!$B$12:$B$226,Loans!$B171,LoansC!AN$12:AN$226)+SUMIF(LoansR!$B$12:$B$214,Loans!$B171,LoansR!AN$12:AN$226)</f>
        <v>0</v>
      </c>
      <c r="AP171" s="84"/>
    </row>
    <row r="172" spans="1:42" x14ac:dyDescent="0.2">
      <c r="A172" s="1">
        <f t="shared" si="10"/>
        <v>8</v>
      </c>
      <c r="B172" s="10">
        <f t="shared" si="11"/>
        <v>46630</v>
      </c>
      <c r="C172" s="42">
        <f>SUMIF(LoansC!$B$12:$B$226,Loans!$B172,LoansC!C$12:C$226)+SUMIF(LoansR!$B$12:$B$214,Loans!$B172,LoansR!C$12:C$226)</f>
        <v>0</v>
      </c>
      <c r="D172" s="42">
        <f>SUMIF(LoansC!$B$12:$B$226,Loans!$B172,LoansC!D$12:D$226)+SUMIF(LoansR!$B$12:$B$214,Loans!$B172,LoansR!D$12:D$226)</f>
        <v>266213024.02999997</v>
      </c>
      <c r="E172" s="42">
        <f>SUMIF(LoansC!$B$12:$B$226,Loans!$B172,LoansC!E$12:E$226)+SUMIF(LoansR!$B$12:$B$214,Loans!$B172,LoansR!E$12:E$226)</f>
        <v>0</v>
      </c>
      <c r="F172" s="42">
        <f>SUMIF(LoansC!$B$12:$B$226,Loans!$B172,LoansC!F$12:F$226)+SUMIF(LoansR!$B$12:$B$214,Loans!$B172,LoansR!F$12:F$226)</f>
        <v>0</v>
      </c>
      <c r="G172" s="42">
        <f>SUMIF(LoansC!$B$12:$B$226,Loans!$B172,LoansC!G$12:G$226)+SUMIF(LoansR!$B$12:$B$214,Loans!$B172,LoansR!G$12:G$226)</f>
        <v>0</v>
      </c>
      <c r="H172" s="42">
        <f>SUMIF(LoansC!$B$12:$B$226,Loans!$B172,LoansC!H$12:H$226)+SUMIF(LoansR!$B$12:$B$214,Loans!$B172,LoansR!H$12:H$226)</f>
        <v>0</v>
      </c>
      <c r="I172" s="42">
        <f>SUMIF(LoansC!$B$12:$B$226,Loans!$B172,LoansC!I$12:I$226)+SUMIF(LoansR!$B$12:$B$214,Loans!$B172,LoansR!I$12:I$226)</f>
        <v>0</v>
      </c>
      <c r="J172" s="42">
        <f>SUMIF(LoansC!$B$12:$B$226,Loans!$B172,LoansC!J$12:J$226)+SUMIF(LoansR!$B$12:$B$214,Loans!$B172,LoansR!J$12:J$226)</f>
        <v>0</v>
      </c>
      <c r="K172" s="42">
        <f>SUMIF(LoansC!$B$12:$B$226,Loans!$B172,LoansC!K$12:K$226)+SUMIF(LoansR!$B$12:$B$214,Loans!$B172,LoansR!K$12:K$226)</f>
        <v>0</v>
      </c>
      <c r="L172" s="42">
        <f>SUMIF(LoansC!$B$12:$B$226,Loans!$B172,LoansC!L$12:L$226)+SUMIF(LoansR!$B$12:$B$214,Loans!$B172,LoansR!L$12:L$226)</f>
        <v>0</v>
      </c>
      <c r="M172" s="42">
        <f>SUMIF(LoansC!$B$12:$B$226,Loans!$B172,LoansC!M$12:M$226)+SUMIF(LoansR!$B$12:$B$214,Loans!$B172,LoansR!M$12:M$226)</f>
        <v>0</v>
      </c>
      <c r="N172" s="42">
        <f>SUMIF(LoansC!$B$12:$B$226,Loans!$B172,LoansC!N$12:N$226)+SUMIF(LoansR!$B$12:$B$214,Loans!$B172,LoansR!N$12:N$226)</f>
        <v>0</v>
      </c>
      <c r="O172" s="42">
        <f>SUMIF(LoansC!$B$12:$B$226,Loans!$B172,LoansC!O$12:O$226)+SUMIF(LoansR!$B$12:$B$214,Loans!$B172,LoansR!O$12:O$226)</f>
        <v>0</v>
      </c>
      <c r="P172" s="42">
        <f>SUMIF(LoansC!$B$12:$B$226,Loans!$B172,LoansC!P$12:P$226)+SUMIF(LoansR!$B$12:$B$214,Loans!$B172,LoansR!P$12:P$226)</f>
        <v>0</v>
      </c>
      <c r="Q172" s="42">
        <f>SUMIF(LoansC!$B$12:$B$226,Loans!$B172,LoansC!Q$12:Q$226)+SUMIF(LoansR!$B$12:$B$214,Loans!$B172,LoansR!Q$12:Q$226)</f>
        <v>0</v>
      </c>
      <c r="R172" s="42">
        <f>SUMIF(LoansC!$B$12:$B$226,Loans!$B172,LoansC!R$12:R$226)+SUMIF(LoansR!$B$12:$B$214,Loans!$B172,LoansR!R$12:R$226)</f>
        <v>0</v>
      </c>
      <c r="S172" s="42">
        <f>SUMIF(LoansC!$B$12:$B$226,Loans!$B172,LoansC!S$12:S$226)+SUMIF(LoansR!$B$12:$B$214,Loans!$B172,LoansR!S$12:S$226)</f>
        <v>0</v>
      </c>
      <c r="T172" s="42">
        <f>SUMIF(LoansC!$B$12:$B$226,Loans!$B172,LoansC!T$12:T$226)+SUMIF(LoansR!$B$12:$B$214,Loans!$B172,LoansR!T$12:T$226)</f>
        <v>0</v>
      </c>
      <c r="U172" s="42">
        <f>SUMIF(LoansC!$B$12:$B$226,Loans!$B172,LoansC!U$12:U$226)+SUMIF(LoansR!$B$12:$B$214,Loans!$B172,LoansR!U$12:U$226)</f>
        <v>2</v>
      </c>
      <c r="V172" s="42">
        <f>SUMIF(LoansC!$B$12:$B$226,Loans!$B172,LoansC!V$12:V$226)+SUMIF(LoansR!$B$12:$B$214,Loans!$B172,LoansR!V$12:V$226)</f>
        <v>0</v>
      </c>
      <c r="W172" s="42">
        <f>SUMIF(LoansC!$B$12:$B$226,Loans!$B172,LoansC!W$12:W$226)+SUMIF(LoansR!$B$12:$B$214,Loans!$B172,LoansR!W$12:W$226)</f>
        <v>0</v>
      </c>
      <c r="X172" s="42">
        <f>SUMIF(LoansC!$B$12:$B$226,Loans!$B172,LoansC!X$12:X$226)</f>
        <v>155</v>
      </c>
      <c r="Y172" s="42">
        <f>SUMIF(LoansC!$B$12:$B$226,Loans!$B172,LoansC!Y$12:Y$226)+SUMIF(LoansR!$B$12:$B$214,Loans!$B172,LoansR!Y$12:Y$226)</f>
        <v>0</v>
      </c>
      <c r="Z172" s="42">
        <f>SUMIF(LoansC!$B$12:$B$226,Loans!$B172,LoansC!Z$12:Z$226)+SUMIF(LoansR!$B$12:$B$214,Loans!$B172,LoansR!Z$12:Z$226)</f>
        <v>0</v>
      </c>
      <c r="AA172" s="42">
        <f>SUMIF(LoansC!$B$12:$B$226,Loans!$B172,LoansC!AA$12:AA$226)+SUMIF(LoansR!$B$12:$B$214,Loans!$B172,LoansR!AA$12:AA$226)</f>
        <v>0</v>
      </c>
      <c r="AB172" s="42">
        <f>SUMIF(LoansC!$B$12:$B$226,Loans!$B172,LoansC!AB$12:AB$226)+SUMIF(LoansR!$B$12:$B$214,Loans!$B172,LoansR!AB$12:AB$226)</f>
        <v>0</v>
      </c>
      <c r="AC172" s="42">
        <f>SUMIF(LoansC!$B$12:$B$226,Loans!$B172,LoansC!AC$12:AC$226)+SUMIF(LoansR!$B$12:$B$214,Loans!$B172,LoansR!AC$12:AC$226)</f>
        <v>0</v>
      </c>
      <c r="AD172" s="42">
        <f>SUMIF(LoansC!$B$12:$B$226,Loans!$B172,LoansC!AD$12:AD$226)+SUMIF(LoansR!$B$12:$B$214,Loans!$B172,LoansR!AD$12:AD$226)</f>
        <v>0</v>
      </c>
      <c r="AE172" s="70">
        <f>SUMIF(LoansC!$B$12:$B$226,Loans!$B172,LoansC!AE$12:AE$226)</f>
        <v>0.1111</v>
      </c>
      <c r="AF172" s="42">
        <f>SUMIF(LoansC!$B$12:$B$226,Loans!$B172,LoansC!AF$12:AF$226)+SUMIF(LoansR!$B$12:$B$214,Loans!$B172,LoansR!AF$12:AF$226)</f>
        <v>0</v>
      </c>
      <c r="AG172" s="42">
        <f>SUMIF(LoansC!$B$12:$B$226,Loans!$B172,LoansC!AG$12:AG$226)+SUMIF(LoansR!$B$12:$B$214,Loans!$B172,LoansR!AG$12:AG$226)</f>
        <v>0</v>
      </c>
      <c r="AH172" s="42">
        <f>SUMIF(LoansC!$B$12:$B$226,Loans!$B172,LoansC!AH$12:AH$226)+SUMIF(LoansR!$B$12:$B$214,Loans!$B172,LoansR!AH$12:AH$226)</f>
        <v>0</v>
      </c>
      <c r="AI172" s="42">
        <f>SUMIF(LoansC!$B$12:$B$226,Loans!$B172,LoansC!AI$12:AI$226)+SUMIF(LoansR!$B$12:$B$214,Loans!$B172,LoansR!AI$12:AI$226)</f>
        <v>0</v>
      </c>
      <c r="AJ172" s="42">
        <f>SUMIF(LoansC!$B$12:$B$226,Loans!$B172,LoansC!AJ$12:AJ$226)+SUMIF(LoansR!$B$12:$B$214,Loans!$B172,LoansR!AJ$12:AJ$226)</f>
        <v>0</v>
      </c>
      <c r="AK172" s="42">
        <f>SUMIF(LoansC!$B$12:$B$226,Loans!$B172,LoansC!AK$12:AK$226)+SUMIF(LoansR!$B$12:$B$214,Loans!$B172,LoansR!AK$12:AK$226)</f>
        <v>0</v>
      </c>
      <c r="AL172" s="42">
        <f>SUMIF(LoansC!$B$12:$B$226,Loans!$B172,LoansC!AL$12:AL$226)+SUMIF(LoansR!$B$12:$B$214,Loans!$B172,LoansR!AL$12:AL$226)</f>
        <v>0</v>
      </c>
      <c r="AM172" s="42">
        <f>SUMIF(LoansC!$B$12:$B$226,Loans!$B172,LoansC!AM$12:AM$226)+SUMIF(LoansR!$B$12:$B$214,Loans!$B172,LoansR!AM$12:AM$226)</f>
        <v>0</v>
      </c>
      <c r="AN172" s="42">
        <f>SUMIF(LoansC!$B$12:$B$226,Loans!$B172,LoansC!AN$12:AN$226)+SUMIF(LoansR!$B$12:$B$214,Loans!$B172,LoansR!AN$12:AN$226)</f>
        <v>0</v>
      </c>
      <c r="AP172" s="84"/>
    </row>
    <row r="173" spans="1:42" x14ac:dyDescent="0.2">
      <c r="A173" s="1">
        <f t="shared" ref="A173:A187" si="12">MONTH(B173)</f>
        <v>9</v>
      </c>
      <c r="B173" s="10">
        <f t="shared" ref="B173:B187" si="13">EOMONTH(B172,1)</f>
        <v>46660</v>
      </c>
      <c r="C173" s="42">
        <f>SUMIF(LoansC!$B$12:$B$226,Loans!$B173,LoansC!C$12:C$226)+SUMIF(LoansR!$B$12:$B$214,Loans!$B173,LoansR!C$12:C$226)</f>
        <v>0</v>
      </c>
      <c r="D173" s="42">
        <f>SUMIF(LoansC!$B$12:$B$226,Loans!$B173,LoansC!D$12:D$226)+SUMIF(LoansR!$B$12:$B$214,Loans!$B173,LoansR!D$12:D$226)</f>
        <v>266213024.02999997</v>
      </c>
      <c r="E173" s="42">
        <f>SUMIF(LoansC!$B$12:$B$226,Loans!$B173,LoansC!E$12:E$226)+SUMIF(LoansR!$B$12:$B$214,Loans!$B173,LoansR!E$12:E$226)</f>
        <v>0</v>
      </c>
      <c r="F173" s="42">
        <f>SUMIF(LoansC!$B$12:$B$226,Loans!$B173,LoansC!F$12:F$226)+SUMIF(LoansR!$B$12:$B$214,Loans!$B173,LoansR!F$12:F$226)</f>
        <v>0</v>
      </c>
      <c r="G173" s="42">
        <f>SUMIF(LoansC!$B$12:$B$226,Loans!$B173,LoansC!G$12:G$226)+SUMIF(LoansR!$B$12:$B$214,Loans!$B173,LoansR!G$12:G$226)</f>
        <v>0</v>
      </c>
      <c r="H173" s="42">
        <f>SUMIF(LoansC!$B$12:$B$226,Loans!$B173,LoansC!H$12:H$226)+SUMIF(LoansR!$B$12:$B$214,Loans!$B173,LoansR!H$12:H$226)</f>
        <v>0</v>
      </c>
      <c r="I173" s="42">
        <f>SUMIF(LoansC!$B$12:$B$226,Loans!$B173,LoansC!I$12:I$226)+SUMIF(LoansR!$B$12:$B$214,Loans!$B173,LoansR!I$12:I$226)</f>
        <v>0</v>
      </c>
      <c r="J173" s="42">
        <f>SUMIF(LoansC!$B$12:$B$226,Loans!$B173,LoansC!J$12:J$226)+SUMIF(LoansR!$B$12:$B$214,Loans!$B173,LoansR!J$12:J$226)</f>
        <v>0</v>
      </c>
      <c r="K173" s="42">
        <f>SUMIF(LoansC!$B$12:$B$226,Loans!$B173,LoansC!K$12:K$226)+SUMIF(LoansR!$B$12:$B$214,Loans!$B173,LoansR!K$12:K$226)</f>
        <v>0</v>
      </c>
      <c r="L173" s="42">
        <f>SUMIF(LoansC!$B$12:$B$226,Loans!$B173,LoansC!L$12:L$226)+SUMIF(LoansR!$B$12:$B$214,Loans!$B173,LoansR!L$12:L$226)</f>
        <v>0</v>
      </c>
      <c r="M173" s="42">
        <f>SUMIF(LoansC!$B$12:$B$226,Loans!$B173,LoansC!M$12:M$226)+SUMIF(LoansR!$B$12:$B$214,Loans!$B173,LoansR!M$12:M$226)</f>
        <v>0</v>
      </c>
      <c r="N173" s="42">
        <f>SUMIF(LoansC!$B$12:$B$226,Loans!$B173,LoansC!N$12:N$226)+SUMIF(LoansR!$B$12:$B$214,Loans!$B173,LoansR!N$12:N$226)</f>
        <v>0</v>
      </c>
      <c r="O173" s="42">
        <f>SUMIF(LoansC!$B$12:$B$226,Loans!$B173,LoansC!O$12:O$226)+SUMIF(LoansR!$B$12:$B$214,Loans!$B173,LoansR!O$12:O$226)</f>
        <v>0</v>
      </c>
      <c r="P173" s="42">
        <f>SUMIF(LoansC!$B$12:$B$226,Loans!$B173,LoansC!P$12:P$226)+SUMIF(LoansR!$B$12:$B$214,Loans!$B173,LoansR!P$12:P$226)</f>
        <v>0</v>
      </c>
      <c r="Q173" s="42">
        <f>SUMIF(LoansC!$B$12:$B$226,Loans!$B173,LoansC!Q$12:Q$226)+SUMIF(LoansR!$B$12:$B$214,Loans!$B173,LoansR!Q$12:Q$226)</f>
        <v>0</v>
      </c>
      <c r="R173" s="42">
        <f>SUMIF(LoansC!$B$12:$B$226,Loans!$B173,LoansC!R$12:R$226)+SUMIF(LoansR!$B$12:$B$214,Loans!$B173,LoansR!R$12:R$226)</f>
        <v>0</v>
      </c>
      <c r="S173" s="42">
        <f>SUMIF(LoansC!$B$12:$B$226,Loans!$B173,LoansC!S$12:S$226)+SUMIF(LoansR!$B$12:$B$214,Loans!$B173,LoansR!S$12:S$226)</f>
        <v>0</v>
      </c>
      <c r="T173" s="42">
        <f>SUMIF(LoansC!$B$12:$B$226,Loans!$B173,LoansC!T$12:T$226)+SUMIF(LoansR!$B$12:$B$214,Loans!$B173,LoansR!T$12:T$226)</f>
        <v>0</v>
      </c>
      <c r="U173" s="42">
        <f>SUMIF(LoansC!$B$12:$B$226,Loans!$B173,LoansC!U$12:U$226)+SUMIF(LoansR!$B$12:$B$214,Loans!$B173,LoansR!U$12:U$226)</f>
        <v>2</v>
      </c>
      <c r="V173" s="42">
        <f>SUMIF(LoansC!$B$12:$B$226,Loans!$B173,LoansC!V$12:V$226)+SUMIF(LoansR!$B$12:$B$214,Loans!$B173,LoansR!V$12:V$226)</f>
        <v>0</v>
      </c>
      <c r="W173" s="42">
        <f>SUMIF(LoansC!$B$12:$B$226,Loans!$B173,LoansC!W$12:W$226)+SUMIF(LoansR!$B$12:$B$214,Loans!$B173,LoansR!W$12:W$226)</f>
        <v>0</v>
      </c>
      <c r="X173" s="42">
        <f>SUMIF(LoansC!$B$12:$B$226,Loans!$B173,LoansC!X$12:X$226)</f>
        <v>155</v>
      </c>
      <c r="Y173" s="42">
        <f>SUMIF(LoansC!$B$12:$B$226,Loans!$B173,LoansC!Y$12:Y$226)+SUMIF(LoansR!$B$12:$B$214,Loans!$B173,LoansR!Y$12:Y$226)</f>
        <v>0</v>
      </c>
      <c r="Z173" s="42">
        <f>SUMIF(LoansC!$B$12:$B$226,Loans!$B173,LoansC!Z$12:Z$226)+SUMIF(LoansR!$B$12:$B$214,Loans!$B173,LoansR!Z$12:Z$226)</f>
        <v>0</v>
      </c>
      <c r="AA173" s="42">
        <f>SUMIF(LoansC!$B$12:$B$226,Loans!$B173,LoansC!AA$12:AA$226)+SUMIF(LoansR!$B$12:$B$214,Loans!$B173,LoansR!AA$12:AA$226)</f>
        <v>0</v>
      </c>
      <c r="AB173" s="42">
        <f>SUMIF(LoansC!$B$12:$B$226,Loans!$B173,LoansC!AB$12:AB$226)+SUMIF(LoansR!$B$12:$B$214,Loans!$B173,LoansR!AB$12:AB$226)</f>
        <v>0</v>
      </c>
      <c r="AC173" s="42">
        <f>SUMIF(LoansC!$B$12:$B$226,Loans!$B173,LoansC!AC$12:AC$226)+SUMIF(LoansR!$B$12:$B$214,Loans!$B173,LoansR!AC$12:AC$226)</f>
        <v>0</v>
      </c>
      <c r="AD173" s="42">
        <f>SUMIF(LoansC!$B$12:$B$226,Loans!$B173,LoansC!AD$12:AD$226)+SUMIF(LoansR!$B$12:$B$214,Loans!$B173,LoansR!AD$12:AD$226)</f>
        <v>0</v>
      </c>
      <c r="AE173" s="70">
        <f>SUMIF(LoansC!$B$12:$B$226,Loans!$B173,LoansC!AE$12:AE$226)</f>
        <v>0.1111</v>
      </c>
      <c r="AF173" s="42">
        <f>SUMIF(LoansC!$B$12:$B$226,Loans!$B173,LoansC!AF$12:AF$226)+SUMIF(LoansR!$B$12:$B$214,Loans!$B173,LoansR!AF$12:AF$226)</f>
        <v>0</v>
      </c>
      <c r="AG173" s="42">
        <f>SUMIF(LoansC!$B$12:$B$226,Loans!$B173,LoansC!AG$12:AG$226)+SUMIF(LoansR!$B$12:$B$214,Loans!$B173,LoansR!AG$12:AG$226)</f>
        <v>0</v>
      </c>
      <c r="AH173" s="42">
        <f>SUMIF(LoansC!$B$12:$B$226,Loans!$B173,LoansC!AH$12:AH$226)+SUMIF(LoansR!$B$12:$B$214,Loans!$B173,LoansR!AH$12:AH$226)</f>
        <v>0</v>
      </c>
      <c r="AI173" s="42">
        <f>SUMIF(LoansC!$B$12:$B$226,Loans!$B173,LoansC!AI$12:AI$226)+SUMIF(LoansR!$B$12:$B$214,Loans!$B173,LoansR!AI$12:AI$226)</f>
        <v>0</v>
      </c>
      <c r="AJ173" s="42">
        <f>SUMIF(LoansC!$B$12:$B$226,Loans!$B173,LoansC!AJ$12:AJ$226)+SUMIF(LoansR!$B$12:$B$214,Loans!$B173,LoansR!AJ$12:AJ$226)</f>
        <v>0</v>
      </c>
      <c r="AK173" s="42">
        <f>SUMIF(LoansC!$B$12:$B$226,Loans!$B173,LoansC!AK$12:AK$226)+SUMIF(LoansR!$B$12:$B$214,Loans!$B173,LoansR!AK$12:AK$226)</f>
        <v>0</v>
      </c>
      <c r="AL173" s="42">
        <f>SUMIF(LoansC!$B$12:$B$226,Loans!$B173,LoansC!AL$12:AL$226)+SUMIF(LoansR!$B$12:$B$214,Loans!$B173,LoansR!AL$12:AL$226)</f>
        <v>0</v>
      </c>
      <c r="AM173" s="42">
        <f>SUMIF(LoansC!$B$12:$B$226,Loans!$B173,LoansC!AM$12:AM$226)+SUMIF(LoansR!$B$12:$B$214,Loans!$B173,LoansR!AM$12:AM$226)</f>
        <v>0</v>
      </c>
      <c r="AN173" s="42">
        <f>SUMIF(LoansC!$B$12:$B$226,Loans!$B173,LoansC!AN$12:AN$226)+SUMIF(LoansR!$B$12:$B$214,Loans!$B173,LoansR!AN$12:AN$226)</f>
        <v>0</v>
      </c>
      <c r="AP173" s="84"/>
    </row>
    <row r="174" spans="1:42" x14ac:dyDescent="0.2">
      <c r="A174" s="1">
        <f t="shared" si="12"/>
        <v>10</v>
      </c>
      <c r="B174" s="10">
        <f t="shared" si="13"/>
        <v>46691</v>
      </c>
      <c r="C174" s="42">
        <f>SUMIF(LoansC!$B$12:$B$226,Loans!$B174,LoansC!C$12:C$226)+SUMIF(LoansR!$B$12:$B$214,Loans!$B174,LoansR!C$12:C$226)</f>
        <v>0</v>
      </c>
      <c r="D174" s="42">
        <f>SUMIF(LoansC!$B$12:$B$226,Loans!$B174,LoansC!D$12:D$226)+SUMIF(LoansR!$B$12:$B$214,Loans!$B174,LoansR!D$12:D$226)</f>
        <v>266213024.02999997</v>
      </c>
      <c r="E174" s="42">
        <f>SUMIF(LoansC!$B$12:$B$226,Loans!$B174,LoansC!E$12:E$226)+SUMIF(LoansR!$B$12:$B$214,Loans!$B174,LoansR!E$12:E$226)</f>
        <v>0</v>
      </c>
      <c r="F174" s="42">
        <f>SUMIF(LoansC!$B$12:$B$226,Loans!$B174,LoansC!F$12:F$226)+SUMIF(LoansR!$B$12:$B$214,Loans!$B174,LoansR!F$12:F$226)</f>
        <v>0</v>
      </c>
      <c r="G174" s="42">
        <f>SUMIF(LoansC!$B$12:$B$226,Loans!$B174,LoansC!G$12:G$226)+SUMIF(LoansR!$B$12:$B$214,Loans!$B174,LoansR!G$12:G$226)</f>
        <v>0</v>
      </c>
      <c r="H174" s="42">
        <f>SUMIF(LoansC!$B$12:$B$226,Loans!$B174,LoansC!H$12:H$226)+SUMIF(LoansR!$B$12:$B$214,Loans!$B174,LoansR!H$12:H$226)</f>
        <v>0</v>
      </c>
      <c r="I174" s="42">
        <f>SUMIF(LoansC!$B$12:$B$226,Loans!$B174,LoansC!I$12:I$226)+SUMIF(LoansR!$B$12:$B$214,Loans!$B174,LoansR!I$12:I$226)</f>
        <v>0</v>
      </c>
      <c r="J174" s="42">
        <f>SUMIF(LoansC!$B$12:$B$226,Loans!$B174,LoansC!J$12:J$226)+SUMIF(LoansR!$B$12:$B$214,Loans!$B174,LoansR!J$12:J$226)</f>
        <v>0</v>
      </c>
      <c r="K174" s="42">
        <f>SUMIF(LoansC!$B$12:$B$226,Loans!$B174,LoansC!K$12:K$226)+SUMIF(LoansR!$B$12:$B$214,Loans!$B174,LoansR!K$12:K$226)</f>
        <v>0</v>
      </c>
      <c r="L174" s="42">
        <f>SUMIF(LoansC!$B$12:$B$226,Loans!$B174,LoansC!L$12:L$226)+SUMIF(LoansR!$B$12:$B$214,Loans!$B174,LoansR!L$12:L$226)</f>
        <v>0</v>
      </c>
      <c r="M174" s="42">
        <f>SUMIF(LoansC!$B$12:$B$226,Loans!$B174,LoansC!M$12:M$226)+SUMIF(LoansR!$B$12:$B$214,Loans!$B174,LoansR!M$12:M$226)</f>
        <v>0</v>
      </c>
      <c r="N174" s="42">
        <f>SUMIF(LoansC!$B$12:$B$226,Loans!$B174,LoansC!N$12:N$226)+SUMIF(LoansR!$B$12:$B$214,Loans!$B174,LoansR!N$12:N$226)</f>
        <v>0</v>
      </c>
      <c r="O174" s="42">
        <f>SUMIF(LoansC!$B$12:$B$226,Loans!$B174,LoansC!O$12:O$226)+SUMIF(LoansR!$B$12:$B$214,Loans!$B174,LoansR!O$12:O$226)</f>
        <v>0</v>
      </c>
      <c r="P174" s="42">
        <f>SUMIF(LoansC!$B$12:$B$226,Loans!$B174,LoansC!P$12:P$226)+SUMIF(LoansR!$B$12:$B$214,Loans!$B174,LoansR!P$12:P$226)</f>
        <v>0</v>
      </c>
      <c r="Q174" s="42">
        <f>SUMIF(LoansC!$B$12:$B$226,Loans!$B174,LoansC!Q$12:Q$226)+SUMIF(LoansR!$B$12:$B$214,Loans!$B174,LoansR!Q$12:Q$226)</f>
        <v>0</v>
      </c>
      <c r="R174" s="42">
        <f>SUMIF(LoansC!$B$12:$B$226,Loans!$B174,LoansC!R$12:R$226)+SUMIF(LoansR!$B$12:$B$214,Loans!$B174,LoansR!R$12:R$226)</f>
        <v>0</v>
      </c>
      <c r="S174" s="42">
        <f>SUMIF(LoansC!$B$12:$B$226,Loans!$B174,LoansC!S$12:S$226)+SUMIF(LoansR!$B$12:$B$214,Loans!$B174,LoansR!S$12:S$226)</f>
        <v>0</v>
      </c>
      <c r="T174" s="42">
        <f>SUMIF(LoansC!$B$12:$B$226,Loans!$B174,LoansC!T$12:T$226)+SUMIF(LoansR!$B$12:$B$214,Loans!$B174,LoansR!T$12:T$226)</f>
        <v>0</v>
      </c>
      <c r="U174" s="42">
        <f>SUMIF(LoansC!$B$12:$B$226,Loans!$B174,LoansC!U$12:U$226)+SUMIF(LoansR!$B$12:$B$214,Loans!$B174,LoansR!U$12:U$226)</f>
        <v>2</v>
      </c>
      <c r="V174" s="42">
        <f>SUMIF(LoansC!$B$12:$B$226,Loans!$B174,LoansC!V$12:V$226)+SUMIF(LoansR!$B$12:$B$214,Loans!$B174,LoansR!V$12:V$226)</f>
        <v>0</v>
      </c>
      <c r="W174" s="42">
        <f>SUMIF(LoansC!$B$12:$B$226,Loans!$B174,LoansC!W$12:W$226)+SUMIF(LoansR!$B$12:$B$214,Loans!$B174,LoansR!W$12:W$226)</f>
        <v>0</v>
      </c>
      <c r="X174" s="42">
        <f>SUMIF(LoansC!$B$12:$B$226,Loans!$B174,LoansC!X$12:X$226)</f>
        <v>155</v>
      </c>
      <c r="Y174" s="42">
        <f>SUMIF(LoansC!$B$12:$B$226,Loans!$B174,LoansC!Y$12:Y$226)+SUMIF(LoansR!$B$12:$B$214,Loans!$B174,LoansR!Y$12:Y$226)</f>
        <v>0</v>
      </c>
      <c r="Z174" s="42">
        <f>SUMIF(LoansC!$B$12:$B$226,Loans!$B174,LoansC!Z$12:Z$226)+SUMIF(LoansR!$B$12:$B$214,Loans!$B174,LoansR!Z$12:Z$226)</f>
        <v>0</v>
      </c>
      <c r="AA174" s="42">
        <f>SUMIF(LoansC!$B$12:$B$226,Loans!$B174,LoansC!AA$12:AA$226)+SUMIF(LoansR!$B$12:$B$214,Loans!$B174,LoansR!AA$12:AA$226)</f>
        <v>0</v>
      </c>
      <c r="AB174" s="42">
        <f>SUMIF(LoansC!$B$12:$B$226,Loans!$B174,LoansC!AB$12:AB$226)+SUMIF(LoansR!$B$12:$B$214,Loans!$B174,LoansR!AB$12:AB$226)</f>
        <v>0</v>
      </c>
      <c r="AC174" s="42">
        <f>SUMIF(LoansC!$B$12:$B$226,Loans!$B174,LoansC!AC$12:AC$226)+SUMIF(LoansR!$B$12:$B$214,Loans!$B174,LoansR!AC$12:AC$226)</f>
        <v>0</v>
      </c>
      <c r="AD174" s="42">
        <f>SUMIF(LoansC!$B$12:$B$226,Loans!$B174,LoansC!AD$12:AD$226)+SUMIF(LoansR!$B$12:$B$214,Loans!$B174,LoansR!AD$12:AD$226)</f>
        <v>0</v>
      </c>
      <c r="AE174" s="70">
        <f>SUMIF(LoansC!$B$12:$B$226,Loans!$B174,LoansC!AE$12:AE$226)</f>
        <v>0.1111</v>
      </c>
      <c r="AF174" s="42">
        <f>SUMIF(LoansC!$B$12:$B$226,Loans!$B174,LoansC!AF$12:AF$226)+SUMIF(LoansR!$B$12:$B$214,Loans!$B174,LoansR!AF$12:AF$226)</f>
        <v>0</v>
      </c>
      <c r="AG174" s="42">
        <f>SUMIF(LoansC!$B$12:$B$226,Loans!$B174,LoansC!AG$12:AG$226)+SUMIF(LoansR!$B$12:$B$214,Loans!$B174,LoansR!AG$12:AG$226)</f>
        <v>0</v>
      </c>
      <c r="AH174" s="42">
        <f>SUMIF(LoansC!$B$12:$B$226,Loans!$B174,LoansC!AH$12:AH$226)+SUMIF(LoansR!$B$12:$B$214,Loans!$B174,LoansR!AH$12:AH$226)</f>
        <v>0</v>
      </c>
      <c r="AI174" s="42">
        <f>SUMIF(LoansC!$B$12:$B$226,Loans!$B174,LoansC!AI$12:AI$226)+SUMIF(LoansR!$B$12:$B$214,Loans!$B174,LoansR!AI$12:AI$226)</f>
        <v>0</v>
      </c>
      <c r="AJ174" s="42">
        <f>SUMIF(LoansC!$B$12:$B$226,Loans!$B174,LoansC!AJ$12:AJ$226)+SUMIF(LoansR!$B$12:$B$214,Loans!$B174,LoansR!AJ$12:AJ$226)</f>
        <v>0</v>
      </c>
      <c r="AK174" s="42">
        <f>SUMIF(LoansC!$B$12:$B$226,Loans!$B174,LoansC!AK$12:AK$226)+SUMIF(LoansR!$B$12:$B$214,Loans!$B174,LoansR!AK$12:AK$226)</f>
        <v>0</v>
      </c>
      <c r="AL174" s="42">
        <f>SUMIF(LoansC!$B$12:$B$226,Loans!$B174,LoansC!AL$12:AL$226)+SUMIF(LoansR!$B$12:$B$214,Loans!$B174,LoansR!AL$12:AL$226)</f>
        <v>0</v>
      </c>
      <c r="AM174" s="42">
        <f>SUMIF(LoansC!$B$12:$B$226,Loans!$B174,LoansC!AM$12:AM$226)+SUMIF(LoansR!$B$12:$B$214,Loans!$B174,LoansR!AM$12:AM$226)</f>
        <v>0</v>
      </c>
      <c r="AN174" s="42">
        <f>SUMIF(LoansC!$B$12:$B$226,Loans!$B174,LoansC!AN$12:AN$226)+SUMIF(LoansR!$B$12:$B$214,Loans!$B174,LoansR!AN$12:AN$226)</f>
        <v>0</v>
      </c>
      <c r="AP174" s="84"/>
    </row>
    <row r="175" spans="1:42" x14ac:dyDescent="0.2">
      <c r="A175" s="1">
        <f t="shared" si="12"/>
        <v>11</v>
      </c>
      <c r="B175" s="10">
        <f t="shared" si="13"/>
        <v>46721</v>
      </c>
      <c r="C175" s="42">
        <f>SUMIF(LoansC!$B$12:$B$226,Loans!$B175,LoansC!C$12:C$226)+SUMIF(LoansR!$B$12:$B$214,Loans!$B175,LoansR!C$12:C$226)</f>
        <v>0</v>
      </c>
      <c r="D175" s="42">
        <f>SUMIF(LoansC!$B$12:$B$226,Loans!$B175,LoansC!D$12:D$226)+SUMIF(LoansR!$B$12:$B$214,Loans!$B175,LoansR!D$12:D$226)</f>
        <v>266213024.02999997</v>
      </c>
      <c r="E175" s="42">
        <f>SUMIF(LoansC!$B$12:$B$226,Loans!$B175,LoansC!E$12:E$226)+SUMIF(LoansR!$B$12:$B$214,Loans!$B175,LoansR!E$12:E$226)</f>
        <v>0</v>
      </c>
      <c r="F175" s="42">
        <f>SUMIF(LoansC!$B$12:$B$226,Loans!$B175,LoansC!F$12:F$226)+SUMIF(LoansR!$B$12:$B$214,Loans!$B175,LoansR!F$12:F$226)</f>
        <v>0</v>
      </c>
      <c r="G175" s="42">
        <f>SUMIF(LoansC!$B$12:$B$226,Loans!$B175,LoansC!G$12:G$226)+SUMIF(LoansR!$B$12:$B$214,Loans!$B175,LoansR!G$12:G$226)</f>
        <v>0</v>
      </c>
      <c r="H175" s="42">
        <f>SUMIF(LoansC!$B$12:$B$226,Loans!$B175,LoansC!H$12:H$226)+SUMIF(LoansR!$B$12:$B$214,Loans!$B175,LoansR!H$12:H$226)</f>
        <v>0</v>
      </c>
      <c r="I175" s="42">
        <f>SUMIF(LoansC!$B$12:$B$226,Loans!$B175,LoansC!I$12:I$226)+SUMIF(LoansR!$B$12:$B$214,Loans!$B175,LoansR!I$12:I$226)</f>
        <v>0</v>
      </c>
      <c r="J175" s="42">
        <f>SUMIF(LoansC!$B$12:$B$226,Loans!$B175,LoansC!J$12:J$226)+SUMIF(LoansR!$B$12:$B$214,Loans!$B175,LoansR!J$12:J$226)</f>
        <v>0</v>
      </c>
      <c r="K175" s="42">
        <f>SUMIF(LoansC!$B$12:$B$226,Loans!$B175,LoansC!K$12:K$226)+SUMIF(LoansR!$B$12:$B$214,Loans!$B175,LoansR!K$12:K$226)</f>
        <v>0</v>
      </c>
      <c r="L175" s="42">
        <f>SUMIF(LoansC!$B$12:$B$226,Loans!$B175,LoansC!L$12:L$226)+SUMIF(LoansR!$B$12:$B$214,Loans!$B175,LoansR!L$12:L$226)</f>
        <v>0</v>
      </c>
      <c r="M175" s="42">
        <f>SUMIF(LoansC!$B$12:$B$226,Loans!$B175,LoansC!M$12:M$226)+SUMIF(LoansR!$B$12:$B$214,Loans!$B175,LoansR!M$12:M$226)</f>
        <v>0</v>
      </c>
      <c r="N175" s="42">
        <f>SUMIF(LoansC!$B$12:$B$226,Loans!$B175,LoansC!N$12:N$226)+SUMIF(LoansR!$B$12:$B$214,Loans!$B175,LoansR!N$12:N$226)</f>
        <v>0</v>
      </c>
      <c r="O175" s="42">
        <f>SUMIF(LoansC!$B$12:$B$226,Loans!$B175,LoansC!O$12:O$226)+SUMIF(LoansR!$B$12:$B$214,Loans!$B175,LoansR!O$12:O$226)</f>
        <v>0</v>
      </c>
      <c r="P175" s="42">
        <f>SUMIF(LoansC!$B$12:$B$226,Loans!$B175,LoansC!P$12:P$226)+SUMIF(LoansR!$B$12:$B$214,Loans!$B175,LoansR!P$12:P$226)</f>
        <v>0</v>
      </c>
      <c r="Q175" s="42">
        <f>SUMIF(LoansC!$B$12:$B$226,Loans!$B175,LoansC!Q$12:Q$226)+SUMIF(LoansR!$B$12:$B$214,Loans!$B175,LoansR!Q$12:Q$226)</f>
        <v>0</v>
      </c>
      <c r="R175" s="42">
        <f>SUMIF(LoansC!$B$12:$B$226,Loans!$B175,LoansC!R$12:R$226)+SUMIF(LoansR!$B$12:$B$214,Loans!$B175,LoansR!R$12:R$226)</f>
        <v>0</v>
      </c>
      <c r="S175" s="42">
        <f>SUMIF(LoansC!$B$12:$B$226,Loans!$B175,LoansC!S$12:S$226)+SUMIF(LoansR!$B$12:$B$214,Loans!$B175,LoansR!S$12:S$226)</f>
        <v>0</v>
      </c>
      <c r="T175" s="42">
        <f>SUMIF(LoansC!$B$12:$B$226,Loans!$B175,LoansC!T$12:T$226)+SUMIF(LoansR!$B$12:$B$214,Loans!$B175,LoansR!T$12:T$226)</f>
        <v>0</v>
      </c>
      <c r="U175" s="42">
        <f>SUMIF(LoansC!$B$12:$B$226,Loans!$B175,LoansC!U$12:U$226)+SUMIF(LoansR!$B$12:$B$214,Loans!$B175,LoansR!U$12:U$226)</f>
        <v>2</v>
      </c>
      <c r="V175" s="42">
        <f>SUMIF(LoansC!$B$12:$B$226,Loans!$B175,LoansC!V$12:V$226)+SUMIF(LoansR!$B$12:$B$214,Loans!$B175,LoansR!V$12:V$226)</f>
        <v>0</v>
      </c>
      <c r="W175" s="42">
        <f>SUMIF(LoansC!$B$12:$B$226,Loans!$B175,LoansC!W$12:W$226)+SUMIF(LoansR!$B$12:$B$214,Loans!$B175,LoansR!W$12:W$226)</f>
        <v>0</v>
      </c>
      <c r="X175" s="42">
        <f>SUMIF(LoansC!$B$12:$B$226,Loans!$B175,LoansC!X$12:X$226)</f>
        <v>155</v>
      </c>
      <c r="Y175" s="42">
        <f>SUMIF(LoansC!$B$12:$B$226,Loans!$B175,LoansC!Y$12:Y$226)+SUMIF(LoansR!$B$12:$B$214,Loans!$B175,LoansR!Y$12:Y$226)</f>
        <v>0</v>
      </c>
      <c r="Z175" s="42">
        <f>SUMIF(LoansC!$B$12:$B$226,Loans!$B175,LoansC!Z$12:Z$226)+SUMIF(LoansR!$B$12:$B$214,Loans!$B175,LoansR!Z$12:Z$226)</f>
        <v>0</v>
      </c>
      <c r="AA175" s="42">
        <f>SUMIF(LoansC!$B$12:$B$226,Loans!$B175,LoansC!AA$12:AA$226)+SUMIF(LoansR!$B$12:$B$214,Loans!$B175,LoansR!AA$12:AA$226)</f>
        <v>0</v>
      </c>
      <c r="AB175" s="42">
        <f>SUMIF(LoansC!$B$12:$B$226,Loans!$B175,LoansC!AB$12:AB$226)+SUMIF(LoansR!$B$12:$B$214,Loans!$B175,LoansR!AB$12:AB$226)</f>
        <v>0</v>
      </c>
      <c r="AC175" s="42">
        <f>SUMIF(LoansC!$B$12:$B$226,Loans!$B175,LoansC!AC$12:AC$226)+SUMIF(LoansR!$B$12:$B$214,Loans!$B175,LoansR!AC$12:AC$226)</f>
        <v>0</v>
      </c>
      <c r="AD175" s="42">
        <f>SUMIF(LoansC!$B$12:$B$226,Loans!$B175,LoansC!AD$12:AD$226)+SUMIF(LoansR!$B$12:$B$214,Loans!$B175,LoansR!AD$12:AD$226)</f>
        <v>0</v>
      </c>
      <c r="AE175" s="70">
        <f>SUMIF(LoansC!$B$12:$B$226,Loans!$B175,LoansC!AE$12:AE$226)</f>
        <v>0.1111</v>
      </c>
      <c r="AF175" s="42">
        <f>SUMIF(LoansC!$B$12:$B$226,Loans!$B175,LoansC!AF$12:AF$226)+SUMIF(LoansR!$B$12:$B$214,Loans!$B175,LoansR!AF$12:AF$226)</f>
        <v>0</v>
      </c>
      <c r="AG175" s="42">
        <f>SUMIF(LoansC!$B$12:$B$226,Loans!$B175,LoansC!AG$12:AG$226)+SUMIF(LoansR!$B$12:$B$214,Loans!$B175,LoansR!AG$12:AG$226)</f>
        <v>0</v>
      </c>
      <c r="AH175" s="42">
        <f>SUMIF(LoansC!$B$12:$B$226,Loans!$B175,LoansC!AH$12:AH$226)+SUMIF(LoansR!$B$12:$B$214,Loans!$B175,LoansR!AH$12:AH$226)</f>
        <v>0</v>
      </c>
      <c r="AI175" s="42">
        <f>SUMIF(LoansC!$B$12:$B$226,Loans!$B175,LoansC!AI$12:AI$226)+SUMIF(LoansR!$B$12:$B$214,Loans!$B175,LoansR!AI$12:AI$226)</f>
        <v>0</v>
      </c>
      <c r="AJ175" s="42">
        <f>SUMIF(LoansC!$B$12:$B$226,Loans!$B175,LoansC!AJ$12:AJ$226)+SUMIF(LoansR!$B$12:$B$214,Loans!$B175,LoansR!AJ$12:AJ$226)</f>
        <v>0</v>
      </c>
      <c r="AK175" s="42">
        <f>SUMIF(LoansC!$B$12:$B$226,Loans!$B175,LoansC!AK$12:AK$226)+SUMIF(LoansR!$B$12:$B$214,Loans!$B175,LoansR!AK$12:AK$226)</f>
        <v>0</v>
      </c>
      <c r="AL175" s="42">
        <f>SUMIF(LoansC!$B$12:$B$226,Loans!$B175,LoansC!AL$12:AL$226)+SUMIF(LoansR!$B$12:$B$214,Loans!$B175,LoansR!AL$12:AL$226)</f>
        <v>0</v>
      </c>
      <c r="AM175" s="42">
        <f>SUMIF(LoansC!$B$12:$B$226,Loans!$B175,LoansC!AM$12:AM$226)+SUMIF(LoansR!$B$12:$B$214,Loans!$B175,LoansR!AM$12:AM$226)</f>
        <v>0</v>
      </c>
      <c r="AN175" s="42">
        <f>SUMIF(LoansC!$B$12:$B$226,Loans!$B175,LoansC!AN$12:AN$226)+SUMIF(LoansR!$B$12:$B$214,Loans!$B175,LoansR!AN$12:AN$226)</f>
        <v>0</v>
      </c>
      <c r="AP175" s="84"/>
    </row>
    <row r="176" spans="1:42" x14ac:dyDescent="0.2">
      <c r="A176" s="1">
        <f t="shared" si="12"/>
        <v>12</v>
      </c>
      <c r="B176" s="10">
        <f t="shared" si="13"/>
        <v>46752</v>
      </c>
      <c r="C176" s="42">
        <f>SUMIF(LoansC!$B$12:$B$226,Loans!$B176,LoansC!C$12:C$226)+SUMIF(LoansR!$B$12:$B$214,Loans!$B176,LoansR!C$12:C$226)</f>
        <v>0</v>
      </c>
      <c r="D176" s="42">
        <f>SUMIF(LoansC!$B$12:$B$226,Loans!$B176,LoansC!D$12:D$226)+SUMIF(LoansR!$B$12:$B$214,Loans!$B176,LoansR!D$12:D$226)</f>
        <v>266213024.02999997</v>
      </c>
      <c r="E176" s="42">
        <f>SUMIF(LoansC!$B$12:$B$226,Loans!$B176,LoansC!E$12:E$226)+SUMIF(LoansR!$B$12:$B$214,Loans!$B176,LoansR!E$12:E$226)</f>
        <v>0</v>
      </c>
      <c r="F176" s="42">
        <f>SUMIF(LoansC!$B$12:$B$226,Loans!$B176,LoansC!F$12:F$226)+SUMIF(LoansR!$B$12:$B$214,Loans!$B176,LoansR!F$12:F$226)</f>
        <v>0</v>
      </c>
      <c r="G176" s="42">
        <f>SUMIF(LoansC!$B$12:$B$226,Loans!$B176,LoansC!G$12:G$226)+SUMIF(LoansR!$B$12:$B$214,Loans!$B176,LoansR!G$12:G$226)</f>
        <v>0</v>
      </c>
      <c r="H176" s="42">
        <f>SUMIF(LoansC!$B$12:$B$226,Loans!$B176,LoansC!H$12:H$226)+SUMIF(LoansR!$B$12:$B$214,Loans!$B176,LoansR!H$12:H$226)</f>
        <v>0</v>
      </c>
      <c r="I176" s="42">
        <f>SUMIF(LoansC!$B$12:$B$226,Loans!$B176,LoansC!I$12:I$226)+SUMIF(LoansR!$B$12:$B$214,Loans!$B176,LoansR!I$12:I$226)</f>
        <v>0</v>
      </c>
      <c r="J176" s="42">
        <f>SUMIF(LoansC!$B$12:$B$226,Loans!$B176,LoansC!J$12:J$226)+SUMIF(LoansR!$B$12:$B$214,Loans!$B176,LoansR!J$12:J$226)</f>
        <v>0</v>
      </c>
      <c r="K176" s="42">
        <f>SUMIF(LoansC!$B$12:$B$226,Loans!$B176,LoansC!K$12:K$226)+SUMIF(LoansR!$B$12:$B$214,Loans!$B176,LoansR!K$12:K$226)</f>
        <v>0</v>
      </c>
      <c r="L176" s="42">
        <f>SUMIF(LoansC!$B$12:$B$226,Loans!$B176,LoansC!L$12:L$226)+SUMIF(LoansR!$B$12:$B$214,Loans!$B176,LoansR!L$12:L$226)</f>
        <v>0</v>
      </c>
      <c r="M176" s="42">
        <f>SUMIF(LoansC!$B$12:$B$226,Loans!$B176,LoansC!M$12:M$226)+SUMIF(LoansR!$B$12:$B$214,Loans!$B176,LoansR!M$12:M$226)</f>
        <v>0</v>
      </c>
      <c r="N176" s="42">
        <f>SUMIF(LoansC!$B$12:$B$226,Loans!$B176,LoansC!N$12:N$226)+SUMIF(LoansR!$B$12:$B$214,Loans!$B176,LoansR!N$12:N$226)</f>
        <v>0</v>
      </c>
      <c r="O176" s="42">
        <f>SUMIF(LoansC!$B$12:$B$226,Loans!$B176,LoansC!O$12:O$226)+SUMIF(LoansR!$B$12:$B$214,Loans!$B176,LoansR!O$12:O$226)</f>
        <v>0</v>
      </c>
      <c r="P176" s="42">
        <f>SUMIF(LoansC!$B$12:$B$226,Loans!$B176,LoansC!P$12:P$226)+SUMIF(LoansR!$B$12:$B$214,Loans!$B176,LoansR!P$12:P$226)</f>
        <v>0</v>
      </c>
      <c r="Q176" s="42">
        <f>SUMIF(LoansC!$B$12:$B$226,Loans!$B176,LoansC!Q$12:Q$226)+SUMIF(LoansR!$B$12:$B$214,Loans!$B176,LoansR!Q$12:Q$226)</f>
        <v>0</v>
      </c>
      <c r="R176" s="42">
        <f>SUMIF(LoansC!$B$12:$B$226,Loans!$B176,LoansC!R$12:R$226)+SUMIF(LoansR!$B$12:$B$214,Loans!$B176,LoansR!R$12:R$226)</f>
        <v>0</v>
      </c>
      <c r="S176" s="42">
        <f>SUMIF(LoansC!$B$12:$B$226,Loans!$B176,LoansC!S$12:S$226)+SUMIF(LoansR!$B$12:$B$214,Loans!$B176,LoansR!S$12:S$226)</f>
        <v>0</v>
      </c>
      <c r="T176" s="42">
        <f>SUMIF(LoansC!$B$12:$B$226,Loans!$B176,LoansC!T$12:T$226)+SUMIF(LoansR!$B$12:$B$214,Loans!$B176,LoansR!T$12:T$226)</f>
        <v>0</v>
      </c>
      <c r="U176" s="42">
        <f>SUMIF(LoansC!$B$12:$B$226,Loans!$B176,LoansC!U$12:U$226)+SUMIF(LoansR!$B$12:$B$214,Loans!$B176,LoansR!U$12:U$226)</f>
        <v>2</v>
      </c>
      <c r="V176" s="42">
        <f>SUMIF(LoansC!$B$12:$B$226,Loans!$B176,LoansC!V$12:V$226)+SUMIF(LoansR!$B$12:$B$214,Loans!$B176,LoansR!V$12:V$226)</f>
        <v>0</v>
      </c>
      <c r="W176" s="42">
        <f>SUMIF(LoansC!$B$12:$B$226,Loans!$B176,LoansC!W$12:W$226)+SUMIF(LoansR!$B$12:$B$214,Loans!$B176,LoansR!W$12:W$226)</f>
        <v>0</v>
      </c>
      <c r="X176" s="42">
        <f>SUMIF(LoansC!$B$12:$B$226,Loans!$B176,LoansC!X$12:X$226)</f>
        <v>155</v>
      </c>
      <c r="Y176" s="42">
        <f>SUMIF(LoansC!$B$12:$B$226,Loans!$B176,LoansC!Y$12:Y$226)+SUMIF(LoansR!$B$12:$B$214,Loans!$B176,LoansR!Y$12:Y$226)</f>
        <v>0</v>
      </c>
      <c r="Z176" s="42">
        <f>SUMIF(LoansC!$B$12:$B$226,Loans!$B176,LoansC!Z$12:Z$226)+SUMIF(LoansR!$B$12:$B$214,Loans!$B176,LoansR!Z$12:Z$226)</f>
        <v>0</v>
      </c>
      <c r="AA176" s="42">
        <f>SUMIF(LoansC!$B$12:$B$226,Loans!$B176,LoansC!AA$12:AA$226)+SUMIF(LoansR!$B$12:$B$214,Loans!$B176,LoansR!AA$12:AA$226)</f>
        <v>0</v>
      </c>
      <c r="AB176" s="42">
        <f>SUMIF(LoansC!$B$12:$B$226,Loans!$B176,LoansC!AB$12:AB$226)+SUMIF(LoansR!$B$12:$B$214,Loans!$B176,LoansR!AB$12:AB$226)</f>
        <v>0</v>
      </c>
      <c r="AC176" s="42">
        <f>SUMIF(LoansC!$B$12:$B$226,Loans!$B176,LoansC!AC$12:AC$226)+SUMIF(LoansR!$B$12:$B$214,Loans!$B176,LoansR!AC$12:AC$226)</f>
        <v>0</v>
      </c>
      <c r="AD176" s="42">
        <f>SUMIF(LoansC!$B$12:$B$226,Loans!$B176,LoansC!AD$12:AD$226)+SUMIF(LoansR!$B$12:$B$214,Loans!$B176,LoansR!AD$12:AD$226)</f>
        <v>0</v>
      </c>
      <c r="AE176" s="70">
        <f>SUMIF(LoansC!$B$12:$B$226,Loans!$B176,LoansC!AE$12:AE$226)</f>
        <v>0.1111</v>
      </c>
      <c r="AF176" s="42">
        <f>SUMIF(LoansC!$B$12:$B$226,Loans!$B176,LoansC!AF$12:AF$226)+SUMIF(LoansR!$B$12:$B$214,Loans!$B176,LoansR!AF$12:AF$226)</f>
        <v>0</v>
      </c>
      <c r="AG176" s="42">
        <f>SUMIF(LoansC!$B$12:$B$226,Loans!$B176,LoansC!AG$12:AG$226)+SUMIF(LoansR!$B$12:$B$214,Loans!$B176,LoansR!AG$12:AG$226)</f>
        <v>0</v>
      </c>
      <c r="AH176" s="42">
        <f>SUMIF(LoansC!$B$12:$B$226,Loans!$B176,LoansC!AH$12:AH$226)+SUMIF(LoansR!$B$12:$B$214,Loans!$B176,LoansR!AH$12:AH$226)</f>
        <v>0</v>
      </c>
      <c r="AI176" s="42">
        <f>SUMIF(LoansC!$B$12:$B$226,Loans!$B176,LoansC!AI$12:AI$226)+SUMIF(LoansR!$B$12:$B$214,Loans!$B176,LoansR!AI$12:AI$226)</f>
        <v>0</v>
      </c>
      <c r="AJ176" s="42">
        <f>SUMIF(LoansC!$B$12:$B$226,Loans!$B176,LoansC!AJ$12:AJ$226)+SUMIF(LoansR!$B$12:$B$214,Loans!$B176,LoansR!AJ$12:AJ$226)</f>
        <v>0</v>
      </c>
      <c r="AK176" s="42">
        <f>SUMIF(LoansC!$B$12:$B$226,Loans!$B176,LoansC!AK$12:AK$226)+SUMIF(LoansR!$B$12:$B$214,Loans!$B176,LoansR!AK$12:AK$226)</f>
        <v>0</v>
      </c>
      <c r="AL176" s="42">
        <f>SUMIF(LoansC!$B$12:$B$226,Loans!$B176,LoansC!AL$12:AL$226)+SUMIF(LoansR!$B$12:$B$214,Loans!$B176,LoansR!AL$12:AL$226)</f>
        <v>0</v>
      </c>
      <c r="AM176" s="42">
        <f>SUMIF(LoansC!$B$12:$B$226,Loans!$B176,LoansC!AM$12:AM$226)+SUMIF(LoansR!$B$12:$B$214,Loans!$B176,LoansR!AM$12:AM$226)</f>
        <v>0</v>
      </c>
      <c r="AN176" s="42">
        <f>SUMIF(LoansC!$B$12:$B$226,Loans!$B176,LoansC!AN$12:AN$226)+SUMIF(LoansR!$B$12:$B$214,Loans!$B176,LoansR!AN$12:AN$226)</f>
        <v>0</v>
      </c>
      <c r="AP176" s="84"/>
    </row>
    <row r="177" spans="1:42" x14ac:dyDescent="0.2">
      <c r="A177" s="1">
        <f t="shared" si="12"/>
        <v>1</v>
      </c>
      <c r="B177" s="10">
        <f t="shared" si="13"/>
        <v>46783</v>
      </c>
      <c r="C177" s="42">
        <f>SUMIF(LoansC!$B$12:$B$226,Loans!$B177,LoansC!C$12:C$226)+SUMIF(LoansR!$B$12:$B$214,Loans!$B177,LoansR!C$12:C$226)</f>
        <v>0</v>
      </c>
      <c r="D177" s="42">
        <f>SUMIF(LoansC!$B$12:$B$226,Loans!$B177,LoansC!D$12:D$226)+SUMIF(LoansR!$B$12:$B$214,Loans!$B177,LoansR!D$12:D$226)</f>
        <v>266213024.02999997</v>
      </c>
      <c r="E177" s="42">
        <f>SUMIF(LoansC!$B$12:$B$226,Loans!$B177,LoansC!E$12:E$226)+SUMIF(LoansR!$B$12:$B$214,Loans!$B177,LoansR!E$12:E$226)</f>
        <v>0</v>
      </c>
      <c r="F177" s="42">
        <f>SUMIF(LoansC!$B$12:$B$226,Loans!$B177,LoansC!F$12:F$226)+SUMIF(LoansR!$B$12:$B$214,Loans!$B177,LoansR!F$12:F$226)</f>
        <v>0</v>
      </c>
      <c r="G177" s="42">
        <f>SUMIF(LoansC!$B$12:$B$226,Loans!$B177,LoansC!G$12:G$226)+SUMIF(LoansR!$B$12:$B$214,Loans!$B177,LoansR!G$12:G$226)</f>
        <v>0</v>
      </c>
      <c r="H177" s="42">
        <f>SUMIF(LoansC!$B$12:$B$226,Loans!$B177,LoansC!H$12:H$226)+SUMIF(LoansR!$B$12:$B$214,Loans!$B177,LoansR!H$12:H$226)</f>
        <v>0</v>
      </c>
      <c r="I177" s="42">
        <f>SUMIF(LoansC!$B$12:$B$226,Loans!$B177,LoansC!I$12:I$226)+SUMIF(LoansR!$B$12:$B$214,Loans!$B177,LoansR!I$12:I$226)</f>
        <v>0</v>
      </c>
      <c r="J177" s="42">
        <f>SUMIF(LoansC!$B$12:$B$226,Loans!$B177,LoansC!J$12:J$226)+SUMIF(LoansR!$B$12:$B$214,Loans!$B177,LoansR!J$12:J$226)</f>
        <v>0</v>
      </c>
      <c r="K177" s="42">
        <f>SUMIF(LoansC!$B$12:$B$226,Loans!$B177,LoansC!K$12:K$226)+SUMIF(LoansR!$B$12:$B$214,Loans!$B177,LoansR!K$12:K$226)</f>
        <v>0</v>
      </c>
      <c r="L177" s="42">
        <f>SUMIF(LoansC!$B$12:$B$226,Loans!$B177,LoansC!L$12:L$226)+SUMIF(LoansR!$B$12:$B$214,Loans!$B177,LoansR!L$12:L$226)</f>
        <v>0</v>
      </c>
      <c r="M177" s="42">
        <f>SUMIF(LoansC!$B$12:$B$226,Loans!$B177,LoansC!M$12:M$226)+SUMIF(LoansR!$B$12:$B$214,Loans!$B177,LoansR!M$12:M$226)</f>
        <v>0</v>
      </c>
      <c r="N177" s="42">
        <f>SUMIF(LoansC!$B$12:$B$226,Loans!$B177,LoansC!N$12:N$226)+SUMIF(LoansR!$B$12:$B$214,Loans!$B177,LoansR!N$12:N$226)</f>
        <v>0</v>
      </c>
      <c r="O177" s="42">
        <f>SUMIF(LoansC!$B$12:$B$226,Loans!$B177,LoansC!O$12:O$226)+SUMIF(LoansR!$B$12:$B$214,Loans!$B177,LoansR!O$12:O$226)</f>
        <v>0</v>
      </c>
      <c r="P177" s="42">
        <f>SUMIF(LoansC!$B$12:$B$226,Loans!$B177,LoansC!P$12:P$226)+SUMIF(LoansR!$B$12:$B$214,Loans!$B177,LoansR!P$12:P$226)</f>
        <v>0</v>
      </c>
      <c r="Q177" s="42">
        <f>SUMIF(LoansC!$B$12:$B$226,Loans!$B177,LoansC!Q$12:Q$226)+SUMIF(LoansR!$B$12:$B$214,Loans!$B177,LoansR!Q$12:Q$226)</f>
        <v>0</v>
      </c>
      <c r="R177" s="42">
        <f>SUMIF(LoansC!$B$12:$B$226,Loans!$B177,LoansC!R$12:R$226)+SUMIF(LoansR!$B$12:$B$214,Loans!$B177,LoansR!R$12:R$226)</f>
        <v>0</v>
      </c>
      <c r="S177" s="42">
        <f>SUMIF(LoansC!$B$12:$B$226,Loans!$B177,LoansC!S$12:S$226)+SUMIF(LoansR!$B$12:$B$214,Loans!$B177,LoansR!S$12:S$226)</f>
        <v>0</v>
      </c>
      <c r="T177" s="42">
        <f>SUMIF(LoansC!$B$12:$B$226,Loans!$B177,LoansC!T$12:T$226)+SUMIF(LoansR!$B$12:$B$214,Loans!$B177,LoansR!T$12:T$226)</f>
        <v>0</v>
      </c>
      <c r="U177" s="42">
        <f>SUMIF(LoansC!$B$12:$B$226,Loans!$B177,LoansC!U$12:U$226)+SUMIF(LoansR!$B$12:$B$214,Loans!$B177,LoansR!U$12:U$226)</f>
        <v>2</v>
      </c>
      <c r="V177" s="42">
        <f>SUMIF(LoansC!$B$12:$B$226,Loans!$B177,LoansC!V$12:V$226)+SUMIF(LoansR!$B$12:$B$214,Loans!$B177,LoansR!V$12:V$226)</f>
        <v>0</v>
      </c>
      <c r="W177" s="42">
        <f>SUMIF(LoansC!$B$12:$B$226,Loans!$B177,LoansC!W$12:W$226)+SUMIF(LoansR!$B$12:$B$214,Loans!$B177,LoansR!W$12:W$226)</f>
        <v>0</v>
      </c>
      <c r="X177" s="42">
        <f>SUMIF(LoansC!$B$12:$B$226,Loans!$B177,LoansC!X$12:X$226)</f>
        <v>155</v>
      </c>
      <c r="Y177" s="42">
        <f>SUMIF(LoansC!$B$12:$B$226,Loans!$B177,LoansC!Y$12:Y$226)+SUMIF(LoansR!$B$12:$B$214,Loans!$B177,LoansR!Y$12:Y$226)</f>
        <v>0</v>
      </c>
      <c r="Z177" s="42">
        <f>SUMIF(LoansC!$B$12:$B$226,Loans!$B177,LoansC!Z$12:Z$226)+SUMIF(LoansR!$B$12:$B$214,Loans!$B177,LoansR!Z$12:Z$226)</f>
        <v>0</v>
      </c>
      <c r="AA177" s="42">
        <f>SUMIF(LoansC!$B$12:$B$226,Loans!$B177,LoansC!AA$12:AA$226)+SUMIF(LoansR!$B$12:$B$214,Loans!$B177,LoansR!AA$12:AA$226)</f>
        <v>0</v>
      </c>
      <c r="AB177" s="42">
        <f>SUMIF(LoansC!$B$12:$B$226,Loans!$B177,LoansC!AB$12:AB$226)+SUMIF(LoansR!$B$12:$B$214,Loans!$B177,LoansR!AB$12:AB$226)</f>
        <v>0</v>
      </c>
      <c r="AC177" s="42">
        <f>SUMIF(LoansC!$B$12:$B$226,Loans!$B177,LoansC!AC$12:AC$226)+SUMIF(LoansR!$B$12:$B$214,Loans!$B177,LoansR!AC$12:AC$226)</f>
        <v>0</v>
      </c>
      <c r="AD177" s="42">
        <f>SUMIF(LoansC!$B$12:$B$226,Loans!$B177,LoansC!AD$12:AD$226)+SUMIF(LoansR!$B$12:$B$214,Loans!$B177,LoansR!AD$12:AD$226)</f>
        <v>0</v>
      </c>
      <c r="AE177" s="70">
        <f>SUMIF(LoansC!$B$12:$B$226,Loans!$B177,LoansC!AE$12:AE$226)</f>
        <v>0.1111</v>
      </c>
      <c r="AF177" s="42">
        <f>SUMIF(LoansC!$B$12:$B$226,Loans!$B177,LoansC!AF$12:AF$226)+SUMIF(LoansR!$B$12:$B$214,Loans!$B177,LoansR!AF$12:AF$226)</f>
        <v>0</v>
      </c>
      <c r="AG177" s="42">
        <f>SUMIF(LoansC!$B$12:$B$226,Loans!$B177,LoansC!AG$12:AG$226)+SUMIF(LoansR!$B$12:$B$214,Loans!$B177,LoansR!AG$12:AG$226)</f>
        <v>0</v>
      </c>
      <c r="AH177" s="42">
        <f>SUMIF(LoansC!$B$12:$B$226,Loans!$B177,LoansC!AH$12:AH$226)+SUMIF(LoansR!$B$12:$B$214,Loans!$B177,LoansR!AH$12:AH$226)</f>
        <v>0</v>
      </c>
      <c r="AI177" s="42">
        <f>SUMIF(LoansC!$B$12:$B$226,Loans!$B177,LoansC!AI$12:AI$226)+SUMIF(LoansR!$B$12:$B$214,Loans!$B177,LoansR!AI$12:AI$226)</f>
        <v>0</v>
      </c>
      <c r="AJ177" s="42">
        <f>SUMIF(LoansC!$B$12:$B$226,Loans!$B177,LoansC!AJ$12:AJ$226)+SUMIF(LoansR!$B$12:$B$214,Loans!$B177,LoansR!AJ$12:AJ$226)</f>
        <v>0</v>
      </c>
      <c r="AK177" s="42">
        <f>SUMIF(LoansC!$B$12:$B$226,Loans!$B177,LoansC!AK$12:AK$226)+SUMIF(LoansR!$B$12:$B$214,Loans!$B177,LoansR!AK$12:AK$226)</f>
        <v>0</v>
      </c>
      <c r="AL177" s="42">
        <f>SUMIF(LoansC!$B$12:$B$226,Loans!$B177,LoansC!AL$12:AL$226)+SUMIF(LoansR!$B$12:$B$214,Loans!$B177,LoansR!AL$12:AL$226)</f>
        <v>0</v>
      </c>
      <c r="AM177" s="42">
        <f>SUMIF(LoansC!$B$12:$B$226,Loans!$B177,LoansC!AM$12:AM$226)+SUMIF(LoansR!$B$12:$B$214,Loans!$B177,LoansR!AM$12:AM$226)</f>
        <v>0</v>
      </c>
      <c r="AN177" s="42">
        <f>SUMIF(LoansC!$B$12:$B$226,Loans!$B177,LoansC!AN$12:AN$226)+SUMIF(LoansR!$B$12:$B$214,Loans!$B177,LoansR!AN$12:AN$226)</f>
        <v>0</v>
      </c>
      <c r="AP177" s="84"/>
    </row>
    <row r="178" spans="1:42" x14ac:dyDescent="0.2">
      <c r="A178" s="1">
        <f t="shared" si="12"/>
        <v>2</v>
      </c>
      <c r="B178" s="10">
        <f t="shared" si="13"/>
        <v>46812</v>
      </c>
      <c r="C178" s="42">
        <f>SUMIF(LoansC!$B$12:$B$226,Loans!$B178,LoansC!C$12:C$226)+SUMIF(LoansR!$B$12:$B$214,Loans!$B178,LoansR!C$12:C$226)</f>
        <v>0</v>
      </c>
      <c r="D178" s="42">
        <f>SUMIF(LoansC!$B$12:$B$226,Loans!$B178,LoansC!D$12:D$226)+SUMIF(LoansR!$B$12:$B$214,Loans!$B178,LoansR!D$12:D$226)</f>
        <v>266213024.02999997</v>
      </c>
      <c r="E178" s="42">
        <f>SUMIF(LoansC!$B$12:$B$226,Loans!$B178,LoansC!E$12:E$226)+SUMIF(LoansR!$B$12:$B$214,Loans!$B178,LoansR!E$12:E$226)</f>
        <v>0</v>
      </c>
      <c r="F178" s="42">
        <f>SUMIF(LoansC!$B$12:$B$226,Loans!$B178,LoansC!F$12:F$226)+SUMIF(LoansR!$B$12:$B$214,Loans!$B178,LoansR!F$12:F$226)</f>
        <v>0</v>
      </c>
      <c r="G178" s="42">
        <f>SUMIF(LoansC!$B$12:$B$226,Loans!$B178,LoansC!G$12:G$226)+SUMIF(LoansR!$B$12:$B$214,Loans!$B178,LoansR!G$12:G$226)</f>
        <v>0</v>
      </c>
      <c r="H178" s="42">
        <f>SUMIF(LoansC!$B$12:$B$226,Loans!$B178,LoansC!H$12:H$226)+SUMIF(LoansR!$B$12:$B$214,Loans!$B178,LoansR!H$12:H$226)</f>
        <v>0</v>
      </c>
      <c r="I178" s="42">
        <f>SUMIF(LoansC!$B$12:$B$226,Loans!$B178,LoansC!I$12:I$226)+SUMIF(LoansR!$B$12:$B$214,Loans!$B178,LoansR!I$12:I$226)</f>
        <v>0</v>
      </c>
      <c r="J178" s="42">
        <f>SUMIF(LoansC!$B$12:$B$226,Loans!$B178,LoansC!J$12:J$226)+SUMIF(LoansR!$B$12:$B$214,Loans!$B178,LoansR!J$12:J$226)</f>
        <v>0</v>
      </c>
      <c r="K178" s="42">
        <f>SUMIF(LoansC!$B$12:$B$226,Loans!$B178,LoansC!K$12:K$226)+SUMIF(LoansR!$B$12:$B$214,Loans!$B178,LoansR!K$12:K$226)</f>
        <v>0</v>
      </c>
      <c r="L178" s="42">
        <f>SUMIF(LoansC!$B$12:$B$226,Loans!$B178,LoansC!L$12:L$226)+SUMIF(LoansR!$B$12:$B$214,Loans!$B178,LoansR!L$12:L$226)</f>
        <v>0</v>
      </c>
      <c r="M178" s="42">
        <f>SUMIF(LoansC!$B$12:$B$226,Loans!$B178,LoansC!M$12:M$226)+SUMIF(LoansR!$B$12:$B$214,Loans!$B178,LoansR!M$12:M$226)</f>
        <v>0</v>
      </c>
      <c r="N178" s="42">
        <f>SUMIF(LoansC!$B$12:$B$226,Loans!$B178,LoansC!N$12:N$226)+SUMIF(LoansR!$B$12:$B$214,Loans!$B178,LoansR!N$12:N$226)</f>
        <v>0</v>
      </c>
      <c r="O178" s="42">
        <f>SUMIF(LoansC!$B$12:$B$226,Loans!$B178,LoansC!O$12:O$226)+SUMIF(LoansR!$B$12:$B$214,Loans!$B178,LoansR!O$12:O$226)</f>
        <v>0</v>
      </c>
      <c r="P178" s="42">
        <f>SUMIF(LoansC!$B$12:$B$226,Loans!$B178,LoansC!P$12:P$226)+SUMIF(LoansR!$B$12:$B$214,Loans!$B178,LoansR!P$12:P$226)</f>
        <v>0</v>
      </c>
      <c r="Q178" s="42">
        <f>SUMIF(LoansC!$B$12:$B$226,Loans!$B178,LoansC!Q$12:Q$226)+SUMIF(LoansR!$B$12:$B$214,Loans!$B178,LoansR!Q$12:Q$226)</f>
        <v>0</v>
      </c>
      <c r="R178" s="42">
        <f>SUMIF(LoansC!$B$12:$B$226,Loans!$B178,LoansC!R$12:R$226)+SUMIF(LoansR!$B$12:$B$214,Loans!$B178,LoansR!R$12:R$226)</f>
        <v>0</v>
      </c>
      <c r="S178" s="42">
        <f>SUMIF(LoansC!$B$12:$B$226,Loans!$B178,LoansC!S$12:S$226)+SUMIF(LoansR!$B$12:$B$214,Loans!$B178,LoansR!S$12:S$226)</f>
        <v>0</v>
      </c>
      <c r="T178" s="42">
        <f>SUMIF(LoansC!$B$12:$B$226,Loans!$B178,LoansC!T$12:T$226)+SUMIF(LoansR!$B$12:$B$214,Loans!$B178,LoansR!T$12:T$226)</f>
        <v>0</v>
      </c>
      <c r="U178" s="42">
        <f>SUMIF(LoansC!$B$12:$B$226,Loans!$B178,LoansC!U$12:U$226)+SUMIF(LoansR!$B$12:$B$214,Loans!$B178,LoansR!U$12:U$226)</f>
        <v>2</v>
      </c>
      <c r="V178" s="42">
        <f>SUMIF(LoansC!$B$12:$B$226,Loans!$B178,LoansC!V$12:V$226)+SUMIF(LoansR!$B$12:$B$214,Loans!$B178,LoansR!V$12:V$226)</f>
        <v>0</v>
      </c>
      <c r="W178" s="42">
        <f>SUMIF(LoansC!$B$12:$B$226,Loans!$B178,LoansC!W$12:W$226)+SUMIF(LoansR!$B$12:$B$214,Loans!$B178,LoansR!W$12:W$226)</f>
        <v>0</v>
      </c>
      <c r="X178" s="42">
        <f>SUMIF(LoansC!$B$12:$B$226,Loans!$B178,LoansC!X$12:X$226)</f>
        <v>155</v>
      </c>
      <c r="Y178" s="42">
        <f>SUMIF(LoansC!$B$12:$B$226,Loans!$B178,LoansC!Y$12:Y$226)+SUMIF(LoansR!$B$12:$B$214,Loans!$B178,LoansR!Y$12:Y$226)</f>
        <v>0</v>
      </c>
      <c r="Z178" s="42">
        <f>SUMIF(LoansC!$B$12:$B$226,Loans!$B178,LoansC!Z$12:Z$226)+SUMIF(LoansR!$B$12:$B$214,Loans!$B178,LoansR!Z$12:Z$226)</f>
        <v>0</v>
      </c>
      <c r="AA178" s="42">
        <f>SUMIF(LoansC!$B$12:$B$226,Loans!$B178,LoansC!AA$12:AA$226)+SUMIF(LoansR!$B$12:$B$214,Loans!$B178,LoansR!AA$12:AA$226)</f>
        <v>0</v>
      </c>
      <c r="AB178" s="42">
        <f>SUMIF(LoansC!$B$12:$B$226,Loans!$B178,LoansC!AB$12:AB$226)+SUMIF(LoansR!$B$12:$B$214,Loans!$B178,LoansR!AB$12:AB$226)</f>
        <v>0</v>
      </c>
      <c r="AC178" s="42">
        <f>SUMIF(LoansC!$B$12:$B$226,Loans!$B178,LoansC!AC$12:AC$226)+SUMIF(LoansR!$B$12:$B$214,Loans!$B178,LoansR!AC$12:AC$226)</f>
        <v>0</v>
      </c>
      <c r="AD178" s="42">
        <f>SUMIF(LoansC!$B$12:$B$226,Loans!$B178,LoansC!AD$12:AD$226)+SUMIF(LoansR!$B$12:$B$214,Loans!$B178,LoansR!AD$12:AD$226)</f>
        <v>0</v>
      </c>
      <c r="AE178" s="70">
        <f>SUMIF(LoansC!$B$12:$B$226,Loans!$B178,LoansC!AE$12:AE$226)</f>
        <v>0.1111</v>
      </c>
      <c r="AF178" s="42">
        <f>SUMIF(LoansC!$B$12:$B$226,Loans!$B178,LoansC!AF$12:AF$226)+SUMIF(LoansR!$B$12:$B$214,Loans!$B178,LoansR!AF$12:AF$226)</f>
        <v>0</v>
      </c>
      <c r="AG178" s="42">
        <f>SUMIF(LoansC!$B$12:$B$226,Loans!$B178,LoansC!AG$12:AG$226)+SUMIF(LoansR!$B$12:$B$214,Loans!$B178,LoansR!AG$12:AG$226)</f>
        <v>0</v>
      </c>
      <c r="AH178" s="42">
        <f>SUMIF(LoansC!$B$12:$B$226,Loans!$B178,LoansC!AH$12:AH$226)+SUMIF(LoansR!$B$12:$B$214,Loans!$B178,LoansR!AH$12:AH$226)</f>
        <v>0</v>
      </c>
      <c r="AI178" s="42">
        <f>SUMIF(LoansC!$B$12:$B$226,Loans!$B178,LoansC!AI$12:AI$226)+SUMIF(LoansR!$B$12:$B$214,Loans!$B178,LoansR!AI$12:AI$226)</f>
        <v>0</v>
      </c>
      <c r="AJ178" s="42">
        <f>SUMIF(LoansC!$B$12:$B$226,Loans!$B178,LoansC!AJ$12:AJ$226)+SUMIF(LoansR!$B$12:$B$214,Loans!$B178,LoansR!AJ$12:AJ$226)</f>
        <v>0</v>
      </c>
      <c r="AK178" s="42">
        <f>SUMIF(LoansC!$B$12:$B$226,Loans!$B178,LoansC!AK$12:AK$226)+SUMIF(LoansR!$B$12:$B$214,Loans!$B178,LoansR!AK$12:AK$226)</f>
        <v>0</v>
      </c>
      <c r="AL178" s="42">
        <f>SUMIF(LoansC!$B$12:$B$226,Loans!$B178,LoansC!AL$12:AL$226)+SUMIF(LoansR!$B$12:$B$214,Loans!$B178,LoansR!AL$12:AL$226)</f>
        <v>0</v>
      </c>
      <c r="AM178" s="42">
        <f>SUMIF(LoansC!$B$12:$B$226,Loans!$B178,LoansC!AM$12:AM$226)+SUMIF(LoansR!$B$12:$B$214,Loans!$B178,LoansR!AM$12:AM$226)</f>
        <v>0</v>
      </c>
      <c r="AN178" s="42">
        <f>SUMIF(LoansC!$B$12:$B$226,Loans!$B178,LoansC!AN$12:AN$226)+SUMIF(LoansR!$B$12:$B$214,Loans!$B178,LoansR!AN$12:AN$226)</f>
        <v>0</v>
      </c>
      <c r="AP178" s="84"/>
    </row>
    <row r="179" spans="1:42" x14ac:dyDescent="0.2">
      <c r="A179" s="1">
        <f t="shared" si="12"/>
        <v>3</v>
      </c>
      <c r="B179" s="10">
        <f t="shared" si="13"/>
        <v>46843</v>
      </c>
      <c r="C179" s="42">
        <f>SUMIF(LoansC!$B$12:$B$226,Loans!$B179,LoansC!C$12:C$226)+SUMIF(LoansR!$B$12:$B$214,Loans!$B179,LoansR!C$12:C$226)</f>
        <v>0</v>
      </c>
      <c r="D179" s="42">
        <f>SUMIF(LoansC!$B$12:$B$226,Loans!$B179,LoansC!D$12:D$226)+SUMIF(LoansR!$B$12:$B$214,Loans!$B179,LoansR!D$12:D$226)</f>
        <v>266213024.02999997</v>
      </c>
      <c r="E179" s="42">
        <f>SUMIF(LoansC!$B$12:$B$226,Loans!$B179,LoansC!E$12:E$226)+SUMIF(LoansR!$B$12:$B$214,Loans!$B179,LoansR!E$12:E$226)</f>
        <v>0</v>
      </c>
      <c r="F179" s="42">
        <f>SUMIF(LoansC!$B$12:$B$226,Loans!$B179,LoansC!F$12:F$226)+SUMIF(LoansR!$B$12:$B$214,Loans!$B179,LoansR!F$12:F$226)</f>
        <v>0</v>
      </c>
      <c r="G179" s="42">
        <f>SUMIF(LoansC!$B$12:$B$226,Loans!$B179,LoansC!G$12:G$226)+SUMIF(LoansR!$B$12:$B$214,Loans!$B179,LoansR!G$12:G$226)</f>
        <v>0</v>
      </c>
      <c r="H179" s="42">
        <f>SUMIF(LoansC!$B$12:$B$226,Loans!$B179,LoansC!H$12:H$226)+SUMIF(LoansR!$B$12:$B$214,Loans!$B179,LoansR!H$12:H$226)</f>
        <v>0</v>
      </c>
      <c r="I179" s="42">
        <f>SUMIF(LoansC!$B$12:$B$226,Loans!$B179,LoansC!I$12:I$226)+SUMIF(LoansR!$B$12:$B$214,Loans!$B179,LoansR!I$12:I$226)</f>
        <v>0</v>
      </c>
      <c r="J179" s="42">
        <f>SUMIF(LoansC!$B$12:$B$226,Loans!$B179,LoansC!J$12:J$226)+SUMIF(LoansR!$B$12:$B$214,Loans!$B179,LoansR!J$12:J$226)</f>
        <v>0</v>
      </c>
      <c r="K179" s="42">
        <f>SUMIF(LoansC!$B$12:$B$226,Loans!$B179,LoansC!K$12:K$226)+SUMIF(LoansR!$B$12:$B$214,Loans!$B179,LoansR!K$12:K$226)</f>
        <v>0</v>
      </c>
      <c r="L179" s="42">
        <f>SUMIF(LoansC!$B$12:$B$226,Loans!$B179,LoansC!L$12:L$226)+SUMIF(LoansR!$B$12:$B$214,Loans!$B179,LoansR!L$12:L$226)</f>
        <v>0</v>
      </c>
      <c r="M179" s="42">
        <f>SUMIF(LoansC!$B$12:$B$226,Loans!$B179,LoansC!M$12:M$226)+SUMIF(LoansR!$B$12:$B$214,Loans!$B179,LoansR!M$12:M$226)</f>
        <v>0</v>
      </c>
      <c r="N179" s="42">
        <f>SUMIF(LoansC!$B$12:$B$226,Loans!$B179,LoansC!N$12:N$226)+SUMIF(LoansR!$B$12:$B$214,Loans!$B179,LoansR!N$12:N$226)</f>
        <v>0</v>
      </c>
      <c r="O179" s="42">
        <f>SUMIF(LoansC!$B$12:$B$226,Loans!$B179,LoansC!O$12:O$226)+SUMIF(LoansR!$B$12:$B$214,Loans!$B179,LoansR!O$12:O$226)</f>
        <v>0</v>
      </c>
      <c r="P179" s="42">
        <f>SUMIF(LoansC!$B$12:$B$226,Loans!$B179,LoansC!P$12:P$226)+SUMIF(LoansR!$B$12:$B$214,Loans!$B179,LoansR!P$12:P$226)</f>
        <v>0</v>
      </c>
      <c r="Q179" s="42">
        <f>SUMIF(LoansC!$B$12:$B$226,Loans!$B179,LoansC!Q$12:Q$226)+SUMIF(LoansR!$B$12:$B$214,Loans!$B179,LoansR!Q$12:Q$226)</f>
        <v>0</v>
      </c>
      <c r="R179" s="42">
        <f>SUMIF(LoansC!$B$12:$B$226,Loans!$B179,LoansC!R$12:R$226)+SUMIF(LoansR!$B$12:$B$214,Loans!$B179,LoansR!R$12:R$226)</f>
        <v>0</v>
      </c>
      <c r="S179" s="42">
        <f>SUMIF(LoansC!$B$12:$B$226,Loans!$B179,LoansC!S$12:S$226)+SUMIF(LoansR!$B$12:$B$214,Loans!$B179,LoansR!S$12:S$226)</f>
        <v>0</v>
      </c>
      <c r="T179" s="42">
        <f>SUMIF(LoansC!$B$12:$B$226,Loans!$B179,LoansC!T$12:T$226)+SUMIF(LoansR!$B$12:$B$214,Loans!$B179,LoansR!T$12:T$226)</f>
        <v>0</v>
      </c>
      <c r="U179" s="42">
        <f>SUMIF(LoansC!$B$12:$B$226,Loans!$B179,LoansC!U$12:U$226)+SUMIF(LoansR!$B$12:$B$214,Loans!$B179,LoansR!U$12:U$226)</f>
        <v>2</v>
      </c>
      <c r="V179" s="42">
        <f>SUMIF(LoansC!$B$12:$B$226,Loans!$B179,LoansC!V$12:V$226)+SUMIF(LoansR!$B$12:$B$214,Loans!$B179,LoansR!V$12:V$226)</f>
        <v>0</v>
      </c>
      <c r="W179" s="42">
        <f>SUMIF(LoansC!$B$12:$B$226,Loans!$B179,LoansC!W$12:W$226)+SUMIF(LoansR!$B$12:$B$214,Loans!$B179,LoansR!W$12:W$226)</f>
        <v>0</v>
      </c>
      <c r="X179" s="42">
        <f>SUMIF(LoansC!$B$12:$B$226,Loans!$B179,LoansC!X$12:X$226)</f>
        <v>155</v>
      </c>
      <c r="Y179" s="42">
        <f>SUMIF(LoansC!$B$12:$B$226,Loans!$B179,LoansC!Y$12:Y$226)+SUMIF(LoansR!$B$12:$B$214,Loans!$B179,LoansR!Y$12:Y$226)</f>
        <v>0</v>
      </c>
      <c r="Z179" s="42">
        <f>SUMIF(LoansC!$B$12:$B$226,Loans!$B179,LoansC!Z$12:Z$226)+SUMIF(LoansR!$B$12:$B$214,Loans!$B179,LoansR!Z$12:Z$226)</f>
        <v>0</v>
      </c>
      <c r="AA179" s="42">
        <f>SUMIF(LoansC!$B$12:$B$226,Loans!$B179,LoansC!AA$12:AA$226)+SUMIF(LoansR!$B$12:$B$214,Loans!$B179,LoansR!AA$12:AA$226)</f>
        <v>0</v>
      </c>
      <c r="AB179" s="42">
        <f>SUMIF(LoansC!$B$12:$B$226,Loans!$B179,LoansC!AB$12:AB$226)+SUMIF(LoansR!$B$12:$B$214,Loans!$B179,LoansR!AB$12:AB$226)</f>
        <v>0</v>
      </c>
      <c r="AC179" s="42">
        <f>SUMIF(LoansC!$B$12:$B$226,Loans!$B179,LoansC!AC$12:AC$226)+SUMIF(LoansR!$B$12:$B$214,Loans!$B179,LoansR!AC$12:AC$226)</f>
        <v>0</v>
      </c>
      <c r="AD179" s="42">
        <f>SUMIF(LoansC!$B$12:$B$226,Loans!$B179,LoansC!AD$12:AD$226)+SUMIF(LoansR!$B$12:$B$214,Loans!$B179,LoansR!AD$12:AD$226)</f>
        <v>0</v>
      </c>
      <c r="AE179" s="70">
        <f>SUMIF(LoansC!$B$12:$B$226,Loans!$B179,LoansC!AE$12:AE$226)</f>
        <v>0.1111</v>
      </c>
      <c r="AF179" s="42">
        <f>SUMIF(LoansC!$B$12:$B$226,Loans!$B179,LoansC!AF$12:AF$226)+SUMIF(LoansR!$B$12:$B$214,Loans!$B179,LoansR!AF$12:AF$226)</f>
        <v>0</v>
      </c>
      <c r="AG179" s="42">
        <f>SUMIF(LoansC!$B$12:$B$226,Loans!$B179,LoansC!AG$12:AG$226)+SUMIF(LoansR!$B$12:$B$214,Loans!$B179,LoansR!AG$12:AG$226)</f>
        <v>0</v>
      </c>
      <c r="AH179" s="42">
        <f>SUMIF(LoansC!$B$12:$B$226,Loans!$B179,LoansC!AH$12:AH$226)+SUMIF(LoansR!$B$12:$B$214,Loans!$B179,LoansR!AH$12:AH$226)</f>
        <v>0</v>
      </c>
      <c r="AI179" s="42">
        <f>SUMIF(LoansC!$B$12:$B$226,Loans!$B179,LoansC!AI$12:AI$226)+SUMIF(LoansR!$B$12:$B$214,Loans!$B179,LoansR!AI$12:AI$226)</f>
        <v>0</v>
      </c>
      <c r="AJ179" s="42">
        <f>SUMIF(LoansC!$B$12:$B$226,Loans!$B179,LoansC!AJ$12:AJ$226)+SUMIF(LoansR!$B$12:$B$214,Loans!$B179,LoansR!AJ$12:AJ$226)</f>
        <v>0</v>
      </c>
      <c r="AK179" s="42">
        <f>SUMIF(LoansC!$B$12:$B$226,Loans!$B179,LoansC!AK$12:AK$226)+SUMIF(LoansR!$B$12:$B$214,Loans!$B179,LoansR!AK$12:AK$226)</f>
        <v>0</v>
      </c>
      <c r="AL179" s="42">
        <f>SUMIF(LoansC!$B$12:$B$226,Loans!$B179,LoansC!AL$12:AL$226)+SUMIF(LoansR!$B$12:$B$214,Loans!$B179,LoansR!AL$12:AL$226)</f>
        <v>0</v>
      </c>
      <c r="AM179" s="42">
        <f>SUMIF(LoansC!$B$12:$B$226,Loans!$B179,LoansC!AM$12:AM$226)+SUMIF(LoansR!$B$12:$B$214,Loans!$B179,LoansR!AM$12:AM$226)</f>
        <v>0</v>
      </c>
      <c r="AN179" s="42">
        <f>SUMIF(LoansC!$B$12:$B$226,Loans!$B179,LoansC!AN$12:AN$226)+SUMIF(LoansR!$B$12:$B$214,Loans!$B179,LoansR!AN$12:AN$226)</f>
        <v>0</v>
      </c>
      <c r="AP179" s="84"/>
    </row>
    <row r="180" spans="1:42" x14ac:dyDescent="0.2">
      <c r="A180" s="1">
        <f t="shared" si="12"/>
        <v>4</v>
      </c>
      <c r="B180" s="10">
        <f t="shared" si="13"/>
        <v>46873</v>
      </c>
      <c r="C180" s="42">
        <f>SUMIF(LoansC!$B$12:$B$226,Loans!$B180,LoansC!C$12:C$226)+SUMIF(LoansR!$B$12:$B$214,Loans!$B180,LoansR!C$12:C$226)</f>
        <v>0</v>
      </c>
      <c r="D180" s="42">
        <f>SUMIF(LoansC!$B$12:$B$226,Loans!$B180,LoansC!D$12:D$226)+SUMIF(LoansR!$B$12:$B$214,Loans!$B180,LoansR!D$12:D$226)</f>
        <v>266213024.02999997</v>
      </c>
      <c r="E180" s="42">
        <f>SUMIF(LoansC!$B$12:$B$226,Loans!$B180,LoansC!E$12:E$226)+SUMIF(LoansR!$B$12:$B$214,Loans!$B180,LoansR!E$12:E$226)</f>
        <v>0</v>
      </c>
      <c r="F180" s="42">
        <f>SUMIF(LoansC!$B$12:$B$226,Loans!$B180,LoansC!F$12:F$226)+SUMIF(LoansR!$B$12:$B$214,Loans!$B180,LoansR!F$12:F$226)</f>
        <v>0</v>
      </c>
      <c r="G180" s="42">
        <f>SUMIF(LoansC!$B$12:$B$226,Loans!$B180,LoansC!G$12:G$226)+SUMIF(LoansR!$B$12:$B$214,Loans!$B180,LoansR!G$12:G$226)</f>
        <v>0</v>
      </c>
      <c r="H180" s="42">
        <f>SUMIF(LoansC!$B$12:$B$226,Loans!$B180,LoansC!H$12:H$226)+SUMIF(LoansR!$B$12:$B$214,Loans!$B180,LoansR!H$12:H$226)</f>
        <v>0</v>
      </c>
      <c r="I180" s="42">
        <f>SUMIF(LoansC!$B$12:$B$226,Loans!$B180,LoansC!I$12:I$226)+SUMIF(LoansR!$B$12:$B$214,Loans!$B180,LoansR!I$12:I$226)</f>
        <v>0</v>
      </c>
      <c r="J180" s="42">
        <f>SUMIF(LoansC!$B$12:$B$226,Loans!$B180,LoansC!J$12:J$226)+SUMIF(LoansR!$B$12:$B$214,Loans!$B180,LoansR!J$12:J$226)</f>
        <v>0</v>
      </c>
      <c r="K180" s="42">
        <f>SUMIF(LoansC!$B$12:$B$226,Loans!$B180,LoansC!K$12:K$226)+SUMIF(LoansR!$B$12:$B$214,Loans!$B180,LoansR!K$12:K$226)</f>
        <v>0</v>
      </c>
      <c r="L180" s="42">
        <f>SUMIF(LoansC!$B$12:$B$226,Loans!$B180,LoansC!L$12:L$226)+SUMIF(LoansR!$B$12:$B$214,Loans!$B180,LoansR!L$12:L$226)</f>
        <v>0</v>
      </c>
      <c r="M180" s="42">
        <f>SUMIF(LoansC!$B$12:$B$226,Loans!$B180,LoansC!M$12:M$226)+SUMIF(LoansR!$B$12:$B$214,Loans!$B180,LoansR!M$12:M$226)</f>
        <v>0</v>
      </c>
      <c r="N180" s="42">
        <f>SUMIF(LoansC!$B$12:$B$226,Loans!$B180,LoansC!N$12:N$226)+SUMIF(LoansR!$B$12:$B$214,Loans!$B180,LoansR!N$12:N$226)</f>
        <v>0</v>
      </c>
      <c r="O180" s="42">
        <f>SUMIF(LoansC!$B$12:$B$226,Loans!$B180,LoansC!O$12:O$226)+SUMIF(LoansR!$B$12:$B$214,Loans!$B180,LoansR!O$12:O$226)</f>
        <v>0</v>
      </c>
      <c r="P180" s="42">
        <f>SUMIF(LoansC!$B$12:$B$226,Loans!$B180,LoansC!P$12:P$226)+SUMIF(LoansR!$B$12:$B$214,Loans!$B180,LoansR!P$12:P$226)</f>
        <v>0</v>
      </c>
      <c r="Q180" s="42">
        <f>SUMIF(LoansC!$B$12:$B$226,Loans!$B180,LoansC!Q$12:Q$226)+SUMIF(LoansR!$B$12:$B$214,Loans!$B180,LoansR!Q$12:Q$226)</f>
        <v>0</v>
      </c>
      <c r="R180" s="42">
        <f>SUMIF(LoansC!$B$12:$B$226,Loans!$B180,LoansC!R$12:R$226)+SUMIF(LoansR!$B$12:$B$214,Loans!$B180,LoansR!R$12:R$226)</f>
        <v>0</v>
      </c>
      <c r="S180" s="42">
        <f>SUMIF(LoansC!$B$12:$B$226,Loans!$B180,LoansC!S$12:S$226)+SUMIF(LoansR!$B$12:$B$214,Loans!$B180,LoansR!S$12:S$226)</f>
        <v>0</v>
      </c>
      <c r="T180" s="42">
        <f>SUMIF(LoansC!$B$12:$B$226,Loans!$B180,LoansC!T$12:T$226)+SUMIF(LoansR!$B$12:$B$214,Loans!$B180,LoansR!T$12:T$226)</f>
        <v>0</v>
      </c>
      <c r="U180" s="42">
        <f>SUMIF(LoansC!$B$12:$B$226,Loans!$B180,LoansC!U$12:U$226)+SUMIF(LoansR!$B$12:$B$214,Loans!$B180,LoansR!U$12:U$226)</f>
        <v>2</v>
      </c>
      <c r="V180" s="42">
        <f>SUMIF(LoansC!$B$12:$B$226,Loans!$B180,LoansC!V$12:V$226)+SUMIF(LoansR!$B$12:$B$214,Loans!$B180,LoansR!V$12:V$226)</f>
        <v>0</v>
      </c>
      <c r="W180" s="42">
        <f>SUMIF(LoansC!$B$12:$B$226,Loans!$B180,LoansC!W$12:W$226)+SUMIF(LoansR!$B$12:$B$214,Loans!$B180,LoansR!W$12:W$226)</f>
        <v>0</v>
      </c>
      <c r="X180" s="42">
        <f>SUMIF(LoansC!$B$12:$B$226,Loans!$B180,LoansC!X$12:X$226)</f>
        <v>155</v>
      </c>
      <c r="Y180" s="42">
        <f>SUMIF(LoansC!$B$12:$B$226,Loans!$B180,LoansC!Y$12:Y$226)+SUMIF(LoansR!$B$12:$B$214,Loans!$B180,LoansR!Y$12:Y$226)</f>
        <v>0</v>
      </c>
      <c r="Z180" s="42">
        <f>SUMIF(LoansC!$B$12:$B$226,Loans!$B180,LoansC!Z$12:Z$226)+SUMIF(LoansR!$B$12:$B$214,Loans!$B180,LoansR!Z$12:Z$226)</f>
        <v>0</v>
      </c>
      <c r="AA180" s="42">
        <f>SUMIF(LoansC!$B$12:$B$226,Loans!$B180,LoansC!AA$12:AA$226)+SUMIF(LoansR!$B$12:$B$214,Loans!$B180,LoansR!AA$12:AA$226)</f>
        <v>0</v>
      </c>
      <c r="AB180" s="42">
        <f>SUMIF(LoansC!$B$12:$B$226,Loans!$B180,LoansC!AB$12:AB$226)+SUMIF(LoansR!$B$12:$B$214,Loans!$B180,LoansR!AB$12:AB$226)</f>
        <v>0</v>
      </c>
      <c r="AC180" s="42">
        <f>SUMIF(LoansC!$B$12:$B$226,Loans!$B180,LoansC!AC$12:AC$226)+SUMIF(LoansR!$B$12:$B$214,Loans!$B180,LoansR!AC$12:AC$226)</f>
        <v>0</v>
      </c>
      <c r="AD180" s="42">
        <f>SUMIF(LoansC!$B$12:$B$226,Loans!$B180,LoansC!AD$12:AD$226)+SUMIF(LoansR!$B$12:$B$214,Loans!$B180,LoansR!AD$12:AD$226)</f>
        <v>0</v>
      </c>
      <c r="AE180" s="70">
        <f>SUMIF(LoansC!$B$12:$B$226,Loans!$B180,LoansC!AE$12:AE$226)</f>
        <v>0.1111</v>
      </c>
      <c r="AF180" s="42">
        <f>SUMIF(LoansC!$B$12:$B$226,Loans!$B180,LoansC!AF$12:AF$226)+SUMIF(LoansR!$B$12:$B$214,Loans!$B180,LoansR!AF$12:AF$226)</f>
        <v>0</v>
      </c>
      <c r="AG180" s="42">
        <f>SUMIF(LoansC!$B$12:$B$226,Loans!$B180,LoansC!AG$12:AG$226)+SUMIF(LoansR!$B$12:$B$214,Loans!$B180,LoansR!AG$12:AG$226)</f>
        <v>0</v>
      </c>
      <c r="AH180" s="42">
        <f>SUMIF(LoansC!$B$12:$B$226,Loans!$B180,LoansC!AH$12:AH$226)+SUMIF(LoansR!$B$12:$B$214,Loans!$B180,LoansR!AH$12:AH$226)</f>
        <v>0</v>
      </c>
      <c r="AI180" s="42">
        <f>SUMIF(LoansC!$B$12:$B$226,Loans!$B180,LoansC!AI$12:AI$226)+SUMIF(LoansR!$B$12:$B$214,Loans!$B180,LoansR!AI$12:AI$226)</f>
        <v>0</v>
      </c>
      <c r="AJ180" s="42">
        <f>SUMIF(LoansC!$B$12:$B$226,Loans!$B180,LoansC!AJ$12:AJ$226)+SUMIF(LoansR!$B$12:$B$214,Loans!$B180,LoansR!AJ$12:AJ$226)</f>
        <v>0</v>
      </c>
      <c r="AK180" s="42">
        <f>SUMIF(LoansC!$B$12:$B$226,Loans!$B180,LoansC!AK$12:AK$226)+SUMIF(LoansR!$B$12:$B$214,Loans!$B180,LoansR!AK$12:AK$226)</f>
        <v>0</v>
      </c>
      <c r="AL180" s="42">
        <f>SUMIF(LoansC!$B$12:$B$226,Loans!$B180,LoansC!AL$12:AL$226)+SUMIF(LoansR!$B$12:$B$214,Loans!$B180,LoansR!AL$12:AL$226)</f>
        <v>0</v>
      </c>
      <c r="AM180" s="42">
        <f>SUMIF(LoansC!$B$12:$B$226,Loans!$B180,LoansC!AM$12:AM$226)+SUMIF(LoansR!$B$12:$B$214,Loans!$B180,LoansR!AM$12:AM$226)</f>
        <v>0</v>
      </c>
      <c r="AN180" s="42">
        <f>SUMIF(LoansC!$B$12:$B$226,Loans!$B180,LoansC!AN$12:AN$226)+SUMIF(LoansR!$B$12:$B$214,Loans!$B180,LoansR!AN$12:AN$226)</f>
        <v>0</v>
      </c>
      <c r="AP180" s="84"/>
    </row>
    <row r="181" spans="1:42" x14ac:dyDescent="0.2">
      <c r="A181" s="1">
        <f t="shared" si="12"/>
        <v>5</v>
      </c>
      <c r="B181" s="10">
        <f t="shared" si="13"/>
        <v>46904</v>
      </c>
      <c r="C181" s="42">
        <f>SUMIF(LoansC!$B$12:$B$226,Loans!$B181,LoansC!C$12:C$226)+SUMIF(LoansR!$B$12:$B$214,Loans!$B181,LoansR!C$12:C$226)</f>
        <v>0</v>
      </c>
      <c r="D181" s="42">
        <f>SUMIF(LoansC!$B$12:$B$226,Loans!$B181,LoansC!D$12:D$226)+SUMIF(LoansR!$B$12:$B$214,Loans!$B181,LoansR!D$12:D$226)</f>
        <v>266213024.02999997</v>
      </c>
      <c r="E181" s="42">
        <f>SUMIF(LoansC!$B$12:$B$226,Loans!$B181,LoansC!E$12:E$226)+SUMIF(LoansR!$B$12:$B$214,Loans!$B181,LoansR!E$12:E$226)</f>
        <v>0</v>
      </c>
      <c r="F181" s="42">
        <f>SUMIF(LoansC!$B$12:$B$226,Loans!$B181,LoansC!F$12:F$226)+SUMIF(LoansR!$B$12:$B$214,Loans!$B181,LoansR!F$12:F$226)</f>
        <v>0</v>
      </c>
      <c r="G181" s="42">
        <f>SUMIF(LoansC!$B$12:$B$226,Loans!$B181,LoansC!G$12:G$226)+SUMIF(LoansR!$B$12:$B$214,Loans!$B181,LoansR!G$12:G$226)</f>
        <v>0</v>
      </c>
      <c r="H181" s="42">
        <f>SUMIF(LoansC!$B$12:$B$226,Loans!$B181,LoansC!H$12:H$226)+SUMIF(LoansR!$B$12:$B$214,Loans!$B181,LoansR!H$12:H$226)</f>
        <v>0</v>
      </c>
      <c r="I181" s="42">
        <f>SUMIF(LoansC!$B$12:$B$226,Loans!$B181,LoansC!I$12:I$226)+SUMIF(LoansR!$B$12:$B$214,Loans!$B181,LoansR!I$12:I$226)</f>
        <v>0</v>
      </c>
      <c r="J181" s="42">
        <f>SUMIF(LoansC!$B$12:$B$226,Loans!$B181,LoansC!J$12:J$226)+SUMIF(LoansR!$B$12:$B$214,Loans!$B181,LoansR!J$12:J$226)</f>
        <v>0</v>
      </c>
      <c r="K181" s="42">
        <f>SUMIF(LoansC!$B$12:$B$226,Loans!$B181,LoansC!K$12:K$226)+SUMIF(LoansR!$B$12:$B$214,Loans!$B181,LoansR!K$12:K$226)</f>
        <v>0</v>
      </c>
      <c r="L181" s="42">
        <f>SUMIF(LoansC!$B$12:$B$226,Loans!$B181,LoansC!L$12:L$226)+SUMIF(LoansR!$B$12:$B$214,Loans!$B181,LoansR!L$12:L$226)</f>
        <v>0</v>
      </c>
      <c r="M181" s="42">
        <f>SUMIF(LoansC!$B$12:$B$226,Loans!$B181,LoansC!M$12:M$226)+SUMIF(LoansR!$B$12:$B$214,Loans!$B181,LoansR!M$12:M$226)</f>
        <v>0</v>
      </c>
      <c r="N181" s="42">
        <f>SUMIF(LoansC!$B$12:$B$226,Loans!$B181,LoansC!N$12:N$226)+SUMIF(LoansR!$B$12:$B$214,Loans!$B181,LoansR!N$12:N$226)</f>
        <v>0</v>
      </c>
      <c r="O181" s="42">
        <f>SUMIF(LoansC!$B$12:$B$226,Loans!$B181,LoansC!O$12:O$226)+SUMIF(LoansR!$B$12:$B$214,Loans!$B181,LoansR!O$12:O$226)</f>
        <v>0</v>
      </c>
      <c r="P181" s="42">
        <f>SUMIF(LoansC!$B$12:$B$226,Loans!$B181,LoansC!P$12:P$226)+SUMIF(LoansR!$B$12:$B$214,Loans!$B181,LoansR!P$12:P$226)</f>
        <v>0</v>
      </c>
      <c r="Q181" s="42">
        <f>SUMIF(LoansC!$B$12:$B$226,Loans!$B181,LoansC!Q$12:Q$226)+SUMIF(LoansR!$B$12:$B$214,Loans!$B181,LoansR!Q$12:Q$226)</f>
        <v>0</v>
      </c>
      <c r="R181" s="42">
        <f>SUMIF(LoansC!$B$12:$B$226,Loans!$B181,LoansC!R$12:R$226)+SUMIF(LoansR!$B$12:$B$214,Loans!$B181,LoansR!R$12:R$226)</f>
        <v>0</v>
      </c>
      <c r="S181" s="42">
        <f>SUMIF(LoansC!$B$12:$B$226,Loans!$B181,LoansC!S$12:S$226)+SUMIF(LoansR!$B$12:$B$214,Loans!$B181,LoansR!S$12:S$226)</f>
        <v>0</v>
      </c>
      <c r="T181" s="42">
        <f>SUMIF(LoansC!$B$12:$B$226,Loans!$B181,LoansC!T$12:T$226)+SUMIF(LoansR!$B$12:$B$214,Loans!$B181,LoansR!T$12:T$226)</f>
        <v>0</v>
      </c>
      <c r="U181" s="42">
        <f>SUMIF(LoansC!$B$12:$B$226,Loans!$B181,LoansC!U$12:U$226)+SUMIF(LoansR!$B$12:$B$214,Loans!$B181,LoansR!U$12:U$226)</f>
        <v>2</v>
      </c>
      <c r="V181" s="42">
        <f>SUMIF(LoansC!$B$12:$B$226,Loans!$B181,LoansC!V$12:V$226)+SUMIF(LoansR!$B$12:$B$214,Loans!$B181,LoansR!V$12:V$226)</f>
        <v>0</v>
      </c>
      <c r="W181" s="42">
        <f>SUMIF(LoansC!$B$12:$B$226,Loans!$B181,LoansC!W$12:W$226)+SUMIF(LoansR!$B$12:$B$214,Loans!$B181,LoansR!W$12:W$226)</f>
        <v>0</v>
      </c>
      <c r="X181" s="42">
        <f>SUMIF(LoansC!$B$12:$B$226,Loans!$B181,LoansC!X$12:X$226)</f>
        <v>155</v>
      </c>
      <c r="Y181" s="42">
        <f>SUMIF(LoansC!$B$12:$B$226,Loans!$B181,LoansC!Y$12:Y$226)+SUMIF(LoansR!$B$12:$B$214,Loans!$B181,LoansR!Y$12:Y$226)</f>
        <v>0</v>
      </c>
      <c r="Z181" s="42">
        <f>SUMIF(LoansC!$B$12:$B$226,Loans!$B181,LoansC!Z$12:Z$226)+SUMIF(LoansR!$B$12:$B$214,Loans!$B181,LoansR!Z$12:Z$226)</f>
        <v>0</v>
      </c>
      <c r="AA181" s="42">
        <f>SUMIF(LoansC!$B$12:$B$226,Loans!$B181,LoansC!AA$12:AA$226)+SUMIF(LoansR!$B$12:$B$214,Loans!$B181,LoansR!AA$12:AA$226)</f>
        <v>0</v>
      </c>
      <c r="AB181" s="42">
        <f>SUMIF(LoansC!$B$12:$B$226,Loans!$B181,LoansC!AB$12:AB$226)+SUMIF(LoansR!$B$12:$B$214,Loans!$B181,LoansR!AB$12:AB$226)</f>
        <v>0</v>
      </c>
      <c r="AC181" s="42">
        <f>SUMIF(LoansC!$B$12:$B$226,Loans!$B181,LoansC!AC$12:AC$226)+SUMIF(LoansR!$B$12:$B$214,Loans!$B181,LoansR!AC$12:AC$226)</f>
        <v>0</v>
      </c>
      <c r="AD181" s="42">
        <f>SUMIF(LoansC!$B$12:$B$226,Loans!$B181,LoansC!AD$12:AD$226)+SUMIF(LoansR!$B$12:$B$214,Loans!$B181,LoansR!AD$12:AD$226)</f>
        <v>0</v>
      </c>
      <c r="AE181" s="70">
        <f>SUMIF(LoansC!$B$12:$B$226,Loans!$B181,LoansC!AE$12:AE$226)</f>
        <v>0.1111</v>
      </c>
      <c r="AF181" s="42">
        <f>SUMIF(LoansC!$B$12:$B$226,Loans!$B181,LoansC!AF$12:AF$226)+SUMIF(LoansR!$B$12:$B$214,Loans!$B181,LoansR!AF$12:AF$226)</f>
        <v>0</v>
      </c>
      <c r="AG181" s="42">
        <f>SUMIF(LoansC!$B$12:$B$226,Loans!$B181,LoansC!AG$12:AG$226)+SUMIF(LoansR!$B$12:$B$214,Loans!$B181,LoansR!AG$12:AG$226)</f>
        <v>0</v>
      </c>
      <c r="AH181" s="42">
        <f>SUMIF(LoansC!$B$12:$B$226,Loans!$B181,LoansC!AH$12:AH$226)+SUMIF(LoansR!$B$12:$B$214,Loans!$B181,LoansR!AH$12:AH$226)</f>
        <v>0</v>
      </c>
      <c r="AI181" s="42">
        <f>SUMIF(LoansC!$B$12:$B$226,Loans!$B181,LoansC!AI$12:AI$226)+SUMIF(LoansR!$B$12:$B$214,Loans!$B181,LoansR!AI$12:AI$226)</f>
        <v>0</v>
      </c>
      <c r="AJ181" s="42">
        <f>SUMIF(LoansC!$B$12:$B$226,Loans!$B181,LoansC!AJ$12:AJ$226)+SUMIF(LoansR!$B$12:$B$214,Loans!$B181,LoansR!AJ$12:AJ$226)</f>
        <v>0</v>
      </c>
      <c r="AK181" s="42">
        <f>SUMIF(LoansC!$B$12:$B$226,Loans!$B181,LoansC!AK$12:AK$226)+SUMIF(LoansR!$B$12:$B$214,Loans!$B181,LoansR!AK$12:AK$226)</f>
        <v>0</v>
      </c>
      <c r="AL181" s="42">
        <f>SUMIF(LoansC!$B$12:$B$226,Loans!$B181,LoansC!AL$12:AL$226)+SUMIF(LoansR!$B$12:$B$214,Loans!$B181,LoansR!AL$12:AL$226)</f>
        <v>0</v>
      </c>
      <c r="AM181" s="42">
        <f>SUMIF(LoansC!$B$12:$B$226,Loans!$B181,LoansC!AM$12:AM$226)+SUMIF(LoansR!$B$12:$B$214,Loans!$B181,LoansR!AM$12:AM$226)</f>
        <v>0</v>
      </c>
      <c r="AN181" s="42">
        <f>SUMIF(LoansC!$B$12:$B$226,Loans!$B181,LoansC!AN$12:AN$226)+SUMIF(LoansR!$B$12:$B$214,Loans!$B181,LoansR!AN$12:AN$226)</f>
        <v>0</v>
      </c>
      <c r="AP181" s="84"/>
    </row>
    <row r="182" spans="1:42" x14ac:dyDescent="0.2">
      <c r="A182" s="1">
        <f t="shared" si="12"/>
        <v>6</v>
      </c>
      <c r="B182" s="10">
        <f t="shared" si="13"/>
        <v>46934</v>
      </c>
      <c r="C182" s="42">
        <f>SUMIF(LoansC!$B$12:$B$226,Loans!$B182,LoansC!C$12:C$226)+SUMIF(LoansR!$B$12:$B$214,Loans!$B182,LoansR!C$12:C$226)</f>
        <v>0</v>
      </c>
      <c r="D182" s="42">
        <f>SUMIF(LoansC!$B$12:$B$226,Loans!$B182,LoansC!D$12:D$226)+SUMIF(LoansR!$B$12:$B$214,Loans!$B182,LoansR!D$12:D$226)</f>
        <v>266213024.02999997</v>
      </c>
      <c r="E182" s="42">
        <f>SUMIF(LoansC!$B$12:$B$226,Loans!$B182,LoansC!E$12:E$226)+SUMIF(LoansR!$B$12:$B$214,Loans!$B182,LoansR!E$12:E$226)</f>
        <v>0</v>
      </c>
      <c r="F182" s="42">
        <f>SUMIF(LoansC!$B$12:$B$226,Loans!$B182,LoansC!F$12:F$226)+SUMIF(LoansR!$B$12:$B$214,Loans!$B182,LoansR!F$12:F$226)</f>
        <v>0</v>
      </c>
      <c r="G182" s="42">
        <f>SUMIF(LoansC!$B$12:$B$226,Loans!$B182,LoansC!G$12:G$226)+SUMIF(LoansR!$B$12:$B$214,Loans!$B182,LoansR!G$12:G$226)</f>
        <v>0</v>
      </c>
      <c r="H182" s="42">
        <f>SUMIF(LoansC!$B$12:$B$226,Loans!$B182,LoansC!H$12:H$226)+SUMIF(LoansR!$B$12:$B$214,Loans!$B182,LoansR!H$12:H$226)</f>
        <v>0</v>
      </c>
      <c r="I182" s="42">
        <f>SUMIF(LoansC!$B$12:$B$226,Loans!$B182,LoansC!I$12:I$226)+SUMIF(LoansR!$B$12:$B$214,Loans!$B182,LoansR!I$12:I$226)</f>
        <v>0</v>
      </c>
      <c r="J182" s="42">
        <f>SUMIF(LoansC!$B$12:$B$226,Loans!$B182,LoansC!J$12:J$226)+SUMIF(LoansR!$B$12:$B$214,Loans!$B182,LoansR!J$12:J$226)</f>
        <v>0</v>
      </c>
      <c r="K182" s="42">
        <f>SUMIF(LoansC!$B$12:$B$226,Loans!$B182,LoansC!K$12:K$226)+SUMIF(LoansR!$B$12:$B$214,Loans!$B182,LoansR!K$12:K$226)</f>
        <v>0</v>
      </c>
      <c r="L182" s="42">
        <f>SUMIF(LoansC!$B$12:$B$226,Loans!$B182,LoansC!L$12:L$226)+SUMIF(LoansR!$B$12:$B$214,Loans!$B182,LoansR!L$12:L$226)</f>
        <v>0</v>
      </c>
      <c r="M182" s="42">
        <f>SUMIF(LoansC!$B$12:$B$226,Loans!$B182,LoansC!M$12:M$226)+SUMIF(LoansR!$B$12:$B$214,Loans!$B182,LoansR!M$12:M$226)</f>
        <v>0</v>
      </c>
      <c r="N182" s="42">
        <f>SUMIF(LoansC!$B$12:$B$226,Loans!$B182,LoansC!N$12:N$226)+SUMIF(LoansR!$B$12:$B$214,Loans!$B182,LoansR!N$12:N$226)</f>
        <v>0</v>
      </c>
      <c r="O182" s="42">
        <f>SUMIF(LoansC!$B$12:$B$226,Loans!$B182,LoansC!O$12:O$226)+SUMIF(LoansR!$B$12:$B$214,Loans!$B182,LoansR!O$12:O$226)</f>
        <v>0</v>
      </c>
      <c r="P182" s="42">
        <f>SUMIF(LoansC!$B$12:$B$226,Loans!$B182,LoansC!P$12:P$226)+SUMIF(LoansR!$B$12:$B$214,Loans!$B182,LoansR!P$12:P$226)</f>
        <v>0</v>
      </c>
      <c r="Q182" s="42">
        <f>SUMIF(LoansC!$B$12:$B$226,Loans!$B182,LoansC!Q$12:Q$226)+SUMIF(LoansR!$B$12:$B$214,Loans!$B182,LoansR!Q$12:Q$226)</f>
        <v>0</v>
      </c>
      <c r="R182" s="42">
        <f>SUMIF(LoansC!$B$12:$B$226,Loans!$B182,LoansC!R$12:R$226)+SUMIF(LoansR!$B$12:$B$214,Loans!$B182,LoansR!R$12:R$226)</f>
        <v>0</v>
      </c>
      <c r="S182" s="42">
        <f>SUMIF(LoansC!$B$12:$B$226,Loans!$B182,LoansC!S$12:S$226)+SUMIF(LoansR!$B$12:$B$214,Loans!$B182,LoansR!S$12:S$226)</f>
        <v>0</v>
      </c>
      <c r="T182" s="42">
        <f>SUMIF(LoansC!$B$12:$B$226,Loans!$B182,LoansC!T$12:T$226)+SUMIF(LoansR!$B$12:$B$214,Loans!$B182,LoansR!T$12:T$226)</f>
        <v>0</v>
      </c>
      <c r="U182" s="42">
        <f>SUMIF(LoansC!$B$12:$B$226,Loans!$B182,LoansC!U$12:U$226)+SUMIF(LoansR!$B$12:$B$214,Loans!$B182,LoansR!U$12:U$226)</f>
        <v>2</v>
      </c>
      <c r="V182" s="42">
        <f>SUMIF(LoansC!$B$12:$B$226,Loans!$B182,LoansC!V$12:V$226)+SUMIF(LoansR!$B$12:$B$214,Loans!$B182,LoansR!V$12:V$226)</f>
        <v>0</v>
      </c>
      <c r="W182" s="42">
        <f>SUMIF(LoansC!$B$12:$B$226,Loans!$B182,LoansC!W$12:W$226)+SUMIF(LoansR!$B$12:$B$214,Loans!$B182,LoansR!W$12:W$226)</f>
        <v>0</v>
      </c>
      <c r="X182" s="42">
        <f>SUMIF(LoansC!$B$12:$B$226,Loans!$B182,LoansC!X$12:X$226)</f>
        <v>155</v>
      </c>
      <c r="Y182" s="42">
        <f>SUMIF(LoansC!$B$12:$B$226,Loans!$B182,LoansC!Y$12:Y$226)+SUMIF(LoansR!$B$12:$B$214,Loans!$B182,LoansR!Y$12:Y$226)</f>
        <v>0</v>
      </c>
      <c r="Z182" s="42">
        <f>SUMIF(LoansC!$B$12:$B$226,Loans!$B182,LoansC!Z$12:Z$226)+SUMIF(LoansR!$B$12:$B$214,Loans!$B182,LoansR!Z$12:Z$226)</f>
        <v>0</v>
      </c>
      <c r="AA182" s="42">
        <f>SUMIF(LoansC!$B$12:$B$226,Loans!$B182,LoansC!AA$12:AA$226)+SUMIF(LoansR!$B$12:$B$214,Loans!$B182,LoansR!AA$12:AA$226)</f>
        <v>0</v>
      </c>
      <c r="AB182" s="42">
        <f>SUMIF(LoansC!$B$12:$B$226,Loans!$B182,LoansC!AB$12:AB$226)+SUMIF(LoansR!$B$12:$B$214,Loans!$B182,LoansR!AB$12:AB$226)</f>
        <v>0</v>
      </c>
      <c r="AC182" s="42">
        <f>SUMIF(LoansC!$B$12:$B$226,Loans!$B182,LoansC!AC$12:AC$226)+SUMIF(LoansR!$B$12:$B$214,Loans!$B182,LoansR!AC$12:AC$226)</f>
        <v>0</v>
      </c>
      <c r="AD182" s="42">
        <f>SUMIF(LoansC!$B$12:$B$226,Loans!$B182,LoansC!AD$12:AD$226)+SUMIF(LoansR!$B$12:$B$214,Loans!$B182,LoansR!AD$12:AD$226)</f>
        <v>0</v>
      </c>
      <c r="AE182" s="70">
        <f>SUMIF(LoansC!$B$12:$B$226,Loans!$B182,LoansC!AE$12:AE$226)</f>
        <v>0.1111</v>
      </c>
      <c r="AF182" s="42">
        <f>SUMIF(LoansC!$B$12:$B$226,Loans!$B182,LoansC!AF$12:AF$226)+SUMIF(LoansR!$B$12:$B$214,Loans!$B182,LoansR!AF$12:AF$226)</f>
        <v>0</v>
      </c>
      <c r="AG182" s="42">
        <f>SUMIF(LoansC!$B$12:$B$226,Loans!$B182,LoansC!AG$12:AG$226)+SUMIF(LoansR!$B$12:$B$214,Loans!$B182,LoansR!AG$12:AG$226)</f>
        <v>0</v>
      </c>
      <c r="AH182" s="42">
        <f>SUMIF(LoansC!$B$12:$B$226,Loans!$B182,LoansC!AH$12:AH$226)+SUMIF(LoansR!$B$12:$B$214,Loans!$B182,LoansR!AH$12:AH$226)</f>
        <v>0</v>
      </c>
      <c r="AI182" s="42">
        <f>SUMIF(LoansC!$B$12:$B$226,Loans!$B182,LoansC!AI$12:AI$226)+SUMIF(LoansR!$B$12:$B$214,Loans!$B182,LoansR!AI$12:AI$226)</f>
        <v>0</v>
      </c>
      <c r="AJ182" s="42">
        <f>SUMIF(LoansC!$B$12:$B$226,Loans!$B182,LoansC!AJ$12:AJ$226)+SUMIF(LoansR!$B$12:$B$214,Loans!$B182,LoansR!AJ$12:AJ$226)</f>
        <v>0</v>
      </c>
      <c r="AK182" s="42">
        <f>SUMIF(LoansC!$B$12:$B$226,Loans!$B182,LoansC!AK$12:AK$226)+SUMIF(LoansR!$B$12:$B$214,Loans!$B182,LoansR!AK$12:AK$226)</f>
        <v>0</v>
      </c>
      <c r="AL182" s="42">
        <f>SUMIF(LoansC!$B$12:$B$226,Loans!$B182,LoansC!AL$12:AL$226)+SUMIF(LoansR!$B$12:$B$214,Loans!$B182,LoansR!AL$12:AL$226)</f>
        <v>0</v>
      </c>
      <c r="AM182" s="42">
        <f>SUMIF(LoansC!$B$12:$B$226,Loans!$B182,LoansC!AM$12:AM$226)+SUMIF(LoansR!$B$12:$B$214,Loans!$B182,LoansR!AM$12:AM$226)</f>
        <v>0</v>
      </c>
      <c r="AN182" s="42">
        <f>SUMIF(LoansC!$B$12:$B$226,Loans!$B182,LoansC!AN$12:AN$226)+SUMIF(LoansR!$B$12:$B$214,Loans!$B182,LoansR!AN$12:AN$226)</f>
        <v>0</v>
      </c>
      <c r="AP182" s="84"/>
    </row>
    <row r="183" spans="1:42" x14ac:dyDescent="0.2">
      <c r="A183" s="1">
        <f t="shared" si="12"/>
        <v>7</v>
      </c>
      <c r="B183" s="10">
        <f t="shared" si="13"/>
        <v>46965</v>
      </c>
      <c r="C183" s="42">
        <f>SUMIF(LoansC!$B$12:$B$226,Loans!$B183,LoansC!C$12:C$226)+SUMIF(LoansR!$B$12:$B$214,Loans!$B183,LoansR!C$12:C$226)</f>
        <v>0</v>
      </c>
      <c r="D183" s="42">
        <f>SUMIF(LoansC!$B$12:$B$226,Loans!$B183,LoansC!D$12:D$226)+SUMIF(LoansR!$B$12:$B$214,Loans!$B183,LoansR!D$12:D$226)</f>
        <v>266213024.02999997</v>
      </c>
      <c r="E183" s="42">
        <f>SUMIF(LoansC!$B$12:$B$226,Loans!$B183,LoansC!E$12:E$226)+SUMIF(LoansR!$B$12:$B$214,Loans!$B183,LoansR!E$12:E$226)</f>
        <v>0</v>
      </c>
      <c r="F183" s="42">
        <f>SUMIF(LoansC!$B$12:$B$226,Loans!$B183,LoansC!F$12:F$226)+SUMIF(LoansR!$B$12:$B$214,Loans!$B183,LoansR!F$12:F$226)</f>
        <v>0</v>
      </c>
      <c r="G183" s="42">
        <f>SUMIF(LoansC!$B$12:$B$226,Loans!$B183,LoansC!G$12:G$226)+SUMIF(LoansR!$B$12:$B$214,Loans!$B183,LoansR!G$12:G$226)</f>
        <v>0</v>
      </c>
      <c r="H183" s="42">
        <f>SUMIF(LoansC!$B$12:$B$226,Loans!$B183,LoansC!H$12:H$226)+SUMIF(LoansR!$B$12:$B$214,Loans!$B183,LoansR!H$12:H$226)</f>
        <v>0</v>
      </c>
      <c r="I183" s="42">
        <f>SUMIF(LoansC!$B$12:$B$226,Loans!$B183,LoansC!I$12:I$226)+SUMIF(LoansR!$B$12:$B$214,Loans!$B183,LoansR!I$12:I$226)</f>
        <v>0</v>
      </c>
      <c r="J183" s="42">
        <f>SUMIF(LoansC!$B$12:$B$226,Loans!$B183,LoansC!J$12:J$226)+SUMIF(LoansR!$B$12:$B$214,Loans!$B183,LoansR!J$12:J$226)</f>
        <v>0</v>
      </c>
      <c r="K183" s="42">
        <f>SUMIF(LoansC!$B$12:$B$226,Loans!$B183,LoansC!K$12:K$226)+SUMIF(LoansR!$B$12:$B$214,Loans!$B183,LoansR!K$12:K$226)</f>
        <v>0</v>
      </c>
      <c r="L183" s="42">
        <f>SUMIF(LoansC!$B$12:$B$226,Loans!$B183,LoansC!L$12:L$226)+SUMIF(LoansR!$B$12:$B$214,Loans!$B183,LoansR!L$12:L$226)</f>
        <v>0</v>
      </c>
      <c r="M183" s="42">
        <f>SUMIF(LoansC!$B$12:$B$226,Loans!$B183,LoansC!M$12:M$226)+SUMIF(LoansR!$B$12:$B$214,Loans!$B183,LoansR!M$12:M$226)</f>
        <v>0</v>
      </c>
      <c r="N183" s="42">
        <f>SUMIF(LoansC!$B$12:$B$226,Loans!$B183,LoansC!N$12:N$226)+SUMIF(LoansR!$B$12:$B$214,Loans!$B183,LoansR!N$12:N$226)</f>
        <v>0</v>
      </c>
      <c r="O183" s="42">
        <f>SUMIF(LoansC!$B$12:$B$226,Loans!$B183,LoansC!O$12:O$226)+SUMIF(LoansR!$B$12:$B$214,Loans!$B183,LoansR!O$12:O$226)</f>
        <v>0</v>
      </c>
      <c r="P183" s="42">
        <f>SUMIF(LoansC!$B$12:$B$226,Loans!$B183,LoansC!P$12:P$226)+SUMIF(LoansR!$B$12:$B$214,Loans!$B183,LoansR!P$12:P$226)</f>
        <v>0</v>
      </c>
      <c r="Q183" s="42">
        <f>SUMIF(LoansC!$B$12:$B$226,Loans!$B183,LoansC!Q$12:Q$226)+SUMIF(LoansR!$B$12:$B$214,Loans!$B183,LoansR!Q$12:Q$226)</f>
        <v>0</v>
      </c>
      <c r="R183" s="42">
        <f>SUMIF(LoansC!$B$12:$B$226,Loans!$B183,LoansC!R$12:R$226)+SUMIF(LoansR!$B$12:$B$214,Loans!$B183,LoansR!R$12:R$226)</f>
        <v>0</v>
      </c>
      <c r="S183" s="42">
        <f>SUMIF(LoansC!$B$12:$B$226,Loans!$B183,LoansC!S$12:S$226)+SUMIF(LoansR!$B$12:$B$214,Loans!$B183,LoansR!S$12:S$226)</f>
        <v>0</v>
      </c>
      <c r="T183" s="42">
        <f>SUMIF(LoansC!$B$12:$B$226,Loans!$B183,LoansC!T$12:T$226)+SUMIF(LoansR!$B$12:$B$214,Loans!$B183,LoansR!T$12:T$226)</f>
        <v>0</v>
      </c>
      <c r="U183" s="42">
        <f>SUMIF(LoansC!$B$12:$B$226,Loans!$B183,LoansC!U$12:U$226)+SUMIF(LoansR!$B$12:$B$214,Loans!$B183,LoansR!U$12:U$226)</f>
        <v>2</v>
      </c>
      <c r="V183" s="42">
        <f>SUMIF(LoansC!$B$12:$B$226,Loans!$B183,LoansC!V$12:V$226)+SUMIF(LoansR!$B$12:$B$214,Loans!$B183,LoansR!V$12:V$226)</f>
        <v>0</v>
      </c>
      <c r="W183" s="42">
        <f>SUMIF(LoansC!$B$12:$B$226,Loans!$B183,LoansC!W$12:W$226)+SUMIF(LoansR!$B$12:$B$214,Loans!$B183,LoansR!W$12:W$226)</f>
        <v>0</v>
      </c>
      <c r="X183" s="42">
        <f>SUMIF(LoansC!$B$12:$B$226,Loans!$B183,LoansC!X$12:X$226)</f>
        <v>155</v>
      </c>
      <c r="Y183" s="42">
        <f>SUMIF(LoansC!$B$12:$B$226,Loans!$B183,LoansC!Y$12:Y$226)+SUMIF(LoansR!$B$12:$B$214,Loans!$B183,LoansR!Y$12:Y$226)</f>
        <v>0</v>
      </c>
      <c r="Z183" s="42">
        <f>SUMIF(LoansC!$B$12:$B$226,Loans!$B183,LoansC!Z$12:Z$226)+SUMIF(LoansR!$B$12:$B$214,Loans!$B183,LoansR!Z$12:Z$226)</f>
        <v>0</v>
      </c>
      <c r="AA183" s="42">
        <f>SUMIF(LoansC!$B$12:$B$226,Loans!$B183,LoansC!AA$12:AA$226)+SUMIF(LoansR!$B$12:$B$214,Loans!$B183,LoansR!AA$12:AA$226)</f>
        <v>0</v>
      </c>
      <c r="AB183" s="42">
        <f>SUMIF(LoansC!$B$12:$B$226,Loans!$B183,LoansC!AB$12:AB$226)+SUMIF(LoansR!$B$12:$B$214,Loans!$B183,LoansR!AB$12:AB$226)</f>
        <v>0</v>
      </c>
      <c r="AC183" s="42">
        <f>SUMIF(LoansC!$B$12:$B$226,Loans!$B183,LoansC!AC$12:AC$226)+SUMIF(LoansR!$B$12:$B$214,Loans!$B183,LoansR!AC$12:AC$226)</f>
        <v>0</v>
      </c>
      <c r="AD183" s="42">
        <f>SUMIF(LoansC!$B$12:$B$226,Loans!$B183,LoansC!AD$12:AD$226)+SUMIF(LoansR!$B$12:$B$214,Loans!$B183,LoansR!AD$12:AD$226)</f>
        <v>0</v>
      </c>
      <c r="AE183" s="70">
        <f>SUMIF(LoansC!$B$12:$B$226,Loans!$B183,LoansC!AE$12:AE$226)</f>
        <v>0.1111</v>
      </c>
      <c r="AF183" s="42">
        <f>SUMIF(LoansC!$B$12:$B$226,Loans!$B183,LoansC!AF$12:AF$226)+SUMIF(LoansR!$B$12:$B$214,Loans!$B183,LoansR!AF$12:AF$226)</f>
        <v>0</v>
      </c>
      <c r="AG183" s="42">
        <f>SUMIF(LoansC!$B$12:$B$226,Loans!$B183,LoansC!AG$12:AG$226)+SUMIF(LoansR!$B$12:$B$214,Loans!$B183,LoansR!AG$12:AG$226)</f>
        <v>0</v>
      </c>
      <c r="AH183" s="42">
        <f>SUMIF(LoansC!$B$12:$B$226,Loans!$B183,LoansC!AH$12:AH$226)+SUMIF(LoansR!$B$12:$B$214,Loans!$B183,LoansR!AH$12:AH$226)</f>
        <v>0</v>
      </c>
      <c r="AI183" s="42">
        <f>SUMIF(LoansC!$B$12:$B$226,Loans!$B183,LoansC!AI$12:AI$226)+SUMIF(LoansR!$B$12:$B$214,Loans!$B183,LoansR!AI$12:AI$226)</f>
        <v>0</v>
      </c>
      <c r="AJ183" s="42">
        <f>SUMIF(LoansC!$B$12:$B$226,Loans!$B183,LoansC!AJ$12:AJ$226)+SUMIF(LoansR!$B$12:$B$214,Loans!$B183,LoansR!AJ$12:AJ$226)</f>
        <v>0</v>
      </c>
      <c r="AK183" s="42">
        <f>SUMIF(LoansC!$B$12:$B$226,Loans!$B183,LoansC!AK$12:AK$226)+SUMIF(LoansR!$B$12:$B$214,Loans!$B183,LoansR!AK$12:AK$226)</f>
        <v>0</v>
      </c>
      <c r="AL183" s="42">
        <f>SUMIF(LoansC!$B$12:$B$226,Loans!$B183,LoansC!AL$12:AL$226)+SUMIF(LoansR!$B$12:$B$214,Loans!$B183,LoansR!AL$12:AL$226)</f>
        <v>0</v>
      </c>
      <c r="AM183" s="42">
        <f>SUMIF(LoansC!$B$12:$B$226,Loans!$B183,LoansC!AM$12:AM$226)+SUMIF(LoansR!$B$12:$B$214,Loans!$B183,LoansR!AM$12:AM$226)</f>
        <v>0</v>
      </c>
      <c r="AN183" s="42">
        <f>SUMIF(LoansC!$B$12:$B$226,Loans!$B183,LoansC!AN$12:AN$226)+SUMIF(LoansR!$B$12:$B$214,Loans!$B183,LoansR!AN$12:AN$226)</f>
        <v>0</v>
      </c>
      <c r="AP183" s="84"/>
    </row>
    <row r="184" spans="1:42" x14ac:dyDescent="0.2">
      <c r="A184" s="1">
        <f t="shared" si="12"/>
        <v>8</v>
      </c>
      <c r="B184" s="10">
        <f t="shared" si="13"/>
        <v>46996</v>
      </c>
      <c r="C184" s="42">
        <f>SUMIF(LoansC!$B$12:$B$226,Loans!$B184,LoansC!C$12:C$226)+SUMIF(LoansR!$B$12:$B$214,Loans!$B184,LoansR!C$12:C$226)</f>
        <v>0</v>
      </c>
      <c r="D184" s="42">
        <f>SUMIF(LoansC!$B$12:$B$226,Loans!$B184,LoansC!D$12:D$226)+SUMIF(LoansR!$B$12:$B$214,Loans!$B184,LoansR!D$12:D$226)</f>
        <v>266213024.02999997</v>
      </c>
      <c r="E184" s="42">
        <f>SUMIF(LoansC!$B$12:$B$226,Loans!$B184,LoansC!E$12:E$226)+SUMIF(LoansR!$B$12:$B$214,Loans!$B184,LoansR!E$12:E$226)</f>
        <v>0</v>
      </c>
      <c r="F184" s="42">
        <f>SUMIF(LoansC!$B$12:$B$226,Loans!$B184,LoansC!F$12:F$226)+SUMIF(LoansR!$B$12:$B$214,Loans!$B184,LoansR!F$12:F$226)</f>
        <v>0</v>
      </c>
      <c r="G184" s="42">
        <f>SUMIF(LoansC!$B$12:$B$226,Loans!$B184,LoansC!G$12:G$226)+SUMIF(LoansR!$B$12:$B$214,Loans!$B184,LoansR!G$12:G$226)</f>
        <v>0</v>
      </c>
      <c r="H184" s="42">
        <f>SUMIF(LoansC!$B$12:$B$226,Loans!$B184,LoansC!H$12:H$226)+SUMIF(LoansR!$B$12:$B$214,Loans!$B184,LoansR!H$12:H$226)</f>
        <v>0</v>
      </c>
      <c r="I184" s="42">
        <f>SUMIF(LoansC!$B$12:$B$226,Loans!$B184,LoansC!I$12:I$226)+SUMIF(LoansR!$B$12:$B$214,Loans!$B184,LoansR!I$12:I$226)</f>
        <v>0</v>
      </c>
      <c r="J184" s="42">
        <f>SUMIF(LoansC!$B$12:$B$226,Loans!$B184,LoansC!J$12:J$226)+SUMIF(LoansR!$B$12:$B$214,Loans!$B184,LoansR!J$12:J$226)</f>
        <v>0</v>
      </c>
      <c r="K184" s="42">
        <f>SUMIF(LoansC!$B$12:$B$226,Loans!$B184,LoansC!K$12:K$226)+SUMIF(LoansR!$B$12:$B$214,Loans!$B184,LoansR!K$12:K$226)</f>
        <v>0</v>
      </c>
      <c r="L184" s="42">
        <f>SUMIF(LoansC!$B$12:$B$226,Loans!$B184,LoansC!L$12:L$226)+SUMIF(LoansR!$B$12:$B$214,Loans!$B184,LoansR!L$12:L$226)</f>
        <v>0</v>
      </c>
      <c r="M184" s="42">
        <f>SUMIF(LoansC!$B$12:$B$226,Loans!$B184,LoansC!M$12:M$226)+SUMIF(LoansR!$B$12:$B$214,Loans!$B184,LoansR!M$12:M$226)</f>
        <v>0</v>
      </c>
      <c r="N184" s="42">
        <f>SUMIF(LoansC!$B$12:$B$226,Loans!$B184,LoansC!N$12:N$226)+SUMIF(LoansR!$B$12:$B$214,Loans!$B184,LoansR!N$12:N$226)</f>
        <v>0</v>
      </c>
      <c r="O184" s="42">
        <f>SUMIF(LoansC!$B$12:$B$226,Loans!$B184,LoansC!O$12:O$226)+SUMIF(LoansR!$B$12:$B$214,Loans!$B184,LoansR!O$12:O$226)</f>
        <v>0</v>
      </c>
      <c r="P184" s="42">
        <f>SUMIF(LoansC!$B$12:$B$226,Loans!$B184,LoansC!P$12:P$226)+SUMIF(LoansR!$B$12:$B$214,Loans!$B184,LoansR!P$12:P$226)</f>
        <v>0</v>
      </c>
      <c r="Q184" s="42">
        <f>SUMIF(LoansC!$B$12:$B$226,Loans!$B184,LoansC!Q$12:Q$226)+SUMIF(LoansR!$B$12:$B$214,Loans!$B184,LoansR!Q$12:Q$226)</f>
        <v>0</v>
      </c>
      <c r="R184" s="42">
        <f>SUMIF(LoansC!$B$12:$B$226,Loans!$B184,LoansC!R$12:R$226)+SUMIF(LoansR!$B$12:$B$214,Loans!$B184,LoansR!R$12:R$226)</f>
        <v>0</v>
      </c>
      <c r="S184" s="42">
        <f>SUMIF(LoansC!$B$12:$B$226,Loans!$B184,LoansC!S$12:S$226)+SUMIF(LoansR!$B$12:$B$214,Loans!$B184,LoansR!S$12:S$226)</f>
        <v>0</v>
      </c>
      <c r="T184" s="42">
        <f>SUMIF(LoansC!$B$12:$B$226,Loans!$B184,LoansC!T$12:T$226)+SUMIF(LoansR!$B$12:$B$214,Loans!$B184,LoansR!T$12:T$226)</f>
        <v>0</v>
      </c>
      <c r="U184" s="42">
        <f>SUMIF(LoansC!$B$12:$B$226,Loans!$B184,LoansC!U$12:U$226)+SUMIF(LoansR!$B$12:$B$214,Loans!$B184,LoansR!U$12:U$226)</f>
        <v>2</v>
      </c>
      <c r="V184" s="42">
        <f>SUMIF(LoansC!$B$12:$B$226,Loans!$B184,LoansC!V$12:V$226)+SUMIF(LoansR!$B$12:$B$214,Loans!$B184,LoansR!V$12:V$226)</f>
        <v>0</v>
      </c>
      <c r="W184" s="42">
        <f>SUMIF(LoansC!$B$12:$B$226,Loans!$B184,LoansC!W$12:W$226)+SUMIF(LoansR!$B$12:$B$214,Loans!$B184,LoansR!W$12:W$226)</f>
        <v>0</v>
      </c>
      <c r="X184" s="42">
        <f>SUMIF(LoansC!$B$12:$B$226,Loans!$B184,LoansC!X$12:X$226)</f>
        <v>155</v>
      </c>
      <c r="Y184" s="42">
        <f>SUMIF(LoansC!$B$12:$B$226,Loans!$B184,LoansC!Y$12:Y$226)+SUMIF(LoansR!$B$12:$B$214,Loans!$B184,LoansR!Y$12:Y$226)</f>
        <v>0</v>
      </c>
      <c r="Z184" s="42">
        <f>SUMIF(LoansC!$B$12:$B$226,Loans!$B184,LoansC!Z$12:Z$226)+SUMIF(LoansR!$B$12:$B$214,Loans!$B184,LoansR!Z$12:Z$226)</f>
        <v>0</v>
      </c>
      <c r="AA184" s="42">
        <f>SUMIF(LoansC!$B$12:$B$226,Loans!$B184,LoansC!AA$12:AA$226)+SUMIF(LoansR!$B$12:$B$214,Loans!$B184,LoansR!AA$12:AA$226)</f>
        <v>0</v>
      </c>
      <c r="AB184" s="42">
        <f>SUMIF(LoansC!$B$12:$B$226,Loans!$B184,LoansC!AB$12:AB$226)+SUMIF(LoansR!$B$12:$B$214,Loans!$B184,LoansR!AB$12:AB$226)</f>
        <v>0</v>
      </c>
      <c r="AC184" s="42">
        <f>SUMIF(LoansC!$B$12:$B$226,Loans!$B184,LoansC!AC$12:AC$226)+SUMIF(LoansR!$B$12:$B$214,Loans!$B184,LoansR!AC$12:AC$226)</f>
        <v>0</v>
      </c>
      <c r="AD184" s="42">
        <f>SUMIF(LoansC!$B$12:$B$226,Loans!$B184,LoansC!AD$12:AD$226)+SUMIF(LoansR!$B$12:$B$214,Loans!$B184,LoansR!AD$12:AD$226)</f>
        <v>0</v>
      </c>
      <c r="AE184" s="70">
        <f>SUMIF(LoansC!$B$12:$B$226,Loans!$B184,LoansC!AE$12:AE$226)</f>
        <v>0.1111</v>
      </c>
      <c r="AF184" s="42">
        <f>SUMIF(LoansC!$B$12:$B$226,Loans!$B184,LoansC!AF$12:AF$226)+SUMIF(LoansR!$B$12:$B$214,Loans!$B184,LoansR!AF$12:AF$226)</f>
        <v>0</v>
      </c>
      <c r="AG184" s="42">
        <f>SUMIF(LoansC!$B$12:$B$226,Loans!$B184,LoansC!AG$12:AG$226)+SUMIF(LoansR!$B$12:$B$214,Loans!$B184,LoansR!AG$12:AG$226)</f>
        <v>0</v>
      </c>
      <c r="AH184" s="42">
        <f>SUMIF(LoansC!$B$12:$B$226,Loans!$B184,LoansC!AH$12:AH$226)+SUMIF(LoansR!$B$12:$B$214,Loans!$B184,LoansR!AH$12:AH$226)</f>
        <v>0</v>
      </c>
      <c r="AI184" s="42">
        <f>SUMIF(LoansC!$B$12:$B$226,Loans!$B184,LoansC!AI$12:AI$226)+SUMIF(LoansR!$B$12:$B$214,Loans!$B184,LoansR!AI$12:AI$226)</f>
        <v>0</v>
      </c>
      <c r="AJ184" s="42">
        <f>SUMIF(LoansC!$B$12:$B$226,Loans!$B184,LoansC!AJ$12:AJ$226)+SUMIF(LoansR!$B$12:$B$214,Loans!$B184,LoansR!AJ$12:AJ$226)</f>
        <v>0</v>
      </c>
      <c r="AK184" s="42">
        <f>SUMIF(LoansC!$B$12:$B$226,Loans!$B184,LoansC!AK$12:AK$226)+SUMIF(LoansR!$B$12:$B$214,Loans!$B184,LoansR!AK$12:AK$226)</f>
        <v>0</v>
      </c>
      <c r="AL184" s="42">
        <f>SUMIF(LoansC!$B$12:$B$226,Loans!$B184,LoansC!AL$12:AL$226)+SUMIF(LoansR!$B$12:$B$214,Loans!$B184,LoansR!AL$12:AL$226)</f>
        <v>0</v>
      </c>
      <c r="AM184" s="42">
        <f>SUMIF(LoansC!$B$12:$B$226,Loans!$B184,LoansC!AM$12:AM$226)+SUMIF(LoansR!$B$12:$B$214,Loans!$B184,LoansR!AM$12:AM$226)</f>
        <v>0</v>
      </c>
      <c r="AN184" s="42">
        <f>SUMIF(LoansC!$B$12:$B$226,Loans!$B184,LoansC!AN$12:AN$226)+SUMIF(LoansR!$B$12:$B$214,Loans!$B184,LoansR!AN$12:AN$226)</f>
        <v>0</v>
      </c>
      <c r="AP184" s="84"/>
    </row>
    <row r="185" spans="1:42" x14ac:dyDescent="0.2">
      <c r="A185" s="1">
        <f t="shared" si="12"/>
        <v>9</v>
      </c>
      <c r="B185" s="10">
        <f t="shared" si="13"/>
        <v>47026</v>
      </c>
      <c r="C185" s="42">
        <f>SUMIF(LoansC!$B$12:$B$226,Loans!$B185,LoansC!C$12:C$226)+SUMIF(LoansR!$B$12:$B$214,Loans!$B185,LoansR!C$12:C$226)</f>
        <v>0</v>
      </c>
      <c r="D185" s="42">
        <f>SUMIF(LoansC!$B$12:$B$226,Loans!$B185,LoansC!D$12:D$226)+SUMIF(LoansR!$B$12:$B$214,Loans!$B185,LoansR!D$12:D$226)</f>
        <v>266213024.02999997</v>
      </c>
      <c r="E185" s="42">
        <f>SUMIF(LoansC!$B$12:$B$226,Loans!$B185,LoansC!E$12:E$226)+SUMIF(LoansR!$B$12:$B$214,Loans!$B185,LoansR!E$12:E$226)</f>
        <v>0</v>
      </c>
      <c r="F185" s="42">
        <f>SUMIF(LoansC!$B$12:$B$226,Loans!$B185,LoansC!F$12:F$226)+SUMIF(LoansR!$B$12:$B$214,Loans!$B185,LoansR!F$12:F$226)</f>
        <v>0</v>
      </c>
      <c r="G185" s="42">
        <f>SUMIF(LoansC!$B$12:$B$226,Loans!$B185,LoansC!G$12:G$226)+SUMIF(LoansR!$B$12:$B$214,Loans!$B185,LoansR!G$12:G$226)</f>
        <v>0</v>
      </c>
      <c r="H185" s="42">
        <f>SUMIF(LoansC!$B$12:$B$226,Loans!$B185,LoansC!H$12:H$226)+SUMIF(LoansR!$B$12:$B$214,Loans!$B185,LoansR!H$12:H$226)</f>
        <v>0</v>
      </c>
      <c r="I185" s="42">
        <f>SUMIF(LoansC!$B$12:$B$226,Loans!$B185,LoansC!I$12:I$226)+SUMIF(LoansR!$B$12:$B$214,Loans!$B185,LoansR!I$12:I$226)</f>
        <v>0</v>
      </c>
      <c r="J185" s="42">
        <f>SUMIF(LoansC!$B$12:$B$226,Loans!$B185,LoansC!J$12:J$226)+SUMIF(LoansR!$B$12:$B$214,Loans!$B185,LoansR!J$12:J$226)</f>
        <v>0</v>
      </c>
      <c r="K185" s="42">
        <f>SUMIF(LoansC!$B$12:$B$226,Loans!$B185,LoansC!K$12:K$226)+SUMIF(LoansR!$B$12:$B$214,Loans!$B185,LoansR!K$12:K$226)</f>
        <v>0</v>
      </c>
      <c r="L185" s="42">
        <f>SUMIF(LoansC!$B$12:$B$226,Loans!$B185,LoansC!L$12:L$226)+SUMIF(LoansR!$B$12:$B$214,Loans!$B185,LoansR!L$12:L$226)</f>
        <v>0</v>
      </c>
      <c r="M185" s="42">
        <f>SUMIF(LoansC!$B$12:$B$226,Loans!$B185,LoansC!M$12:M$226)+SUMIF(LoansR!$B$12:$B$214,Loans!$B185,LoansR!M$12:M$226)</f>
        <v>0</v>
      </c>
      <c r="N185" s="42">
        <f>SUMIF(LoansC!$B$12:$B$226,Loans!$B185,LoansC!N$12:N$226)+SUMIF(LoansR!$B$12:$B$214,Loans!$B185,LoansR!N$12:N$226)</f>
        <v>0</v>
      </c>
      <c r="O185" s="42">
        <f>SUMIF(LoansC!$B$12:$B$226,Loans!$B185,LoansC!O$12:O$226)+SUMIF(LoansR!$B$12:$B$214,Loans!$B185,LoansR!O$12:O$226)</f>
        <v>0</v>
      </c>
      <c r="P185" s="42">
        <f>SUMIF(LoansC!$B$12:$B$226,Loans!$B185,LoansC!P$12:P$226)+SUMIF(LoansR!$B$12:$B$214,Loans!$B185,LoansR!P$12:P$226)</f>
        <v>0</v>
      </c>
      <c r="Q185" s="42">
        <f>SUMIF(LoansC!$B$12:$B$226,Loans!$B185,LoansC!Q$12:Q$226)+SUMIF(LoansR!$B$12:$B$214,Loans!$B185,LoansR!Q$12:Q$226)</f>
        <v>0</v>
      </c>
      <c r="R185" s="42">
        <f>SUMIF(LoansC!$B$12:$B$226,Loans!$B185,LoansC!R$12:R$226)+SUMIF(LoansR!$B$12:$B$214,Loans!$B185,LoansR!R$12:R$226)</f>
        <v>0</v>
      </c>
      <c r="S185" s="42">
        <f>SUMIF(LoansC!$B$12:$B$226,Loans!$B185,LoansC!S$12:S$226)+SUMIF(LoansR!$B$12:$B$214,Loans!$B185,LoansR!S$12:S$226)</f>
        <v>0</v>
      </c>
      <c r="T185" s="42">
        <f>SUMIF(LoansC!$B$12:$B$226,Loans!$B185,LoansC!T$12:T$226)+SUMIF(LoansR!$B$12:$B$214,Loans!$B185,LoansR!T$12:T$226)</f>
        <v>0</v>
      </c>
      <c r="U185" s="42">
        <f>SUMIF(LoansC!$B$12:$B$226,Loans!$B185,LoansC!U$12:U$226)+SUMIF(LoansR!$B$12:$B$214,Loans!$B185,LoansR!U$12:U$226)</f>
        <v>2</v>
      </c>
      <c r="V185" s="42">
        <f>SUMIF(LoansC!$B$12:$B$226,Loans!$B185,LoansC!V$12:V$226)+SUMIF(LoansR!$B$12:$B$214,Loans!$B185,LoansR!V$12:V$226)</f>
        <v>0</v>
      </c>
      <c r="W185" s="42">
        <f>SUMIF(LoansC!$B$12:$B$226,Loans!$B185,LoansC!W$12:W$226)+SUMIF(LoansR!$B$12:$B$214,Loans!$B185,LoansR!W$12:W$226)</f>
        <v>0</v>
      </c>
      <c r="X185" s="42">
        <f>SUMIF(LoansC!$B$12:$B$226,Loans!$B185,LoansC!X$12:X$226)</f>
        <v>155</v>
      </c>
      <c r="Y185" s="42">
        <f>SUMIF(LoansC!$B$12:$B$226,Loans!$B185,LoansC!Y$12:Y$226)+SUMIF(LoansR!$B$12:$B$214,Loans!$B185,LoansR!Y$12:Y$226)</f>
        <v>0</v>
      </c>
      <c r="Z185" s="42">
        <f>SUMIF(LoansC!$B$12:$B$226,Loans!$B185,LoansC!Z$12:Z$226)+SUMIF(LoansR!$B$12:$B$214,Loans!$B185,LoansR!Z$12:Z$226)</f>
        <v>0</v>
      </c>
      <c r="AA185" s="42">
        <f>SUMIF(LoansC!$B$12:$B$226,Loans!$B185,LoansC!AA$12:AA$226)+SUMIF(LoansR!$B$12:$B$214,Loans!$B185,LoansR!AA$12:AA$226)</f>
        <v>0</v>
      </c>
      <c r="AB185" s="42">
        <f>SUMIF(LoansC!$B$12:$B$226,Loans!$B185,LoansC!AB$12:AB$226)+SUMIF(LoansR!$B$12:$B$214,Loans!$B185,LoansR!AB$12:AB$226)</f>
        <v>0</v>
      </c>
      <c r="AC185" s="42">
        <f>SUMIF(LoansC!$B$12:$B$226,Loans!$B185,LoansC!AC$12:AC$226)+SUMIF(LoansR!$B$12:$B$214,Loans!$B185,LoansR!AC$12:AC$226)</f>
        <v>0</v>
      </c>
      <c r="AD185" s="42">
        <f>SUMIF(LoansC!$B$12:$B$226,Loans!$B185,LoansC!AD$12:AD$226)+SUMIF(LoansR!$B$12:$B$214,Loans!$B185,LoansR!AD$12:AD$226)</f>
        <v>0</v>
      </c>
      <c r="AE185" s="70">
        <f>SUMIF(LoansC!$B$12:$B$226,Loans!$B185,LoansC!AE$12:AE$226)</f>
        <v>0.1111</v>
      </c>
      <c r="AF185" s="42">
        <f>SUMIF(LoansC!$B$12:$B$226,Loans!$B185,LoansC!AF$12:AF$226)+SUMIF(LoansR!$B$12:$B$214,Loans!$B185,LoansR!AF$12:AF$226)</f>
        <v>0</v>
      </c>
      <c r="AG185" s="42">
        <f>SUMIF(LoansC!$B$12:$B$226,Loans!$B185,LoansC!AG$12:AG$226)+SUMIF(LoansR!$B$12:$B$214,Loans!$B185,LoansR!AG$12:AG$226)</f>
        <v>0</v>
      </c>
      <c r="AH185" s="42">
        <f>SUMIF(LoansC!$B$12:$B$226,Loans!$B185,LoansC!AH$12:AH$226)+SUMIF(LoansR!$B$12:$B$214,Loans!$B185,LoansR!AH$12:AH$226)</f>
        <v>0</v>
      </c>
      <c r="AI185" s="42">
        <f>SUMIF(LoansC!$B$12:$B$226,Loans!$B185,LoansC!AI$12:AI$226)+SUMIF(LoansR!$B$12:$B$214,Loans!$B185,LoansR!AI$12:AI$226)</f>
        <v>0</v>
      </c>
      <c r="AJ185" s="42">
        <f>SUMIF(LoansC!$B$12:$B$226,Loans!$B185,LoansC!AJ$12:AJ$226)+SUMIF(LoansR!$B$12:$B$214,Loans!$B185,LoansR!AJ$12:AJ$226)</f>
        <v>0</v>
      </c>
      <c r="AK185" s="42">
        <f>SUMIF(LoansC!$B$12:$B$226,Loans!$B185,LoansC!AK$12:AK$226)+SUMIF(LoansR!$B$12:$B$214,Loans!$B185,LoansR!AK$12:AK$226)</f>
        <v>0</v>
      </c>
      <c r="AL185" s="42">
        <f>SUMIF(LoansC!$B$12:$B$226,Loans!$B185,LoansC!AL$12:AL$226)+SUMIF(LoansR!$B$12:$B$214,Loans!$B185,LoansR!AL$12:AL$226)</f>
        <v>0</v>
      </c>
      <c r="AM185" s="42">
        <f>SUMIF(LoansC!$B$12:$B$226,Loans!$B185,LoansC!AM$12:AM$226)+SUMIF(LoansR!$B$12:$B$214,Loans!$B185,LoansR!AM$12:AM$226)</f>
        <v>0</v>
      </c>
      <c r="AN185" s="42">
        <f>SUMIF(LoansC!$B$12:$B$226,Loans!$B185,LoansC!AN$12:AN$226)+SUMIF(LoansR!$B$12:$B$214,Loans!$B185,LoansR!AN$12:AN$226)</f>
        <v>0</v>
      </c>
      <c r="AP185" s="84"/>
    </row>
    <row r="186" spans="1:42" x14ac:dyDescent="0.2">
      <c r="A186" s="1">
        <f t="shared" si="12"/>
        <v>10</v>
      </c>
      <c r="B186" s="10">
        <f t="shared" si="13"/>
        <v>47057</v>
      </c>
      <c r="C186" s="42">
        <f>SUMIF(LoansC!$B$12:$B$226,Loans!$B186,LoansC!C$12:C$226)+SUMIF(LoansR!$B$12:$B$214,Loans!$B186,LoansR!C$12:C$226)</f>
        <v>0</v>
      </c>
      <c r="D186" s="42">
        <f>SUMIF(LoansC!$B$12:$B$226,Loans!$B186,LoansC!D$12:D$226)+SUMIF(LoansR!$B$12:$B$214,Loans!$B186,LoansR!D$12:D$226)</f>
        <v>266213024.02999997</v>
      </c>
      <c r="E186" s="42">
        <f>SUMIF(LoansC!$B$12:$B$226,Loans!$B186,LoansC!E$12:E$226)+SUMIF(LoansR!$B$12:$B$214,Loans!$B186,LoansR!E$12:E$226)</f>
        <v>0</v>
      </c>
      <c r="F186" s="42">
        <f>SUMIF(LoansC!$B$12:$B$226,Loans!$B186,LoansC!F$12:F$226)+SUMIF(LoansR!$B$12:$B$214,Loans!$B186,LoansR!F$12:F$226)</f>
        <v>0</v>
      </c>
      <c r="G186" s="42">
        <f>SUMIF(LoansC!$B$12:$B$226,Loans!$B186,LoansC!G$12:G$226)+SUMIF(LoansR!$B$12:$B$214,Loans!$B186,LoansR!G$12:G$226)</f>
        <v>0</v>
      </c>
      <c r="H186" s="42">
        <f>SUMIF(LoansC!$B$12:$B$226,Loans!$B186,LoansC!H$12:H$226)+SUMIF(LoansR!$B$12:$B$214,Loans!$B186,LoansR!H$12:H$226)</f>
        <v>0</v>
      </c>
      <c r="I186" s="42">
        <f>SUMIF(LoansC!$B$12:$B$226,Loans!$B186,LoansC!I$12:I$226)+SUMIF(LoansR!$B$12:$B$214,Loans!$B186,LoansR!I$12:I$226)</f>
        <v>0</v>
      </c>
      <c r="J186" s="42">
        <f>SUMIF(LoansC!$B$12:$B$226,Loans!$B186,LoansC!J$12:J$226)+SUMIF(LoansR!$B$12:$B$214,Loans!$B186,LoansR!J$12:J$226)</f>
        <v>0</v>
      </c>
      <c r="K186" s="42">
        <f>SUMIF(LoansC!$B$12:$B$226,Loans!$B186,LoansC!K$12:K$226)+SUMIF(LoansR!$B$12:$B$214,Loans!$B186,LoansR!K$12:K$226)</f>
        <v>0</v>
      </c>
      <c r="L186" s="42">
        <f>SUMIF(LoansC!$B$12:$B$226,Loans!$B186,LoansC!L$12:L$226)+SUMIF(LoansR!$B$12:$B$214,Loans!$B186,LoansR!L$12:L$226)</f>
        <v>0</v>
      </c>
      <c r="M186" s="42">
        <f>SUMIF(LoansC!$B$12:$B$226,Loans!$B186,LoansC!M$12:M$226)+SUMIF(LoansR!$B$12:$B$214,Loans!$B186,LoansR!M$12:M$226)</f>
        <v>0</v>
      </c>
      <c r="N186" s="42">
        <f>SUMIF(LoansC!$B$12:$B$226,Loans!$B186,LoansC!N$12:N$226)+SUMIF(LoansR!$B$12:$B$214,Loans!$B186,LoansR!N$12:N$226)</f>
        <v>0</v>
      </c>
      <c r="O186" s="42">
        <f>SUMIF(LoansC!$B$12:$B$226,Loans!$B186,LoansC!O$12:O$226)+SUMIF(LoansR!$B$12:$B$214,Loans!$B186,LoansR!O$12:O$226)</f>
        <v>0</v>
      </c>
      <c r="P186" s="42">
        <f>SUMIF(LoansC!$B$12:$B$226,Loans!$B186,LoansC!P$12:P$226)+SUMIF(LoansR!$B$12:$B$214,Loans!$B186,LoansR!P$12:P$226)</f>
        <v>0</v>
      </c>
      <c r="Q186" s="42">
        <f>SUMIF(LoansC!$B$12:$B$226,Loans!$B186,LoansC!Q$12:Q$226)+SUMIF(LoansR!$B$12:$B$214,Loans!$B186,LoansR!Q$12:Q$226)</f>
        <v>0</v>
      </c>
      <c r="R186" s="42">
        <f>SUMIF(LoansC!$B$12:$B$226,Loans!$B186,LoansC!R$12:R$226)+SUMIF(LoansR!$B$12:$B$214,Loans!$B186,LoansR!R$12:R$226)</f>
        <v>0</v>
      </c>
      <c r="S186" s="42">
        <f>SUMIF(LoansC!$B$12:$B$226,Loans!$B186,LoansC!S$12:S$226)+SUMIF(LoansR!$B$12:$B$214,Loans!$B186,LoansR!S$12:S$226)</f>
        <v>0</v>
      </c>
      <c r="T186" s="42">
        <f>SUMIF(LoansC!$B$12:$B$226,Loans!$B186,LoansC!T$12:T$226)+SUMIF(LoansR!$B$12:$B$214,Loans!$B186,LoansR!T$12:T$226)</f>
        <v>0</v>
      </c>
      <c r="U186" s="42">
        <f>SUMIF(LoansC!$B$12:$B$226,Loans!$B186,LoansC!U$12:U$226)+SUMIF(LoansR!$B$12:$B$214,Loans!$B186,LoansR!U$12:U$226)</f>
        <v>2</v>
      </c>
      <c r="V186" s="42">
        <f>SUMIF(LoansC!$B$12:$B$226,Loans!$B186,LoansC!V$12:V$226)+SUMIF(LoansR!$B$12:$B$214,Loans!$B186,LoansR!V$12:V$226)</f>
        <v>0</v>
      </c>
      <c r="W186" s="42">
        <f>SUMIF(LoansC!$B$12:$B$226,Loans!$B186,LoansC!W$12:W$226)+SUMIF(LoansR!$B$12:$B$214,Loans!$B186,LoansR!W$12:W$226)</f>
        <v>0</v>
      </c>
      <c r="X186" s="42">
        <f>SUMIF(LoansC!$B$12:$B$226,Loans!$B186,LoansC!X$12:X$226)</f>
        <v>155</v>
      </c>
      <c r="Y186" s="42">
        <f>SUMIF(LoansC!$B$12:$B$226,Loans!$B186,LoansC!Y$12:Y$226)+SUMIF(LoansR!$B$12:$B$214,Loans!$B186,LoansR!Y$12:Y$226)</f>
        <v>0</v>
      </c>
      <c r="Z186" s="42">
        <f>SUMIF(LoansC!$B$12:$B$226,Loans!$B186,LoansC!Z$12:Z$226)+SUMIF(LoansR!$B$12:$B$214,Loans!$B186,LoansR!Z$12:Z$226)</f>
        <v>0</v>
      </c>
      <c r="AA186" s="42">
        <f>SUMIF(LoansC!$B$12:$B$226,Loans!$B186,LoansC!AA$12:AA$226)+SUMIF(LoansR!$B$12:$B$214,Loans!$B186,LoansR!AA$12:AA$226)</f>
        <v>0</v>
      </c>
      <c r="AB186" s="42">
        <f>SUMIF(LoansC!$B$12:$B$226,Loans!$B186,LoansC!AB$12:AB$226)+SUMIF(LoansR!$B$12:$B$214,Loans!$B186,LoansR!AB$12:AB$226)</f>
        <v>0</v>
      </c>
      <c r="AC186" s="42">
        <f>SUMIF(LoansC!$B$12:$B$226,Loans!$B186,LoansC!AC$12:AC$226)+SUMIF(LoansR!$B$12:$B$214,Loans!$B186,LoansR!AC$12:AC$226)</f>
        <v>0</v>
      </c>
      <c r="AD186" s="42">
        <f>SUMIF(LoansC!$B$12:$B$226,Loans!$B186,LoansC!AD$12:AD$226)+SUMIF(LoansR!$B$12:$B$214,Loans!$B186,LoansR!AD$12:AD$226)</f>
        <v>0</v>
      </c>
      <c r="AE186" s="70">
        <f>SUMIF(LoansC!$B$12:$B$226,Loans!$B186,LoansC!AE$12:AE$226)</f>
        <v>0.1111</v>
      </c>
      <c r="AF186" s="42">
        <f>SUMIF(LoansC!$B$12:$B$226,Loans!$B186,LoansC!AF$12:AF$226)+SUMIF(LoansR!$B$12:$B$214,Loans!$B186,LoansR!AF$12:AF$226)</f>
        <v>0</v>
      </c>
      <c r="AG186" s="42">
        <f>SUMIF(LoansC!$B$12:$B$226,Loans!$B186,LoansC!AG$12:AG$226)+SUMIF(LoansR!$B$12:$B$214,Loans!$B186,LoansR!AG$12:AG$226)</f>
        <v>0</v>
      </c>
      <c r="AH186" s="42">
        <f>SUMIF(LoansC!$B$12:$B$226,Loans!$B186,LoansC!AH$12:AH$226)+SUMIF(LoansR!$B$12:$B$214,Loans!$B186,LoansR!AH$12:AH$226)</f>
        <v>0</v>
      </c>
      <c r="AI186" s="42">
        <f>SUMIF(LoansC!$B$12:$B$226,Loans!$B186,LoansC!AI$12:AI$226)+SUMIF(LoansR!$B$12:$B$214,Loans!$B186,LoansR!AI$12:AI$226)</f>
        <v>0</v>
      </c>
      <c r="AJ186" s="42">
        <f>SUMIF(LoansC!$B$12:$B$226,Loans!$B186,LoansC!AJ$12:AJ$226)+SUMIF(LoansR!$B$12:$B$214,Loans!$B186,LoansR!AJ$12:AJ$226)</f>
        <v>0</v>
      </c>
      <c r="AK186" s="42">
        <f>SUMIF(LoansC!$B$12:$B$226,Loans!$B186,LoansC!AK$12:AK$226)+SUMIF(LoansR!$B$12:$B$214,Loans!$B186,LoansR!AK$12:AK$226)</f>
        <v>0</v>
      </c>
      <c r="AL186" s="42">
        <f>SUMIF(LoansC!$B$12:$B$226,Loans!$B186,LoansC!AL$12:AL$226)+SUMIF(LoansR!$B$12:$B$214,Loans!$B186,LoansR!AL$12:AL$226)</f>
        <v>0</v>
      </c>
      <c r="AM186" s="42">
        <f>SUMIF(LoansC!$B$12:$B$226,Loans!$B186,LoansC!AM$12:AM$226)+SUMIF(LoansR!$B$12:$B$214,Loans!$B186,LoansR!AM$12:AM$226)</f>
        <v>0</v>
      </c>
      <c r="AN186" s="42">
        <f>SUMIF(LoansC!$B$12:$B$226,Loans!$B186,LoansC!AN$12:AN$226)+SUMIF(LoansR!$B$12:$B$214,Loans!$B186,LoansR!AN$12:AN$226)</f>
        <v>0</v>
      </c>
      <c r="AP186" s="84"/>
    </row>
    <row r="187" spans="1:42" x14ac:dyDescent="0.2">
      <c r="A187" s="1">
        <f t="shared" si="12"/>
        <v>11</v>
      </c>
      <c r="B187" s="10">
        <f t="shared" si="13"/>
        <v>47087</v>
      </c>
      <c r="C187" s="42">
        <f>SUMIF(LoansC!$B$12:$B$226,Loans!$B187,LoansC!C$12:C$226)+SUMIF(LoansR!$B$12:$B$214,Loans!$B187,LoansR!C$12:C$226)</f>
        <v>0</v>
      </c>
      <c r="D187" s="42">
        <f>SUMIF(LoansC!$B$12:$B$226,Loans!$B187,LoansC!D$12:D$226)+SUMIF(LoansR!$B$12:$B$214,Loans!$B187,LoansR!D$12:D$226)</f>
        <v>266213024.02999997</v>
      </c>
      <c r="E187" s="42">
        <f>SUMIF(LoansC!$B$12:$B$226,Loans!$B187,LoansC!E$12:E$226)+SUMIF(LoansR!$B$12:$B$214,Loans!$B187,LoansR!E$12:E$226)</f>
        <v>0</v>
      </c>
      <c r="F187" s="42">
        <f>SUMIF(LoansC!$B$12:$B$226,Loans!$B187,LoansC!F$12:F$226)+SUMIF(LoansR!$B$12:$B$214,Loans!$B187,LoansR!F$12:F$226)</f>
        <v>0</v>
      </c>
      <c r="G187" s="42">
        <f>SUMIF(LoansC!$B$12:$B$226,Loans!$B187,LoansC!G$12:G$226)+SUMIF(LoansR!$B$12:$B$214,Loans!$B187,LoansR!G$12:G$226)</f>
        <v>0</v>
      </c>
      <c r="H187" s="42">
        <f>SUMIF(LoansC!$B$12:$B$226,Loans!$B187,LoansC!H$12:H$226)+SUMIF(LoansR!$B$12:$B$214,Loans!$B187,LoansR!H$12:H$226)</f>
        <v>0</v>
      </c>
      <c r="I187" s="42">
        <f>SUMIF(LoansC!$B$12:$B$226,Loans!$B187,LoansC!I$12:I$226)+SUMIF(LoansR!$B$12:$B$214,Loans!$B187,LoansR!I$12:I$226)</f>
        <v>0</v>
      </c>
      <c r="J187" s="42">
        <f>SUMIF(LoansC!$B$12:$B$226,Loans!$B187,LoansC!J$12:J$226)+SUMIF(LoansR!$B$12:$B$214,Loans!$B187,LoansR!J$12:J$226)</f>
        <v>0</v>
      </c>
      <c r="K187" s="42">
        <f>SUMIF(LoansC!$B$12:$B$226,Loans!$B187,LoansC!K$12:K$226)+SUMIF(LoansR!$B$12:$B$214,Loans!$B187,LoansR!K$12:K$226)</f>
        <v>0</v>
      </c>
      <c r="L187" s="42">
        <f>SUMIF(LoansC!$B$12:$B$226,Loans!$B187,LoansC!L$12:L$226)+SUMIF(LoansR!$B$12:$B$214,Loans!$B187,LoansR!L$12:L$226)</f>
        <v>0</v>
      </c>
      <c r="M187" s="42">
        <f>SUMIF(LoansC!$B$12:$B$226,Loans!$B187,LoansC!M$12:M$226)+SUMIF(LoansR!$B$12:$B$214,Loans!$B187,LoansR!M$12:M$226)</f>
        <v>0</v>
      </c>
      <c r="N187" s="42">
        <f>SUMIF(LoansC!$B$12:$B$226,Loans!$B187,LoansC!N$12:N$226)+SUMIF(LoansR!$B$12:$B$214,Loans!$B187,LoansR!N$12:N$226)</f>
        <v>0</v>
      </c>
      <c r="O187" s="42">
        <f>SUMIF(LoansC!$B$12:$B$226,Loans!$B187,LoansC!O$12:O$226)+SUMIF(LoansR!$B$12:$B$214,Loans!$B187,LoansR!O$12:O$226)</f>
        <v>0</v>
      </c>
      <c r="P187" s="42">
        <f>SUMIF(LoansC!$B$12:$B$226,Loans!$B187,LoansC!P$12:P$226)+SUMIF(LoansR!$B$12:$B$214,Loans!$B187,LoansR!P$12:P$226)</f>
        <v>0</v>
      </c>
      <c r="Q187" s="42">
        <f>SUMIF(LoansC!$B$12:$B$226,Loans!$B187,LoansC!Q$12:Q$226)+SUMIF(LoansR!$B$12:$B$214,Loans!$B187,LoansR!Q$12:Q$226)</f>
        <v>0</v>
      </c>
      <c r="R187" s="42">
        <f>SUMIF(LoansC!$B$12:$B$226,Loans!$B187,LoansC!R$12:R$226)+SUMIF(LoansR!$B$12:$B$214,Loans!$B187,LoansR!R$12:R$226)</f>
        <v>0</v>
      </c>
      <c r="S187" s="42">
        <f>SUMIF(LoansC!$B$12:$B$226,Loans!$B187,LoansC!S$12:S$226)+SUMIF(LoansR!$B$12:$B$214,Loans!$B187,LoansR!S$12:S$226)</f>
        <v>0</v>
      </c>
      <c r="T187" s="42">
        <f>SUMIF(LoansC!$B$12:$B$226,Loans!$B187,LoansC!T$12:T$226)+SUMIF(LoansR!$B$12:$B$214,Loans!$B187,LoansR!T$12:T$226)</f>
        <v>0</v>
      </c>
      <c r="U187" s="42">
        <f>SUMIF(LoansC!$B$12:$B$226,Loans!$B187,LoansC!U$12:U$226)+SUMIF(LoansR!$B$12:$B$214,Loans!$B187,LoansR!U$12:U$226)</f>
        <v>2</v>
      </c>
      <c r="V187" s="42">
        <f>SUMIF(LoansC!$B$12:$B$226,Loans!$B187,LoansC!V$12:V$226)+SUMIF(LoansR!$B$12:$B$214,Loans!$B187,LoansR!V$12:V$226)</f>
        <v>0</v>
      </c>
      <c r="W187" s="42">
        <f>SUMIF(LoansC!$B$12:$B$226,Loans!$B187,LoansC!W$12:W$226)+SUMIF(LoansR!$B$12:$B$214,Loans!$B187,LoansR!W$12:W$226)</f>
        <v>0</v>
      </c>
      <c r="X187" s="42">
        <f>SUMIF(LoansC!$B$12:$B$226,Loans!$B187,LoansC!X$12:X$226)</f>
        <v>155</v>
      </c>
      <c r="Y187" s="42">
        <f>SUMIF(LoansC!$B$12:$B$226,Loans!$B187,LoansC!Y$12:Y$226)+SUMIF(LoansR!$B$12:$B$214,Loans!$B187,LoansR!Y$12:Y$226)</f>
        <v>0</v>
      </c>
      <c r="Z187" s="42">
        <f>SUMIF(LoansC!$B$12:$B$226,Loans!$B187,LoansC!Z$12:Z$226)+SUMIF(LoansR!$B$12:$B$214,Loans!$B187,LoansR!Z$12:Z$226)</f>
        <v>0</v>
      </c>
      <c r="AA187" s="42">
        <f>SUMIF(LoansC!$B$12:$B$226,Loans!$B187,LoansC!AA$12:AA$226)+SUMIF(LoansR!$B$12:$B$214,Loans!$B187,LoansR!AA$12:AA$226)</f>
        <v>0</v>
      </c>
      <c r="AB187" s="42">
        <f>SUMIF(LoansC!$B$12:$B$226,Loans!$B187,LoansC!AB$12:AB$226)+SUMIF(LoansR!$B$12:$B$214,Loans!$B187,LoansR!AB$12:AB$226)</f>
        <v>0</v>
      </c>
      <c r="AC187" s="42">
        <f>SUMIF(LoansC!$B$12:$B$226,Loans!$B187,LoansC!AC$12:AC$226)+SUMIF(LoansR!$B$12:$B$214,Loans!$B187,LoansR!AC$12:AC$226)</f>
        <v>0</v>
      </c>
      <c r="AD187" s="42">
        <f>SUMIF(LoansC!$B$12:$B$226,Loans!$B187,LoansC!AD$12:AD$226)+SUMIF(LoansR!$B$12:$B$214,Loans!$B187,LoansR!AD$12:AD$226)</f>
        <v>0</v>
      </c>
      <c r="AE187" s="70">
        <f>SUMIF(LoansC!$B$12:$B$226,Loans!$B187,LoansC!AE$12:AE$226)</f>
        <v>0.1111</v>
      </c>
      <c r="AF187" s="42">
        <f>SUMIF(LoansC!$B$12:$B$226,Loans!$B187,LoansC!AF$12:AF$226)+SUMIF(LoansR!$B$12:$B$214,Loans!$B187,LoansR!AF$12:AF$226)</f>
        <v>0</v>
      </c>
      <c r="AG187" s="42">
        <f>SUMIF(LoansC!$B$12:$B$226,Loans!$B187,LoansC!AG$12:AG$226)+SUMIF(LoansR!$B$12:$B$214,Loans!$B187,LoansR!AG$12:AG$226)</f>
        <v>0</v>
      </c>
      <c r="AH187" s="42">
        <f>SUMIF(LoansC!$B$12:$B$226,Loans!$B187,LoansC!AH$12:AH$226)+SUMIF(LoansR!$B$12:$B$214,Loans!$B187,LoansR!AH$12:AH$226)</f>
        <v>0</v>
      </c>
      <c r="AI187" s="42">
        <f>SUMIF(LoansC!$B$12:$B$226,Loans!$B187,LoansC!AI$12:AI$226)+SUMIF(LoansR!$B$12:$B$214,Loans!$B187,LoansR!AI$12:AI$226)</f>
        <v>0</v>
      </c>
      <c r="AJ187" s="42">
        <f>SUMIF(LoansC!$B$12:$B$226,Loans!$B187,LoansC!AJ$12:AJ$226)+SUMIF(LoansR!$B$12:$B$214,Loans!$B187,LoansR!AJ$12:AJ$226)</f>
        <v>0</v>
      </c>
      <c r="AK187" s="42">
        <f>SUMIF(LoansC!$B$12:$B$226,Loans!$B187,LoansC!AK$12:AK$226)+SUMIF(LoansR!$B$12:$B$214,Loans!$B187,LoansR!AK$12:AK$226)</f>
        <v>0</v>
      </c>
      <c r="AL187" s="42">
        <f>SUMIF(LoansC!$B$12:$B$226,Loans!$B187,LoansC!AL$12:AL$226)+SUMIF(LoansR!$B$12:$B$214,Loans!$B187,LoansR!AL$12:AL$226)</f>
        <v>0</v>
      </c>
      <c r="AM187" s="42">
        <f>SUMIF(LoansC!$B$12:$B$226,Loans!$B187,LoansC!AM$12:AM$226)+SUMIF(LoansR!$B$12:$B$214,Loans!$B187,LoansR!AM$12:AM$226)</f>
        <v>0</v>
      </c>
      <c r="AN187" s="42">
        <f>SUMIF(LoansC!$B$12:$B$226,Loans!$B187,LoansC!AN$12:AN$226)+SUMIF(LoansR!$B$12:$B$214,Loans!$B187,LoansR!AN$12:AN$226)</f>
        <v>0</v>
      </c>
      <c r="AP187" s="84"/>
    </row>
    <row r="188" spans="1:42" s="69" customFormat="1" x14ac:dyDescent="0.2">
      <c r="A188" s="67"/>
      <c r="B188" s="68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1"/>
      <c r="AF188" s="90"/>
      <c r="AG188" s="90"/>
      <c r="AH188" s="90"/>
      <c r="AI188" s="90"/>
      <c r="AJ188" s="90"/>
      <c r="AK188" s="90"/>
      <c r="AL188" s="90"/>
      <c r="AM188" s="90"/>
      <c r="AN188" s="90"/>
      <c r="AP188" s="92"/>
    </row>
    <row r="189" spans="1:42" s="69" customFormat="1" x14ac:dyDescent="0.2">
      <c r="A189" s="67"/>
      <c r="B189" s="68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1"/>
      <c r="AF189" s="90"/>
      <c r="AG189" s="90"/>
      <c r="AH189" s="90"/>
      <c r="AI189" s="90"/>
      <c r="AJ189" s="90"/>
      <c r="AK189" s="90"/>
      <c r="AL189" s="90"/>
      <c r="AM189" s="90"/>
      <c r="AN189" s="90"/>
      <c r="AP189" s="92"/>
    </row>
    <row r="190" spans="1:42" s="69" customFormat="1" x14ac:dyDescent="0.2">
      <c r="A190" s="67"/>
      <c r="B190" s="68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1"/>
      <c r="AF190" s="90"/>
      <c r="AG190" s="90"/>
      <c r="AH190" s="90"/>
      <c r="AI190" s="90"/>
      <c r="AJ190" s="90"/>
      <c r="AK190" s="90"/>
      <c r="AL190" s="90"/>
      <c r="AM190" s="90"/>
      <c r="AN190" s="90"/>
      <c r="AP190" s="92"/>
    </row>
    <row r="191" spans="1:42" s="69" customFormat="1" x14ac:dyDescent="0.2">
      <c r="A191" s="67"/>
      <c r="B191" s="68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1"/>
      <c r="AF191" s="90"/>
      <c r="AG191" s="90"/>
      <c r="AH191" s="90"/>
      <c r="AI191" s="90"/>
      <c r="AJ191" s="90"/>
      <c r="AK191" s="90"/>
      <c r="AL191" s="90"/>
      <c r="AM191" s="90"/>
      <c r="AN191" s="90"/>
      <c r="AP191" s="92"/>
    </row>
    <row r="192" spans="1:42" s="69" customFormat="1" x14ac:dyDescent="0.2">
      <c r="A192" s="67"/>
      <c r="B192" s="68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1"/>
      <c r="AF192" s="90"/>
      <c r="AG192" s="90"/>
      <c r="AH192" s="90"/>
      <c r="AI192" s="90"/>
      <c r="AJ192" s="90"/>
      <c r="AK192" s="90"/>
      <c r="AL192" s="90"/>
      <c r="AM192" s="90"/>
      <c r="AN192" s="90"/>
      <c r="AP192" s="92"/>
    </row>
    <row r="193" spans="1:42" s="69" customFormat="1" x14ac:dyDescent="0.2">
      <c r="A193" s="67"/>
      <c r="B193" s="68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1"/>
      <c r="AF193" s="90"/>
      <c r="AG193" s="90"/>
      <c r="AH193" s="90"/>
      <c r="AI193" s="90"/>
      <c r="AJ193" s="90"/>
      <c r="AK193" s="90"/>
      <c r="AL193" s="90"/>
      <c r="AM193" s="90"/>
      <c r="AN193" s="90"/>
      <c r="AP193" s="92"/>
    </row>
    <row r="194" spans="1:42" s="69" customFormat="1" x14ac:dyDescent="0.2">
      <c r="A194" s="67"/>
      <c r="B194" s="68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1"/>
      <c r="AF194" s="90"/>
      <c r="AG194" s="90"/>
      <c r="AH194" s="90"/>
      <c r="AI194" s="90"/>
      <c r="AJ194" s="90"/>
      <c r="AK194" s="90"/>
      <c r="AL194" s="90"/>
      <c r="AM194" s="90"/>
      <c r="AN194" s="90"/>
      <c r="AP194" s="92"/>
    </row>
    <row r="195" spans="1:42" s="69" customFormat="1" x14ac:dyDescent="0.2">
      <c r="A195" s="67"/>
      <c r="B195" s="68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1"/>
      <c r="AF195" s="90"/>
      <c r="AG195" s="90"/>
      <c r="AH195" s="90"/>
      <c r="AI195" s="90"/>
      <c r="AJ195" s="90"/>
      <c r="AK195" s="90"/>
      <c r="AL195" s="90"/>
      <c r="AM195" s="90"/>
      <c r="AN195" s="90"/>
      <c r="AP195" s="92"/>
    </row>
    <row r="196" spans="1:42" s="69" customFormat="1" x14ac:dyDescent="0.2">
      <c r="A196" s="67"/>
      <c r="B196" s="68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1"/>
      <c r="AF196" s="90"/>
      <c r="AG196" s="90"/>
      <c r="AH196" s="90"/>
      <c r="AI196" s="90"/>
      <c r="AJ196" s="90"/>
      <c r="AK196" s="90"/>
      <c r="AL196" s="90"/>
      <c r="AM196" s="90"/>
      <c r="AN196" s="90"/>
      <c r="AP196" s="92"/>
    </row>
    <row r="197" spans="1:42" s="69" customFormat="1" x14ac:dyDescent="0.2">
      <c r="A197" s="67"/>
      <c r="B197" s="68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1"/>
      <c r="AF197" s="90"/>
      <c r="AG197" s="90"/>
      <c r="AH197" s="90"/>
      <c r="AI197" s="90"/>
      <c r="AJ197" s="90"/>
      <c r="AK197" s="90"/>
      <c r="AL197" s="90"/>
      <c r="AM197" s="90"/>
      <c r="AN197" s="90"/>
      <c r="AP197" s="92"/>
    </row>
    <row r="198" spans="1:42" s="69" customFormat="1" x14ac:dyDescent="0.2">
      <c r="A198" s="67"/>
      <c r="B198" s="68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1"/>
      <c r="AF198" s="90"/>
      <c r="AG198" s="90"/>
      <c r="AH198" s="90"/>
      <c r="AI198" s="90"/>
      <c r="AJ198" s="90"/>
      <c r="AK198" s="90"/>
      <c r="AL198" s="90"/>
      <c r="AM198" s="90"/>
      <c r="AN198" s="90"/>
      <c r="AP198" s="92"/>
    </row>
    <row r="199" spans="1:42" s="69" customFormat="1" x14ac:dyDescent="0.2">
      <c r="A199" s="67"/>
      <c r="B199" s="68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1"/>
      <c r="AF199" s="90"/>
      <c r="AG199" s="90"/>
      <c r="AH199" s="90"/>
      <c r="AI199" s="90"/>
      <c r="AJ199" s="90"/>
      <c r="AK199" s="90"/>
      <c r="AL199" s="90"/>
      <c r="AM199" s="90"/>
      <c r="AN199" s="90"/>
      <c r="AP199" s="92"/>
    </row>
    <row r="200" spans="1:42" s="69" customFormat="1" x14ac:dyDescent="0.2">
      <c r="A200" s="67"/>
      <c r="B200" s="68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1"/>
      <c r="AF200" s="90"/>
      <c r="AG200" s="90"/>
      <c r="AH200" s="90"/>
      <c r="AI200" s="90"/>
      <c r="AJ200" s="90"/>
      <c r="AK200" s="90"/>
      <c r="AL200" s="90"/>
      <c r="AM200" s="90"/>
      <c r="AN200" s="90"/>
      <c r="AP200" s="92"/>
    </row>
    <row r="201" spans="1:42" s="69" customFormat="1" x14ac:dyDescent="0.2">
      <c r="A201" s="67"/>
      <c r="B201" s="68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1"/>
      <c r="AF201" s="90"/>
      <c r="AG201" s="90"/>
      <c r="AH201" s="90"/>
      <c r="AI201" s="90"/>
      <c r="AJ201" s="90"/>
      <c r="AK201" s="90"/>
      <c r="AL201" s="90"/>
      <c r="AM201" s="90"/>
      <c r="AN201" s="90"/>
      <c r="AP201" s="92"/>
    </row>
    <row r="202" spans="1:42" s="69" customFormat="1" x14ac:dyDescent="0.2">
      <c r="A202" s="67"/>
      <c r="B202" s="68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1"/>
      <c r="AF202" s="90"/>
      <c r="AG202" s="90"/>
      <c r="AH202" s="90"/>
      <c r="AI202" s="90"/>
      <c r="AJ202" s="90"/>
      <c r="AK202" s="90"/>
      <c r="AL202" s="90"/>
      <c r="AM202" s="90"/>
      <c r="AN202" s="90"/>
      <c r="AP202" s="92"/>
    </row>
    <row r="203" spans="1:42" s="69" customFormat="1" x14ac:dyDescent="0.2">
      <c r="A203" s="67"/>
      <c r="B203" s="68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1"/>
      <c r="AF203" s="90"/>
      <c r="AG203" s="90"/>
      <c r="AH203" s="90"/>
      <c r="AI203" s="90"/>
      <c r="AJ203" s="90"/>
      <c r="AK203" s="90"/>
      <c r="AL203" s="90"/>
      <c r="AM203" s="90"/>
      <c r="AN203" s="90"/>
      <c r="AP203" s="92"/>
    </row>
    <row r="204" spans="1:42" s="69" customFormat="1" x14ac:dyDescent="0.2">
      <c r="A204" s="67"/>
      <c r="B204" s="68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1"/>
      <c r="AF204" s="90"/>
      <c r="AG204" s="90"/>
      <c r="AH204" s="90"/>
      <c r="AI204" s="90"/>
      <c r="AJ204" s="90"/>
      <c r="AK204" s="90"/>
      <c r="AL204" s="90"/>
      <c r="AM204" s="90"/>
      <c r="AN204" s="90"/>
      <c r="AP204" s="92"/>
    </row>
    <row r="205" spans="1:42" s="69" customFormat="1" x14ac:dyDescent="0.2">
      <c r="A205" s="67"/>
      <c r="B205" s="68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1"/>
      <c r="AF205" s="90"/>
      <c r="AG205" s="90"/>
      <c r="AH205" s="90"/>
      <c r="AI205" s="90"/>
      <c r="AJ205" s="90"/>
      <c r="AK205" s="90"/>
      <c r="AL205" s="90"/>
      <c r="AM205" s="90"/>
      <c r="AN205" s="90"/>
      <c r="AP205" s="92"/>
    </row>
    <row r="206" spans="1:42" s="69" customFormat="1" x14ac:dyDescent="0.2">
      <c r="A206" s="67"/>
      <c r="B206" s="68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1"/>
      <c r="AF206" s="90"/>
      <c r="AG206" s="90"/>
      <c r="AH206" s="90"/>
      <c r="AI206" s="90"/>
      <c r="AJ206" s="90"/>
      <c r="AK206" s="90"/>
      <c r="AL206" s="90"/>
      <c r="AM206" s="90"/>
      <c r="AN206" s="90"/>
      <c r="AP206" s="92"/>
    </row>
    <row r="207" spans="1:42" s="69" customFormat="1" x14ac:dyDescent="0.2">
      <c r="A207" s="67"/>
      <c r="B207" s="68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1"/>
      <c r="AF207" s="90"/>
      <c r="AG207" s="90"/>
      <c r="AH207" s="90"/>
      <c r="AI207" s="90"/>
      <c r="AJ207" s="90"/>
      <c r="AK207" s="90"/>
      <c r="AL207" s="90"/>
      <c r="AM207" s="90"/>
      <c r="AN207" s="90"/>
      <c r="AP207" s="92"/>
    </row>
    <row r="208" spans="1:42" s="69" customFormat="1" x14ac:dyDescent="0.2">
      <c r="A208" s="67"/>
      <c r="B208" s="68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1"/>
      <c r="AF208" s="90"/>
      <c r="AG208" s="90"/>
      <c r="AH208" s="90"/>
      <c r="AI208" s="90"/>
      <c r="AJ208" s="90"/>
      <c r="AK208" s="90"/>
      <c r="AL208" s="90"/>
      <c r="AM208" s="90"/>
      <c r="AN208" s="90"/>
      <c r="AP208" s="92"/>
    </row>
    <row r="209" spans="1:42" s="69" customFormat="1" x14ac:dyDescent="0.2">
      <c r="A209" s="67"/>
      <c r="B209" s="68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1"/>
      <c r="AF209" s="90"/>
      <c r="AG209" s="90"/>
      <c r="AH209" s="90"/>
      <c r="AI209" s="90"/>
      <c r="AJ209" s="90"/>
      <c r="AK209" s="90"/>
      <c r="AL209" s="90"/>
      <c r="AM209" s="90"/>
      <c r="AN209" s="90"/>
      <c r="AP209" s="92"/>
    </row>
    <row r="210" spans="1:42" s="69" customFormat="1" x14ac:dyDescent="0.2">
      <c r="A210" s="67"/>
      <c r="B210" s="68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1"/>
      <c r="AF210" s="90"/>
      <c r="AG210" s="90"/>
      <c r="AH210" s="90"/>
      <c r="AI210" s="90"/>
      <c r="AJ210" s="90"/>
      <c r="AK210" s="90"/>
      <c r="AL210" s="90"/>
      <c r="AM210" s="90"/>
      <c r="AN210" s="90"/>
      <c r="AP210" s="92"/>
    </row>
    <row r="211" spans="1:42" s="69" customFormat="1" x14ac:dyDescent="0.2">
      <c r="A211" s="67"/>
      <c r="B211" s="68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1"/>
      <c r="AF211" s="90"/>
      <c r="AG211" s="90"/>
      <c r="AH211" s="90"/>
      <c r="AI211" s="90"/>
      <c r="AJ211" s="90"/>
      <c r="AK211" s="90"/>
      <c r="AL211" s="90"/>
      <c r="AM211" s="90"/>
      <c r="AN211" s="90"/>
      <c r="AP211" s="92"/>
    </row>
    <row r="212" spans="1:42" s="69" customFormat="1" x14ac:dyDescent="0.2">
      <c r="A212" s="67"/>
      <c r="B212" s="68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1"/>
      <c r="AF212" s="90"/>
      <c r="AG212" s="90"/>
      <c r="AH212" s="90"/>
      <c r="AI212" s="90"/>
      <c r="AJ212" s="90"/>
      <c r="AK212" s="90"/>
      <c r="AL212" s="90"/>
      <c r="AM212" s="90"/>
      <c r="AN212" s="90"/>
      <c r="AP212" s="92"/>
    </row>
    <row r="213" spans="1:42" s="69" customFormat="1" x14ac:dyDescent="0.2">
      <c r="A213" s="67"/>
      <c r="B213" s="68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1"/>
      <c r="AF213" s="90"/>
      <c r="AG213" s="90"/>
      <c r="AH213" s="90"/>
      <c r="AI213" s="90"/>
      <c r="AJ213" s="90"/>
      <c r="AK213" s="90"/>
      <c r="AL213" s="90"/>
      <c r="AM213" s="90"/>
      <c r="AN213" s="90"/>
      <c r="AP213" s="92"/>
    </row>
    <row r="214" spans="1:42" s="69" customFormat="1" x14ac:dyDescent="0.2">
      <c r="A214" s="67"/>
      <c r="B214" s="68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1"/>
      <c r="AF214" s="90"/>
      <c r="AG214" s="90"/>
      <c r="AH214" s="90"/>
      <c r="AI214" s="90"/>
      <c r="AJ214" s="90"/>
      <c r="AK214" s="90"/>
      <c r="AL214" s="90"/>
      <c r="AM214" s="90"/>
      <c r="AN214" s="90"/>
      <c r="AP214" s="92"/>
    </row>
    <row r="215" spans="1:42" s="69" customFormat="1" x14ac:dyDescent="0.2">
      <c r="A215" s="67"/>
      <c r="B215" s="68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1"/>
      <c r="AF215" s="90"/>
      <c r="AG215" s="90"/>
      <c r="AH215" s="90"/>
      <c r="AI215" s="90"/>
      <c r="AJ215" s="90"/>
      <c r="AK215" s="90"/>
      <c r="AL215" s="90"/>
      <c r="AM215" s="90"/>
      <c r="AN215" s="90"/>
      <c r="AP215" s="92"/>
    </row>
    <row r="216" spans="1:42" s="69" customFormat="1" x14ac:dyDescent="0.2">
      <c r="A216" s="67"/>
      <c r="B216" s="68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1"/>
      <c r="AF216" s="90"/>
      <c r="AG216" s="90"/>
      <c r="AH216" s="90"/>
      <c r="AI216" s="90"/>
      <c r="AJ216" s="90"/>
      <c r="AK216" s="90"/>
      <c r="AL216" s="90"/>
      <c r="AM216" s="90"/>
      <c r="AN216" s="90"/>
      <c r="AP216" s="92"/>
    </row>
    <row r="217" spans="1:42" s="69" customFormat="1" x14ac:dyDescent="0.2">
      <c r="A217" s="67"/>
      <c r="B217" s="68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1"/>
      <c r="AF217" s="90"/>
      <c r="AG217" s="90"/>
      <c r="AH217" s="90"/>
      <c r="AI217" s="90"/>
      <c r="AJ217" s="90"/>
      <c r="AK217" s="90"/>
      <c r="AL217" s="90"/>
      <c r="AM217" s="90"/>
      <c r="AN217" s="90"/>
      <c r="AP217" s="92"/>
    </row>
    <row r="218" spans="1:42" s="69" customFormat="1" x14ac:dyDescent="0.2">
      <c r="A218" s="67"/>
      <c r="B218" s="68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1"/>
      <c r="AF218" s="90"/>
      <c r="AG218" s="90"/>
      <c r="AH218" s="90"/>
      <c r="AI218" s="90"/>
      <c r="AJ218" s="90"/>
      <c r="AK218" s="90"/>
      <c r="AL218" s="90"/>
      <c r="AM218" s="90"/>
      <c r="AN218" s="90"/>
      <c r="AP218" s="92"/>
    </row>
    <row r="219" spans="1:42" s="69" customFormat="1" x14ac:dyDescent="0.2">
      <c r="A219" s="67"/>
      <c r="B219" s="68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1"/>
      <c r="AF219" s="90"/>
      <c r="AG219" s="90"/>
      <c r="AH219" s="90"/>
      <c r="AI219" s="90"/>
      <c r="AJ219" s="90"/>
      <c r="AK219" s="90"/>
      <c r="AL219" s="90"/>
      <c r="AM219" s="90"/>
      <c r="AN219" s="90"/>
      <c r="AP219" s="92"/>
    </row>
    <row r="220" spans="1:42" s="69" customFormat="1" x14ac:dyDescent="0.2">
      <c r="A220" s="67"/>
      <c r="B220" s="68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1"/>
      <c r="AF220" s="90"/>
      <c r="AG220" s="90"/>
      <c r="AH220" s="90"/>
      <c r="AI220" s="90"/>
      <c r="AJ220" s="90"/>
      <c r="AK220" s="90"/>
      <c r="AL220" s="90"/>
      <c r="AM220" s="90"/>
      <c r="AN220" s="90"/>
      <c r="AP220" s="92"/>
    </row>
    <row r="221" spans="1:42" s="69" customFormat="1" x14ac:dyDescent="0.2">
      <c r="A221" s="67"/>
      <c r="B221" s="68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1"/>
      <c r="AF221" s="90"/>
      <c r="AG221" s="90"/>
      <c r="AH221" s="90"/>
      <c r="AI221" s="90"/>
      <c r="AJ221" s="90"/>
      <c r="AK221" s="90"/>
      <c r="AL221" s="90"/>
      <c r="AM221" s="90"/>
      <c r="AN221" s="90"/>
      <c r="AP221" s="92"/>
    </row>
    <row r="222" spans="1:42" s="69" customFormat="1" x14ac:dyDescent="0.2">
      <c r="A222" s="67"/>
      <c r="B222" s="68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1"/>
      <c r="AF222" s="90"/>
      <c r="AG222" s="90"/>
      <c r="AH222" s="90"/>
      <c r="AI222" s="90"/>
      <c r="AJ222" s="90"/>
      <c r="AK222" s="90"/>
      <c r="AL222" s="90"/>
      <c r="AM222" s="90"/>
      <c r="AN222" s="90"/>
      <c r="AP222" s="92"/>
    </row>
    <row r="223" spans="1:42" s="69" customFormat="1" x14ac:dyDescent="0.2">
      <c r="A223" s="67"/>
      <c r="B223" s="68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1"/>
      <c r="AF223" s="90"/>
      <c r="AG223" s="90"/>
      <c r="AH223" s="90"/>
      <c r="AI223" s="90"/>
      <c r="AJ223" s="90"/>
      <c r="AK223" s="90"/>
      <c r="AL223" s="90"/>
      <c r="AM223" s="90"/>
      <c r="AN223" s="90"/>
      <c r="AP223" s="92"/>
    </row>
    <row r="224" spans="1:42" s="69" customFormat="1" x14ac:dyDescent="0.2">
      <c r="A224" s="67"/>
      <c r="B224" s="68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1"/>
      <c r="AF224" s="90"/>
      <c r="AG224" s="90"/>
      <c r="AH224" s="90"/>
      <c r="AI224" s="90"/>
      <c r="AJ224" s="90"/>
      <c r="AK224" s="90"/>
      <c r="AL224" s="90"/>
      <c r="AM224" s="90"/>
      <c r="AN224" s="90"/>
      <c r="AP224" s="92"/>
    </row>
    <row r="225" spans="1:42" s="69" customFormat="1" x14ac:dyDescent="0.2">
      <c r="A225" s="67"/>
      <c r="B225" s="68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1"/>
      <c r="AF225" s="90"/>
      <c r="AG225" s="90"/>
      <c r="AH225" s="90"/>
      <c r="AI225" s="90"/>
      <c r="AJ225" s="90"/>
      <c r="AK225" s="90"/>
      <c r="AL225" s="90"/>
      <c r="AM225" s="90"/>
      <c r="AN225" s="90"/>
      <c r="AP225" s="92"/>
    </row>
    <row r="226" spans="1:42" s="69" customFormat="1" x14ac:dyDescent="0.2">
      <c r="A226" s="67"/>
      <c r="B226" s="68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1"/>
      <c r="AF226" s="90"/>
      <c r="AG226" s="90"/>
      <c r="AH226" s="90"/>
      <c r="AI226" s="90"/>
      <c r="AJ226" s="90"/>
      <c r="AK226" s="90"/>
      <c r="AL226" s="90"/>
      <c r="AM226" s="90"/>
      <c r="AN226" s="90"/>
      <c r="AP226" s="92"/>
    </row>
    <row r="227" spans="1:42" x14ac:dyDescent="0.2">
      <c r="A227" s="45"/>
      <c r="B227" s="10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P227" s="84"/>
    </row>
    <row r="228" spans="1:42" x14ac:dyDescent="0.2">
      <c r="A228" s="44"/>
      <c r="B228" s="10"/>
      <c r="X228" s="21"/>
      <c r="Y228" s="21"/>
      <c r="Z228" s="21"/>
      <c r="AA228" s="21"/>
    </row>
    <row r="229" spans="1:42" x14ac:dyDescent="0.2">
      <c r="A229" s="45"/>
      <c r="B229" s="10"/>
      <c r="X229" s="21"/>
      <c r="Y229" s="21"/>
      <c r="Z229" s="21"/>
      <c r="AA229" s="21"/>
    </row>
    <row r="230" spans="1:42" x14ac:dyDescent="0.2">
      <c r="A230" s="44"/>
      <c r="B230" s="10"/>
      <c r="X230" s="21"/>
      <c r="Y230" s="21"/>
      <c r="Z230" s="21"/>
      <c r="AA230" s="21"/>
    </row>
    <row r="231" spans="1:42" x14ac:dyDescent="0.2">
      <c r="A231" s="45"/>
      <c r="B231" s="10"/>
      <c r="X231" s="21"/>
      <c r="Y231" s="21"/>
      <c r="Z231" s="21"/>
      <c r="AA231" s="21"/>
    </row>
    <row r="232" spans="1:42" x14ac:dyDescent="0.2">
      <c r="A232" s="44"/>
      <c r="B232" s="10"/>
      <c r="X232" s="21"/>
      <c r="Y232" s="21"/>
      <c r="Z232" s="21"/>
      <c r="AA232" s="21"/>
    </row>
    <row r="233" spans="1:42" x14ac:dyDescent="0.2">
      <c r="A233" s="45"/>
      <c r="B233" s="10"/>
      <c r="X233" s="21"/>
      <c r="Y233" s="21"/>
      <c r="Z233" s="21"/>
      <c r="AA233" s="21"/>
    </row>
    <row r="234" spans="1:42" x14ac:dyDescent="0.2">
      <c r="A234" s="44"/>
      <c r="B234" s="10"/>
      <c r="X234" s="21"/>
      <c r="Y234" s="21"/>
      <c r="Z234" s="21"/>
      <c r="AA234" s="21"/>
    </row>
    <row r="235" spans="1:42" x14ac:dyDescent="0.2">
      <c r="A235" s="45"/>
      <c r="B235" s="10"/>
      <c r="X235" s="21"/>
      <c r="Y235" s="21"/>
      <c r="Z235" s="21"/>
      <c r="AA235" s="21"/>
    </row>
    <row r="236" spans="1:42" x14ac:dyDescent="0.2">
      <c r="A236" s="44"/>
      <c r="B236" s="10"/>
      <c r="X236" s="21"/>
      <c r="Y236" s="21"/>
      <c r="Z236" s="21"/>
      <c r="AA236" s="21"/>
    </row>
    <row r="237" spans="1:42" x14ac:dyDescent="0.2">
      <c r="A237" s="45"/>
      <c r="B237" s="10"/>
      <c r="X237" s="21"/>
      <c r="Y237" s="21"/>
      <c r="Z237" s="21"/>
      <c r="AA237" s="21"/>
    </row>
    <row r="238" spans="1:42" x14ac:dyDescent="0.2">
      <c r="A238" s="44"/>
      <c r="B238" s="10"/>
      <c r="X238" s="21"/>
      <c r="Y238" s="21"/>
      <c r="Z238" s="21"/>
      <c r="AA238" s="21"/>
    </row>
    <row r="239" spans="1:42" x14ac:dyDescent="0.2">
      <c r="A239" s="45"/>
      <c r="B239" s="10"/>
      <c r="X239" s="21"/>
      <c r="Y239" s="21"/>
      <c r="Z239" s="21"/>
      <c r="AA239" s="21"/>
    </row>
    <row r="240" spans="1:42" x14ac:dyDescent="0.2">
      <c r="A240" s="44"/>
      <c r="B240" s="10"/>
      <c r="X240" s="21"/>
      <c r="Y240" s="21"/>
      <c r="Z240" s="21"/>
      <c r="AA240" s="21"/>
    </row>
    <row r="241" spans="1:27" x14ac:dyDescent="0.2">
      <c r="A241" s="45"/>
      <c r="B241" s="10"/>
      <c r="X241" s="21"/>
      <c r="Y241" s="21"/>
      <c r="Z241" s="21"/>
      <c r="AA241" s="21"/>
    </row>
    <row r="242" spans="1:27" x14ac:dyDescent="0.2">
      <c r="A242" s="44"/>
      <c r="B242" s="10"/>
      <c r="X242" s="21"/>
      <c r="Y242" s="21"/>
      <c r="Z242" s="21"/>
      <c r="AA242" s="21"/>
    </row>
    <row r="243" spans="1:27" x14ac:dyDescent="0.2">
      <c r="A243" s="45"/>
      <c r="B243" s="10"/>
      <c r="X243" s="21"/>
      <c r="Y243" s="21"/>
      <c r="Z243" s="21"/>
      <c r="AA243" s="21"/>
    </row>
    <row r="244" spans="1:27" x14ac:dyDescent="0.2">
      <c r="A244" s="44"/>
      <c r="B244" s="10"/>
      <c r="X244" s="21"/>
      <c r="Y244" s="21"/>
      <c r="Z244" s="21"/>
      <c r="AA244" s="21"/>
    </row>
    <row r="245" spans="1:27" x14ac:dyDescent="0.2">
      <c r="A245" s="45"/>
      <c r="B245" s="10"/>
      <c r="X245" s="21"/>
      <c r="Y245" s="21"/>
      <c r="Z245" s="21"/>
      <c r="AA245" s="21"/>
    </row>
    <row r="246" spans="1:27" x14ac:dyDescent="0.2">
      <c r="A246" s="44"/>
      <c r="B246" s="10"/>
      <c r="X246" s="21"/>
      <c r="Y246" s="21"/>
      <c r="Z246" s="21"/>
      <c r="AA246" s="21"/>
    </row>
    <row r="247" spans="1:27" x14ac:dyDescent="0.2">
      <c r="A247" s="45"/>
      <c r="B247" s="10"/>
      <c r="X247" s="21"/>
      <c r="Y247" s="21"/>
      <c r="Z247" s="21"/>
      <c r="AA247" s="21"/>
    </row>
    <row r="248" spans="1:27" x14ac:dyDescent="0.2">
      <c r="A248" s="44"/>
      <c r="B248" s="10"/>
      <c r="X248" s="21"/>
      <c r="Y248" s="21"/>
      <c r="Z248" s="21"/>
      <c r="AA248" s="21"/>
    </row>
    <row r="249" spans="1:27" x14ac:dyDescent="0.2">
      <c r="A249" s="45"/>
      <c r="B249" s="10"/>
      <c r="X249" s="21"/>
      <c r="Y249" s="21"/>
      <c r="Z249" s="21"/>
      <c r="AA249" s="21"/>
    </row>
    <row r="250" spans="1:27" x14ac:dyDescent="0.2">
      <c r="A250" s="44"/>
      <c r="B250" s="10"/>
      <c r="X250" s="21"/>
      <c r="Y250" s="21"/>
      <c r="Z250" s="21"/>
      <c r="AA250" s="21"/>
    </row>
    <row r="251" spans="1:27" x14ac:dyDescent="0.2">
      <c r="A251" s="45"/>
      <c r="B251" s="10"/>
      <c r="X251" s="21"/>
      <c r="Y251" s="21"/>
      <c r="Z251" s="21"/>
      <c r="AA251" s="21"/>
    </row>
    <row r="252" spans="1:27" x14ac:dyDescent="0.2">
      <c r="A252" s="44"/>
      <c r="B252" s="10"/>
      <c r="X252" s="21"/>
      <c r="Y252" s="21"/>
      <c r="Z252" s="21"/>
      <c r="AA252" s="21"/>
    </row>
    <row r="253" spans="1:27" x14ac:dyDescent="0.2">
      <c r="A253" s="45"/>
      <c r="B253" s="10"/>
      <c r="X253" s="21"/>
      <c r="Y253" s="21"/>
      <c r="Z253" s="21"/>
      <c r="AA253" s="21"/>
    </row>
    <row r="254" spans="1:27" x14ac:dyDescent="0.2">
      <c r="A254" s="44"/>
      <c r="B254" s="10"/>
      <c r="X254" s="21"/>
      <c r="Y254" s="21"/>
      <c r="Z254" s="21"/>
      <c r="AA254" s="21"/>
    </row>
    <row r="255" spans="1:27" x14ac:dyDescent="0.2">
      <c r="A255" s="45"/>
      <c r="B255" s="10"/>
      <c r="X255" s="21"/>
      <c r="Y255" s="21"/>
      <c r="Z255" s="21"/>
      <c r="AA255" s="21"/>
    </row>
    <row r="256" spans="1:27" x14ac:dyDescent="0.2">
      <c r="A256" s="44"/>
      <c r="B256" s="10"/>
      <c r="X256" s="21"/>
      <c r="Y256" s="21"/>
      <c r="Z256" s="21"/>
      <c r="AA256" s="21"/>
    </row>
    <row r="257" spans="1:27" x14ac:dyDescent="0.2">
      <c r="A257" s="45"/>
      <c r="B257" s="10"/>
      <c r="X257" s="21"/>
      <c r="Y257" s="21"/>
      <c r="Z257" s="21"/>
      <c r="AA257" s="21"/>
    </row>
    <row r="258" spans="1:27" x14ac:dyDescent="0.2">
      <c r="A258" s="44"/>
      <c r="B258" s="10"/>
      <c r="X258" s="21"/>
      <c r="Y258" s="21"/>
      <c r="Z258" s="21"/>
      <c r="AA258" s="21"/>
    </row>
    <row r="259" spans="1:27" x14ac:dyDescent="0.2">
      <c r="A259" s="45"/>
      <c r="B259" s="10"/>
      <c r="X259" s="21"/>
      <c r="Y259" s="21"/>
      <c r="Z259" s="21"/>
      <c r="AA259" s="21"/>
    </row>
    <row r="260" spans="1:27" x14ac:dyDescent="0.2">
      <c r="A260" s="44"/>
      <c r="B260" s="10"/>
      <c r="X260" s="21"/>
      <c r="Y260" s="21"/>
      <c r="Z260" s="21"/>
      <c r="AA260" s="21"/>
    </row>
    <row r="261" spans="1:27" x14ac:dyDescent="0.2">
      <c r="A261" s="45"/>
      <c r="B261" s="10"/>
      <c r="X261" s="21"/>
      <c r="Y261" s="21"/>
      <c r="Z261" s="21"/>
      <c r="AA261" s="21"/>
    </row>
    <row r="262" spans="1:27" x14ac:dyDescent="0.2">
      <c r="A262" s="44"/>
      <c r="B262" s="10"/>
      <c r="X262" s="21"/>
      <c r="Y262" s="21"/>
      <c r="Z262" s="21"/>
      <c r="AA262" s="21"/>
    </row>
    <row r="263" spans="1:27" x14ac:dyDescent="0.2">
      <c r="A263" s="44"/>
      <c r="B263" s="10"/>
      <c r="X263" s="21"/>
      <c r="Y263" s="21"/>
      <c r="Z263" s="21"/>
      <c r="AA263" s="21"/>
    </row>
    <row r="264" spans="1:27" x14ac:dyDescent="0.2">
      <c r="A264" s="45"/>
      <c r="B264" s="10"/>
      <c r="X264" s="21"/>
      <c r="Y264" s="21"/>
      <c r="Z264" s="21"/>
      <c r="AA264" s="21"/>
    </row>
    <row r="265" spans="1:27" x14ac:dyDescent="0.2">
      <c r="A265" s="44"/>
      <c r="B265" s="10"/>
      <c r="X265" s="21"/>
      <c r="Y265" s="21"/>
      <c r="Z265" s="21"/>
      <c r="AA265" s="21"/>
    </row>
    <row r="266" spans="1:27" x14ac:dyDescent="0.2">
      <c r="A266" s="45"/>
      <c r="B266" s="10"/>
      <c r="X266" s="21"/>
      <c r="Y266" s="21"/>
      <c r="Z266" s="21"/>
      <c r="AA266" s="21"/>
    </row>
    <row r="267" spans="1:27" x14ac:dyDescent="0.2">
      <c r="A267" s="44"/>
      <c r="B267" s="10"/>
      <c r="X267" s="21"/>
      <c r="Y267" s="21"/>
      <c r="Z267" s="21"/>
      <c r="AA267" s="21"/>
    </row>
    <row r="268" spans="1:27" x14ac:dyDescent="0.2">
      <c r="A268" s="45"/>
      <c r="B268" s="10"/>
      <c r="X268" s="21"/>
      <c r="Y268" s="21"/>
      <c r="Z268" s="21"/>
      <c r="AA268" s="21"/>
    </row>
    <row r="269" spans="1:27" x14ac:dyDescent="0.2">
      <c r="A269" s="44"/>
      <c r="B269" s="10"/>
      <c r="X269" s="21"/>
      <c r="Y269" s="21"/>
      <c r="Z269" s="21"/>
      <c r="AA269" s="21"/>
    </row>
    <row r="270" spans="1:27" x14ac:dyDescent="0.2">
      <c r="A270" s="44"/>
      <c r="B270" s="10"/>
      <c r="X270" s="21"/>
      <c r="Y270" s="21"/>
      <c r="Z270" s="21"/>
      <c r="AA270" s="21"/>
    </row>
    <row r="271" spans="1:27" x14ac:dyDescent="0.2">
      <c r="A271" s="45"/>
      <c r="B271" s="10"/>
      <c r="X271" s="21"/>
      <c r="Y271" s="21"/>
      <c r="Z271" s="21"/>
      <c r="AA271" s="21"/>
    </row>
    <row r="272" spans="1:27" x14ac:dyDescent="0.2">
      <c r="A272" s="44"/>
      <c r="B272" s="10"/>
      <c r="X272" s="21"/>
      <c r="Y272" s="21"/>
      <c r="Z272" s="21"/>
      <c r="AA272" s="21"/>
    </row>
    <row r="273" spans="1:27" x14ac:dyDescent="0.2">
      <c r="A273" s="45"/>
      <c r="B273" s="10"/>
      <c r="X273" s="21"/>
      <c r="Y273" s="21"/>
      <c r="Z273" s="21"/>
      <c r="AA273" s="21"/>
    </row>
    <row r="274" spans="1:27" x14ac:dyDescent="0.2">
      <c r="A274" s="44"/>
      <c r="B274" s="10"/>
      <c r="X274" s="21"/>
      <c r="Y274" s="21"/>
      <c r="Z274" s="21"/>
      <c r="AA274" s="21"/>
    </row>
    <row r="275" spans="1:27" x14ac:dyDescent="0.2">
      <c r="A275" s="45"/>
      <c r="B275" s="10"/>
      <c r="X275" s="21"/>
      <c r="Y275" s="21"/>
      <c r="Z275" s="21"/>
      <c r="AA275" s="21"/>
    </row>
    <row r="276" spans="1:27" x14ac:dyDescent="0.2">
      <c r="A276" s="44"/>
      <c r="B276" s="10"/>
      <c r="X276" s="21"/>
      <c r="Y276" s="21"/>
      <c r="Z276" s="21"/>
      <c r="AA276" s="21"/>
    </row>
    <row r="277" spans="1:27" x14ac:dyDescent="0.2">
      <c r="A277" s="44"/>
      <c r="B277" s="10"/>
      <c r="X277" s="21"/>
      <c r="Y277" s="21"/>
      <c r="Z277" s="21"/>
      <c r="AA277" s="21"/>
    </row>
    <row r="278" spans="1:27" x14ac:dyDescent="0.2">
      <c r="A278" s="45"/>
      <c r="B278" s="10"/>
      <c r="X278" s="21"/>
      <c r="Y278" s="21"/>
      <c r="Z278" s="21"/>
      <c r="AA278" s="21"/>
    </row>
    <row r="279" spans="1:27" x14ac:dyDescent="0.2">
      <c r="B279" s="10"/>
      <c r="X279" s="21"/>
      <c r="Y279" s="21"/>
      <c r="Z279" s="21"/>
      <c r="AA279" s="21"/>
    </row>
    <row r="280" spans="1:27" x14ac:dyDescent="0.2">
      <c r="B280" s="10"/>
      <c r="X280" s="21"/>
      <c r="Y280" s="21"/>
      <c r="Z280" s="21"/>
      <c r="AA280" s="21"/>
    </row>
    <row r="281" spans="1:27" x14ac:dyDescent="0.2">
      <c r="B281" s="10"/>
      <c r="X281" s="21"/>
      <c r="Y281" s="21"/>
      <c r="Z281" s="21"/>
      <c r="AA281" s="21"/>
    </row>
    <row r="282" spans="1:27" x14ac:dyDescent="0.2">
      <c r="B282" s="10"/>
      <c r="X282" s="21"/>
      <c r="Y282" s="21"/>
      <c r="Z282" s="21"/>
      <c r="AA282" s="21"/>
    </row>
    <row r="283" spans="1:27" x14ac:dyDescent="0.2">
      <c r="B283" s="10"/>
      <c r="X283" s="21"/>
      <c r="Y283" s="21"/>
      <c r="Z283" s="21"/>
      <c r="AA283" s="21"/>
    </row>
    <row r="284" spans="1:27" x14ac:dyDescent="0.2">
      <c r="B284" s="10"/>
      <c r="X284" s="21"/>
      <c r="Y284" s="21"/>
      <c r="Z284" s="21"/>
      <c r="AA284" s="21"/>
    </row>
    <row r="285" spans="1:27" x14ac:dyDescent="0.2">
      <c r="B285" s="10"/>
      <c r="X285" s="21"/>
      <c r="Y285" s="21"/>
      <c r="Z285" s="21"/>
      <c r="AA285" s="21"/>
    </row>
    <row r="286" spans="1:27" x14ac:dyDescent="0.2">
      <c r="B286" s="10"/>
      <c r="X286" s="21"/>
      <c r="Y286" s="21"/>
      <c r="Z286" s="21"/>
      <c r="AA286" s="21"/>
    </row>
    <row r="287" spans="1:27" x14ac:dyDescent="0.2">
      <c r="B287" s="10"/>
      <c r="X287" s="21"/>
      <c r="Y287" s="21"/>
      <c r="Z287" s="21"/>
      <c r="AA287" s="21"/>
    </row>
    <row r="288" spans="1:27" x14ac:dyDescent="0.2">
      <c r="B288" s="10"/>
      <c r="X288" s="21"/>
      <c r="Y288" s="21"/>
      <c r="Z288" s="21"/>
      <c r="AA288" s="21"/>
    </row>
    <row r="289" spans="2:27" x14ac:dyDescent="0.2">
      <c r="B289" s="10"/>
      <c r="X289" s="21"/>
      <c r="Y289" s="21"/>
      <c r="Z289" s="21"/>
      <c r="AA289" s="21"/>
    </row>
    <row r="290" spans="2:27" x14ac:dyDescent="0.2">
      <c r="B290" s="10"/>
      <c r="X290" s="21"/>
      <c r="Y290" s="21"/>
      <c r="Z290" s="21"/>
      <c r="AA290" s="21"/>
    </row>
    <row r="291" spans="2:27" x14ac:dyDescent="0.2">
      <c r="B291" s="10"/>
      <c r="X291" s="21"/>
      <c r="Y291" s="21"/>
      <c r="Z291" s="21"/>
      <c r="AA291" s="21"/>
    </row>
    <row r="292" spans="2:27" x14ac:dyDescent="0.2">
      <c r="B292" s="10"/>
      <c r="X292" s="21"/>
      <c r="Y292" s="21"/>
      <c r="Z292" s="21"/>
      <c r="AA292" s="21"/>
    </row>
    <row r="293" spans="2:27" x14ac:dyDescent="0.2">
      <c r="B293" s="10"/>
      <c r="X293" s="21"/>
      <c r="Y293" s="21"/>
      <c r="Z293" s="21"/>
      <c r="AA293" s="21"/>
    </row>
    <row r="294" spans="2:27" x14ac:dyDescent="0.2">
      <c r="B294" s="10"/>
      <c r="X294" s="21"/>
      <c r="Y294" s="21"/>
      <c r="Z294" s="21"/>
      <c r="AA294" s="21"/>
    </row>
    <row r="295" spans="2:27" x14ac:dyDescent="0.2">
      <c r="B295" s="10"/>
      <c r="X295" s="21"/>
      <c r="Y295" s="21"/>
      <c r="Z295" s="21"/>
      <c r="AA295" s="21"/>
    </row>
    <row r="296" spans="2:27" x14ac:dyDescent="0.2">
      <c r="B296" s="10"/>
      <c r="X296" s="21"/>
      <c r="Y296" s="21"/>
      <c r="Z296" s="21"/>
      <c r="AA296" s="21"/>
    </row>
    <row r="297" spans="2:27" x14ac:dyDescent="0.2">
      <c r="B297" s="10"/>
      <c r="X297" s="21"/>
      <c r="Y297" s="21"/>
      <c r="Z297" s="21"/>
      <c r="AA297" s="21"/>
    </row>
    <row r="298" spans="2:27" x14ac:dyDescent="0.2">
      <c r="B298" s="10"/>
      <c r="X298" s="21"/>
      <c r="Y298" s="21"/>
      <c r="Z298" s="21"/>
      <c r="AA298" s="21"/>
    </row>
    <row r="299" spans="2:27" x14ac:dyDescent="0.2">
      <c r="B299" s="10"/>
      <c r="X299" s="21"/>
      <c r="Y299" s="21"/>
      <c r="Z299" s="21"/>
      <c r="AA299" s="21"/>
    </row>
    <row r="300" spans="2:27" x14ac:dyDescent="0.2">
      <c r="B300" s="10"/>
      <c r="X300" s="21"/>
      <c r="Y300" s="21"/>
      <c r="Z300" s="21"/>
      <c r="AA300" s="21"/>
    </row>
    <row r="301" spans="2:27" x14ac:dyDescent="0.2">
      <c r="B301" s="10"/>
      <c r="X301" s="21"/>
      <c r="Y301" s="21"/>
      <c r="Z301" s="21"/>
      <c r="AA301" s="21"/>
    </row>
    <row r="302" spans="2:27" x14ac:dyDescent="0.2">
      <c r="B302" s="10"/>
      <c r="X302" s="21"/>
      <c r="Y302" s="21"/>
      <c r="Z302" s="21"/>
      <c r="AA302" s="21"/>
    </row>
    <row r="303" spans="2:27" x14ac:dyDescent="0.2">
      <c r="B303" s="10"/>
      <c r="X303" s="21"/>
      <c r="Y303" s="21"/>
      <c r="Z303" s="21"/>
      <c r="AA303" s="21"/>
    </row>
    <row r="304" spans="2:27" x14ac:dyDescent="0.2">
      <c r="B304" s="10"/>
      <c r="X304" s="21"/>
      <c r="Y304" s="21"/>
      <c r="Z304" s="21"/>
      <c r="AA304" s="21"/>
    </row>
    <row r="305" spans="2:27" x14ac:dyDescent="0.2">
      <c r="B305" s="10"/>
      <c r="X305" s="21"/>
      <c r="Y305" s="21"/>
      <c r="Z305" s="21"/>
      <c r="AA305" s="21"/>
    </row>
    <row r="306" spans="2:27" x14ac:dyDescent="0.2">
      <c r="B306" s="10"/>
      <c r="X306" s="21"/>
      <c r="Y306" s="21"/>
      <c r="Z306" s="21"/>
      <c r="AA306" s="21"/>
    </row>
    <row r="307" spans="2:27" x14ac:dyDescent="0.2">
      <c r="B307" s="10"/>
      <c r="X307" s="21"/>
      <c r="Y307" s="21"/>
      <c r="Z307" s="21"/>
      <c r="AA307" s="21"/>
    </row>
    <row r="308" spans="2:27" x14ac:dyDescent="0.2">
      <c r="B308" s="10"/>
      <c r="X308" s="21"/>
      <c r="Y308" s="21"/>
      <c r="Z308" s="21"/>
      <c r="AA308" s="21"/>
    </row>
    <row r="309" spans="2:27" x14ac:dyDescent="0.2">
      <c r="B309" s="10"/>
      <c r="X309" s="21"/>
      <c r="Y309" s="21"/>
      <c r="Z309" s="21"/>
      <c r="AA309" s="21"/>
    </row>
    <row r="310" spans="2:27" x14ac:dyDescent="0.2">
      <c r="B310" s="10"/>
      <c r="X310" s="21"/>
      <c r="Y310" s="21"/>
      <c r="Z310" s="21"/>
      <c r="AA310" s="21"/>
    </row>
    <row r="311" spans="2:27" x14ac:dyDescent="0.2">
      <c r="B311" s="10"/>
      <c r="X311" s="21"/>
      <c r="Y311" s="21"/>
      <c r="Z311" s="21"/>
      <c r="AA311" s="21"/>
    </row>
    <row r="312" spans="2:27" x14ac:dyDescent="0.2">
      <c r="B312" s="10"/>
      <c r="X312" s="21"/>
      <c r="Y312" s="21"/>
      <c r="Z312" s="21"/>
      <c r="AA312" s="21"/>
    </row>
    <row r="313" spans="2:27" x14ac:dyDescent="0.2">
      <c r="B313" s="10"/>
      <c r="X313" s="21"/>
      <c r="Y313" s="21"/>
      <c r="Z313" s="21"/>
      <c r="AA313" s="21"/>
    </row>
    <row r="314" spans="2:27" x14ac:dyDescent="0.2">
      <c r="B314" s="10"/>
      <c r="X314" s="21"/>
      <c r="Y314" s="21"/>
      <c r="Z314" s="21"/>
      <c r="AA314" s="21"/>
    </row>
    <row r="315" spans="2:27" x14ac:dyDescent="0.2">
      <c r="B315" s="10"/>
      <c r="X315" s="21"/>
      <c r="Y315" s="21"/>
      <c r="Z315" s="21"/>
      <c r="AA315" s="21"/>
    </row>
    <row r="316" spans="2:27" x14ac:dyDescent="0.2">
      <c r="B316" s="10"/>
      <c r="X316" s="21"/>
      <c r="Y316" s="21"/>
      <c r="Z316" s="21"/>
      <c r="AA316" s="21"/>
    </row>
    <row r="317" spans="2:27" x14ac:dyDescent="0.2">
      <c r="B317" s="10"/>
      <c r="X317" s="21"/>
      <c r="Y317" s="21"/>
      <c r="Z317" s="21"/>
      <c r="AA317" s="21"/>
    </row>
    <row r="318" spans="2:27" x14ac:dyDescent="0.2">
      <c r="B318" s="10"/>
      <c r="X318" s="21"/>
      <c r="Y318" s="21"/>
      <c r="Z318" s="21"/>
      <c r="AA318" s="21"/>
    </row>
    <row r="319" spans="2:27" x14ac:dyDescent="0.2">
      <c r="B319" s="10"/>
      <c r="X319" s="21"/>
      <c r="Y319" s="21"/>
      <c r="Z319" s="21"/>
      <c r="AA319" s="21"/>
    </row>
    <row r="320" spans="2:27" x14ac:dyDescent="0.2">
      <c r="B320" s="10"/>
      <c r="X320" s="21"/>
      <c r="Y320" s="21"/>
      <c r="Z320" s="21"/>
      <c r="AA320" s="21"/>
    </row>
    <row r="321" spans="2:27" x14ac:dyDescent="0.2">
      <c r="B321" s="10"/>
      <c r="X321" s="21"/>
      <c r="Y321" s="21"/>
      <c r="Z321" s="21"/>
      <c r="AA321" s="21"/>
    </row>
    <row r="322" spans="2:27" x14ac:dyDescent="0.2">
      <c r="B322" s="10"/>
      <c r="X322" s="21"/>
      <c r="Y322" s="21"/>
      <c r="Z322" s="21"/>
      <c r="AA322" s="21"/>
    </row>
    <row r="323" spans="2:27" x14ac:dyDescent="0.2">
      <c r="B323" s="10"/>
      <c r="X323" s="21"/>
      <c r="Y323" s="21"/>
      <c r="Z323" s="21"/>
      <c r="AA323" s="21"/>
    </row>
    <row r="324" spans="2:27" x14ac:dyDescent="0.2">
      <c r="B324" s="10"/>
      <c r="X324" s="21"/>
      <c r="Y324" s="21"/>
      <c r="Z324" s="21"/>
      <c r="AA324" s="21"/>
    </row>
    <row r="325" spans="2:27" x14ac:dyDescent="0.2">
      <c r="B325" s="10"/>
      <c r="X325" s="21"/>
      <c r="Y325" s="21"/>
      <c r="Z325" s="21"/>
      <c r="AA325" s="21"/>
    </row>
    <row r="326" spans="2:27" x14ac:dyDescent="0.2">
      <c r="B326" s="10"/>
      <c r="X326" s="21"/>
      <c r="Y326" s="21"/>
      <c r="Z326" s="21"/>
      <c r="AA326" s="21"/>
    </row>
    <row r="327" spans="2:27" x14ac:dyDescent="0.2">
      <c r="B327" s="10"/>
      <c r="X327" s="21"/>
      <c r="Y327" s="21"/>
      <c r="Z327" s="21"/>
      <c r="AA327" s="21"/>
    </row>
    <row r="328" spans="2:27" x14ac:dyDescent="0.2">
      <c r="B328" s="10"/>
      <c r="X328" s="21"/>
      <c r="Y328" s="21"/>
      <c r="Z328" s="21"/>
      <c r="AA328" s="21"/>
    </row>
    <row r="329" spans="2:27" x14ac:dyDescent="0.2">
      <c r="B329" s="10"/>
      <c r="X329" s="21"/>
      <c r="Y329" s="21"/>
      <c r="Z329" s="21"/>
      <c r="AA329" s="21"/>
    </row>
    <row r="330" spans="2:27" x14ac:dyDescent="0.2">
      <c r="B330" s="10"/>
      <c r="X330" s="21"/>
      <c r="Y330" s="21"/>
      <c r="Z330" s="21"/>
      <c r="AA330" s="21"/>
    </row>
    <row r="331" spans="2:27" x14ac:dyDescent="0.2">
      <c r="B331" s="10"/>
      <c r="X331" s="21"/>
      <c r="Y331" s="21"/>
      <c r="Z331" s="21"/>
      <c r="AA331" s="21"/>
    </row>
    <row r="332" spans="2:27" x14ac:dyDescent="0.2">
      <c r="B332" s="10"/>
      <c r="X332" s="21"/>
      <c r="Y332" s="21"/>
      <c r="Z332" s="21"/>
      <c r="AA332" s="21"/>
    </row>
    <row r="333" spans="2:27" x14ac:dyDescent="0.2">
      <c r="B333" s="10"/>
      <c r="X333" s="21"/>
      <c r="Y333" s="21"/>
      <c r="Z333" s="21"/>
      <c r="AA333" s="21"/>
    </row>
    <row r="334" spans="2:27" x14ac:dyDescent="0.2">
      <c r="B334" s="10"/>
      <c r="X334" s="21"/>
      <c r="Y334" s="21"/>
      <c r="Z334" s="21"/>
      <c r="AA334" s="21"/>
    </row>
    <row r="335" spans="2:27" x14ac:dyDescent="0.2">
      <c r="B335" s="10"/>
      <c r="X335" s="21"/>
      <c r="Y335" s="21"/>
      <c r="Z335" s="21"/>
      <c r="AA335" s="21"/>
    </row>
  </sheetData>
  <mergeCells count="1">
    <mergeCell ref="O2:P2"/>
  </mergeCells>
  <phoneticPr fontId="2" type="noConversion"/>
  <pageMargins left="0.25" right="0.25" top="0.34" bottom="0.52" header="0.22" footer="0.3"/>
  <pageSetup orientation="portrait" r:id="rId1"/>
  <headerFooter alignWithMargins="0">
    <oddFooter>Page &amp;P of 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R335"/>
  <sheetViews>
    <sheetView zoomScale="75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D2" sqref="D2"/>
    </sheetView>
  </sheetViews>
  <sheetFormatPr defaultRowHeight="12.75" x14ac:dyDescent="0.2"/>
  <cols>
    <col min="1" max="1" width="7.5703125" style="1" customWidth="1"/>
    <col min="2" max="2" width="12.42578125" bestFit="1" customWidth="1"/>
    <col min="3" max="3" width="11.5703125" customWidth="1"/>
    <col min="4" max="4" width="17.85546875" customWidth="1"/>
    <col min="5" max="5" width="12.28515625" customWidth="1"/>
    <col min="6" max="6" width="10.5703125" customWidth="1"/>
    <col min="7" max="7" width="7.85546875" customWidth="1"/>
    <col min="8" max="8" width="15.140625" customWidth="1"/>
    <col min="9" max="9" width="16" customWidth="1"/>
    <col min="10" max="10" width="14" customWidth="1"/>
    <col min="11" max="11" width="11.85546875" customWidth="1"/>
    <col min="12" max="12" width="12.42578125" bestFit="1" customWidth="1"/>
    <col min="13" max="13" width="12.140625" customWidth="1"/>
    <col min="14" max="14" width="10.42578125" customWidth="1"/>
    <col min="15" max="15" width="14.42578125" customWidth="1"/>
    <col min="16" max="16" width="11.42578125" customWidth="1"/>
    <col min="17" max="17" width="14.140625" customWidth="1"/>
    <col min="18" max="18" width="13.140625" bestFit="1" customWidth="1"/>
    <col min="19" max="19" width="14" customWidth="1"/>
    <col min="20" max="20" width="15.28515625" customWidth="1"/>
    <col min="21" max="21" width="14" style="20" customWidth="1"/>
    <col min="22" max="22" width="13.42578125" customWidth="1"/>
    <col min="23" max="23" width="12.28515625" customWidth="1"/>
    <col min="24" max="24" width="13" customWidth="1"/>
    <col min="25" max="27" width="13.42578125" customWidth="1"/>
    <col min="28" max="28" width="13.7109375" style="21" customWidth="1"/>
    <col min="29" max="29" width="13.28515625" bestFit="1" customWidth="1"/>
    <col min="30" max="31" width="14.42578125" customWidth="1"/>
    <col min="32" max="32" width="14.5703125" customWidth="1"/>
    <col min="34" max="34" width="11.5703125" bestFit="1" customWidth="1"/>
    <col min="35" max="35" width="11.5703125" customWidth="1"/>
    <col min="36" max="36" width="13.5703125" bestFit="1" customWidth="1"/>
    <col min="37" max="37" width="10.85546875" customWidth="1"/>
    <col min="39" max="39" width="12.140625" bestFit="1" customWidth="1"/>
  </cols>
  <sheetData>
    <row r="1" spans="1:44" ht="13.5" thickBot="1" x14ac:dyDescent="0.25">
      <c r="D1" s="2">
        <f>'C-Existing'!D1</f>
        <v>62356153.050000004</v>
      </c>
      <c r="E1" t="s">
        <v>0</v>
      </c>
      <c r="J1" s="3">
        <f>'C-Existing'!J1</f>
        <v>0.1111</v>
      </c>
      <c r="K1" t="s">
        <v>1</v>
      </c>
      <c r="N1" s="22" t="s">
        <v>57</v>
      </c>
      <c r="U1" s="4"/>
      <c r="V1" s="5" t="s">
        <v>2</v>
      </c>
      <c r="W1" s="5"/>
      <c r="AB1"/>
    </row>
    <row r="2" spans="1:44" ht="13.5" thickBot="1" x14ac:dyDescent="0.25">
      <c r="D2" s="23">
        <f>'C-Existing'!D2</f>
        <v>41759</v>
      </c>
      <c r="E2" t="s">
        <v>3</v>
      </c>
      <c r="I2" s="24"/>
      <c r="J2" s="46">
        <f>J1/12</f>
        <v>9.2583333333333337E-3</v>
      </c>
      <c r="K2" t="s">
        <v>4</v>
      </c>
      <c r="N2" s="25">
        <f>J2</f>
        <v>9.2583333333333337E-3</v>
      </c>
      <c r="O2" s="162" t="s">
        <v>5</v>
      </c>
      <c r="P2" s="163"/>
      <c r="R2" s="26" t="s">
        <v>58</v>
      </c>
      <c r="S2" s="27">
        <f>S192</f>
        <v>0</v>
      </c>
      <c r="U2"/>
      <c r="V2" s="7" t="s">
        <v>6</v>
      </c>
      <c r="W2" s="7"/>
      <c r="X2" s="7"/>
      <c r="Y2" s="7"/>
      <c r="Z2" s="7"/>
      <c r="AA2" s="7"/>
      <c r="AB2"/>
    </row>
    <row r="3" spans="1:44" x14ac:dyDescent="0.2">
      <c r="D3" s="8">
        <f>(B12-D2)/(DAY(B12))</f>
        <v>0</v>
      </c>
      <c r="E3" t="s">
        <v>7</v>
      </c>
      <c r="I3" s="28"/>
      <c r="J3">
        <v>2</v>
      </c>
      <c r="K3" t="s">
        <v>8</v>
      </c>
      <c r="N3" s="10"/>
      <c r="U3"/>
      <c r="V3" s="11"/>
      <c r="W3" s="4"/>
      <c r="X3" s="4"/>
      <c r="Y3" s="4"/>
      <c r="Z3" s="4"/>
      <c r="AA3" s="4"/>
      <c r="AB3"/>
    </row>
    <row r="4" spans="1:44" x14ac:dyDescent="0.2">
      <c r="B4" s="29" t="s">
        <v>9</v>
      </c>
      <c r="C4" s="29"/>
      <c r="D4" s="30">
        <f>YEAR(D2)</f>
        <v>2014</v>
      </c>
      <c r="E4" t="s">
        <v>10</v>
      </c>
      <c r="I4" s="9"/>
      <c r="N4" s="10"/>
      <c r="U4"/>
      <c r="V4" s="11"/>
      <c r="W4" s="4"/>
      <c r="X4" s="4"/>
      <c r="Y4" s="4"/>
      <c r="Z4" s="4"/>
      <c r="AA4" s="4"/>
      <c r="AB4"/>
    </row>
    <row r="5" spans="1:44" x14ac:dyDescent="0.2">
      <c r="D5" s="31">
        <f>DATE(D4,1,1)</f>
        <v>41640</v>
      </c>
      <c r="E5" t="s">
        <v>11</v>
      </c>
      <c r="I5" s="9"/>
      <c r="N5" s="10"/>
      <c r="U5"/>
      <c r="V5" s="11"/>
      <c r="W5" s="4"/>
      <c r="X5" s="4"/>
      <c r="Y5" s="4"/>
      <c r="Z5" s="4"/>
      <c r="AA5" s="4"/>
      <c r="AB5"/>
    </row>
    <row r="6" spans="1:44" x14ac:dyDescent="0.2">
      <c r="D6" s="32">
        <f>EOMONTH(D5,11)</f>
        <v>42004</v>
      </c>
      <c r="E6" t="s">
        <v>12</v>
      </c>
      <c r="I6" s="9"/>
      <c r="J6" s="42">
        <v>152579911.9952969</v>
      </c>
      <c r="N6" s="10"/>
      <c r="U6"/>
      <c r="V6" s="11"/>
      <c r="W6" s="4"/>
      <c r="X6" s="4"/>
      <c r="Y6" s="4"/>
      <c r="Z6" s="4"/>
      <c r="AA6" s="4"/>
      <c r="AB6"/>
      <c r="AJ6" t="s">
        <v>73</v>
      </c>
    </row>
    <row r="7" spans="1:44" x14ac:dyDescent="0.2">
      <c r="D7" s="33">
        <f>1+D6-D5</f>
        <v>365</v>
      </c>
      <c r="E7" t="s">
        <v>13</v>
      </c>
      <c r="I7" s="9"/>
      <c r="M7">
        <f>210*593</f>
        <v>124530</v>
      </c>
      <c r="N7" s="10"/>
      <c r="U7"/>
      <c r="V7" s="11"/>
      <c r="W7" s="4"/>
      <c r="X7" s="4"/>
      <c r="Y7" s="4"/>
      <c r="Z7" s="4"/>
      <c r="AA7" s="4"/>
      <c r="AB7"/>
      <c r="AG7" s="50">
        <f>'C-Existing'!AG7</f>
        <v>0.03</v>
      </c>
      <c r="AJ7">
        <f>'C-Existing'!AJ7</f>
        <v>475</v>
      </c>
    </row>
    <row r="8" spans="1:44" x14ac:dyDescent="0.2">
      <c r="C8" s="42"/>
      <c r="D8" s="34">
        <f>(B12-D2)/D7</f>
        <v>0</v>
      </c>
      <c r="E8" t="s">
        <v>14</v>
      </c>
      <c r="I8" s="9"/>
      <c r="N8" s="10"/>
      <c r="T8" s="4"/>
      <c r="U8"/>
      <c r="V8" s="11"/>
      <c r="W8" s="4"/>
      <c r="X8" s="35"/>
      <c r="Y8" s="36"/>
      <c r="Z8" s="36"/>
      <c r="AA8" s="36"/>
      <c r="AB8" s="36"/>
      <c r="AC8" s="36"/>
      <c r="AD8" s="36"/>
    </row>
    <row r="9" spans="1:44" s="1" customFormat="1" ht="55.5" customHeight="1" x14ac:dyDescent="0.2">
      <c r="A9" s="12">
        <v>1</v>
      </c>
      <c r="B9" s="12">
        <f t="shared" ref="B9:I9" si="0">COLUMN(B:B)</f>
        <v>2</v>
      </c>
      <c r="C9" s="13">
        <f t="shared" si="0"/>
        <v>3</v>
      </c>
      <c r="D9" s="13">
        <f t="shared" si="0"/>
        <v>4</v>
      </c>
      <c r="E9" s="13">
        <f t="shared" si="0"/>
        <v>5</v>
      </c>
      <c r="F9" s="12">
        <f t="shared" si="0"/>
        <v>6</v>
      </c>
      <c r="G9" s="13">
        <f t="shared" si="0"/>
        <v>7</v>
      </c>
      <c r="H9" s="13">
        <f t="shared" si="0"/>
        <v>8</v>
      </c>
      <c r="I9" s="13">
        <f t="shared" si="0"/>
        <v>9</v>
      </c>
      <c r="J9" s="13" t="s">
        <v>15</v>
      </c>
      <c r="K9" s="13" t="s">
        <v>16</v>
      </c>
      <c r="L9" s="14" t="s">
        <v>17</v>
      </c>
      <c r="M9" s="13" t="s">
        <v>18</v>
      </c>
      <c r="N9" s="13">
        <f>COLUMN(N:N)</f>
        <v>14</v>
      </c>
      <c r="O9" s="12" t="s">
        <v>19</v>
      </c>
      <c r="P9" s="12" t="s">
        <v>20</v>
      </c>
      <c r="Q9" s="12" t="s">
        <v>21</v>
      </c>
      <c r="R9" s="13" t="s">
        <v>22</v>
      </c>
      <c r="S9" s="13" t="s">
        <v>23</v>
      </c>
      <c r="T9" s="12" t="s">
        <v>24</v>
      </c>
      <c r="U9" s="13">
        <v>21</v>
      </c>
      <c r="V9" s="13" t="s">
        <v>25</v>
      </c>
      <c r="W9" s="1">
        <v>23</v>
      </c>
      <c r="X9" s="13">
        <f t="shared" ref="X9:AE9" si="1">W9+1</f>
        <v>24</v>
      </c>
      <c r="Y9" s="13">
        <f t="shared" si="1"/>
        <v>25</v>
      </c>
      <c r="Z9" s="13">
        <f t="shared" si="1"/>
        <v>26</v>
      </c>
      <c r="AA9" s="13">
        <f t="shared" si="1"/>
        <v>27</v>
      </c>
      <c r="AB9" s="13">
        <f t="shared" si="1"/>
        <v>28</v>
      </c>
      <c r="AC9" s="13">
        <f t="shared" si="1"/>
        <v>29</v>
      </c>
      <c r="AD9" s="13">
        <f t="shared" si="1"/>
        <v>30</v>
      </c>
      <c r="AE9" s="13">
        <f t="shared" si="1"/>
        <v>31</v>
      </c>
      <c r="AF9" s="13" t="s">
        <v>77</v>
      </c>
      <c r="AG9" s="13" t="s">
        <v>78</v>
      </c>
      <c r="AH9" s="13" t="s">
        <v>79</v>
      </c>
      <c r="AI9" s="13" t="s">
        <v>80</v>
      </c>
      <c r="AJ9" s="13" t="s">
        <v>74</v>
      </c>
      <c r="AK9" s="13" t="s">
        <v>81</v>
      </c>
      <c r="AL9" s="13" t="s">
        <v>82</v>
      </c>
      <c r="AM9" s="13" t="s">
        <v>83</v>
      </c>
      <c r="AN9" s="13" t="s">
        <v>84</v>
      </c>
    </row>
    <row r="10" spans="1:44" ht="63.75" x14ac:dyDescent="0.2">
      <c r="A10" s="15" t="s">
        <v>26</v>
      </c>
      <c r="B10" s="14" t="s">
        <v>27</v>
      </c>
      <c r="C10" s="13" t="s">
        <v>28</v>
      </c>
      <c r="D10" s="13" t="s">
        <v>29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6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16" t="s">
        <v>47</v>
      </c>
      <c r="X10" s="51" t="s">
        <v>48</v>
      </c>
      <c r="Y10" s="17" t="s">
        <v>49</v>
      </c>
      <c r="Z10" s="17" t="s">
        <v>50</v>
      </c>
      <c r="AA10" s="17" t="s">
        <v>51</v>
      </c>
      <c r="AB10" s="17" t="s">
        <v>52</v>
      </c>
      <c r="AC10" s="17" t="s">
        <v>53</v>
      </c>
      <c r="AD10" s="17" t="s">
        <v>54</v>
      </c>
      <c r="AE10" s="51" t="s">
        <v>72</v>
      </c>
      <c r="AF10" s="17" t="s">
        <v>59</v>
      </c>
      <c r="AG10" s="17" t="s">
        <v>67</v>
      </c>
      <c r="AH10" s="17" t="s">
        <v>66</v>
      </c>
      <c r="AI10" s="17" t="s">
        <v>70</v>
      </c>
      <c r="AJ10" s="17" t="s">
        <v>71</v>
      </c>
      <c r="AK10" s="17" t="s">
        <v>86</v>
      </c>
      <c r="AL10" s="17" t="s">
        <v>87</v>
      </c>
      <c r="AM10" s="17" t="s">
        <v>88</v>
      </c>
      <c r="AN10" s="17" t="s">
        <v>89</v>
      </c>
      <c r="AO10" s="17"/>
    </row>
    <row r="11" spans="1:44" x14ac:dyDescent="0.2">
      <c r="A11" s="1" t="s">
        <v>55</v>
      </c>
      <c r="B11" s="54">
        <f>D2</f>
        <v>41759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  <c r="N11" s="6"/>
      <c r="O11" s="37"/>
      <c r="P11" s="38"/>
      <c r="Q11" s="39"/>
      <c r="R11" s="38"/>
      <c r="S11" s="40"/>
      <c r="T11" s="38"/>
      <c r="U11" s="19"/>
      <c r="V11" s="41"/>
      <c r="W11" s="28"/>
      <c r="X11" s="1"/>
      <c r="Y11" s="1"/>
      <c r="Z11" s="1"/>
      <c r="AA11" s="1"/>
      <c r="AB11"/>
    </row>
    <row r="12" spans="1:44" x14ac:dyDescent="0.2">
      <c r="A12" s="1" t="s">
        <v>56</v>
      </c>
      <c r="B12" s="10">
        <f>B11</f>
        <v>41759</v>
      </c>
      <c r="C12" s="42">
        <f>SUMIF('C-Existing'!$B$12:$B$500,$B12,'C-Existing'!C$12:C$500)</f>
        <v>2367876.3900000006</v>
      </c>
      <c r="D12" s="42">
        <f>SUMIF('C-Existing'!$B$12:$B$500,$B12,'C-Existing'!D$12:D$500)</f>
        <v>2367876.3900000006</v>
      </c>
      <c r="E12" s="42">
        <f>SUMIF('C-Existing'!$B$12:$B$500,$B12,'C-Existing'!E$12:E$500)</f>
        <v>0</v>
      </c>
      <c r="F12" s="42">
        <f>SUMIF('C-Existing'!$B$12:$B$500,$B12,'C-Existing'!F$12:F$500)</f>
        <v>0</v>
      </c>
      <c r="G12" s="42">
        <f>SUMIF('C-Existing'!$B$12:$B$500,$B12,'C-Existing'!G$12:G$500)</f>
        <v>1485</v>
      </c>
      <c r="H12" s="42">
        <f>SUMIF('C-Existing'!$B$12:$B$500,$B12,'C-Existing'!H$12:H$500)</f>
        <v>61555564.429999985</v>
      </c>
      <c r="I12" s="42">
        <f>SUMIF('C-Existing'!$B$12:$B$500,$B12,'C-Existing'!I$12:I$500)</f>
        <v>800588.62000000174</v>
      </c>
      <c r="J12" s="42">
        <f>SUMIF('C-Existing'!$B$12:$B$500,$B12,'C-Existing'!J$12:J$500)</f>
        <v>62356153.050000004</v>
      </c>
      <c r="K12" s="42">
        <f>SUMIF('C-Existing'!$B$12:$B$500,$B12,'C-Existing'!K$12:K$500)</f>
        <v>577311.95999999822</v>
      </c>
      <c r="L12" s="42">
        <f>SUMIF('C-Existing'!$B$12:$B$500,$B12,'C-Existing'!L$12:L$500)</f>
        <v>1377900.58</v>
      </c>
      <c r="M12" s="42">
        <f>SUMIF('C-Existing'!$B$12:$B$500,$B12,'C-Existing'!M$12:M$500)</f>
        <v>705375</v>
      </c>
      <c r="N12" s="42">
        <f>SUMIF('C-Existing'!$B$12:$B$500,$B12,'C-Existing'!N$12:N$500)</f>
        <v>0</v>
      </c>
      <c r="O12" s="42">
        <f>SUMIF('C-Existing'!$B$12:$B$500,$B12,'C-Existing'!O$12:O$500)</f>
        <v>705375</v>
      </c>
      <c r="P12" s="42">
        <f>SUMIF('C-Existing'!$B$12:$B$500,$B12,'C-Existing'!P$12:P$500)</f>
        <v>693532.17</v>
      </c>
      <c r="Q12" s="42">
        <f>SUMIF('C-Existing'!$B$12:$B$500,$B12,'C-Existing'!Q$12:Q$500)</f>
        <v>11842.83</v>
      </c>
      <c r="R12" s="42">
        <f>SUMIF('C-Existing'!$B$12:$B$500,$B12,'C-Existing'!R$12:R$500)</f>
        <v>684368.41000000015</v>
      </c>
      <c r="S12" s="42">
        <f>SUMIF('C-Existing'!$B$12:$B$500,$B12,'C-Existing'!S$12:S$500)</f>
        <v>61543721.599999979</v>
      </c>
      <c r="T12" s="42">
        <f>SUMIF('C-Existing'!$B$12:$B$500,$B12,'C-Existing'!T$12:T$500)</f>
        <v>62228090.009999998</v>
      </c>
      <c r="U12" s="42">
        <f>SUMIF('C-Existing'!$B$12:$B$500,$B12,'C-Existing'!U$12:U$500)</f>
        <v>1</v>
      </c>
      <c r="V12" s="42">
        <f>SUMIF('C-Existing'!$B$12:$B$500,$B12,'C-Existing'!V$12:V$500)</f>
        <v>577314.05032125011</v>
      </c>
      <c r="W12" s="42">
        <f>SUMIF('C-Existing'!$B$12:$B$500,$B12,'C-Existing'!W$12:W$500)</f>
        <v>0</v>
      </c>
      <c r="X12" s="42">
        <f>SUMIF('C-Existing'!$B$12:$B$500,$B12,'C-Existing'!X$12:X$500)</f>
        <v>155</v>
      </c>
      <c r="Y12" s="42">
        <f>SUMIF('C-Existing'!$B$12:$B$500,$B12,'C-Existing'!Y$12:Y$500)</f>
        <v>0</v>
      </c>
      <c r="Z12" s="42">
        <f>SUMIF('C-Existing'!$B$12:$B$500,$B12,'C-Existing'!Z$12:Z$500)</f>
        <v>0</v>
      </c>
      <c r="AA12" s="42">
        <f>SUMIF('C-Existing'!$B$12:$B$500,$B12,'C-Existing'!AA$12:AA$500)</f>
        <v>0</v>
      </c>
      <c r="AB12" s="42">
        <f>SUMIF('C-Existing'!$B$12:$B$500,$B12,'C-Existing'!AB$12:AB$500)</f>
        <v>0</v>
      </c>
      <c r="AC12" s="42">
        <f>SUMIF('C-Existing'!$B$12:$B$500,$B12,'C-Existing'!AC$12:AC$500)</f>
        <v>0</v>
      </c>
      <c r="AD12" s="42">
        <f>SUMIF('C-Existing'!$B$12:$B$500,$B12,'C-Existing'!AD$12:AD$500)</f>
        <v>0</v>
      </c>
      <c r="AE12" s="70">
        <f>SUMIF('C-Existing'!$B$12:$B$500,$B12,'C-Existing'!AE$12:AE$500)</f>
        <v>0.1111</v>
      </c>
      <c r="AF12" s="42">
        <f>SUMIF('C-Existing'!$B$12:$B$500,$B12,'C-Existing'!AF$12:AF$500)</f>
        <v>0</v>
      </c>
      <c r="AG12" s="42">
        <f>SUMIF('C-Existing'!$B$12:$B$500,$B12,'C-Existing'!AG$12:AG$500)</f>
        <v>0</v>
      </c>
      <c r="AH12" s="62">
        <f>SUMIF('C-Existing'!$B$12:$B$500,$B12,'C-Existing'!AH$12:AH$500)</f>
        <v>0</v>
      </c>
      <c r="AI12" s="42">
        <f>SUMIF('C-Existing'!$B$12:$B$500,$B12,'C-Existing'!AI$12:AI$500)</f>
        <v>1485</v>
      </c>
      <c r="AJ12" s="42">
        <f>SUMIF('C-Existing'!$B$12:$B$500,$B12,'C-Existing'!AJ$12:AJ$500)</f>
        <v>475200</v>
      </c>
      <c r="AK12" s="42">
        <f>SUMIF('C-Existing'!$B$12:$B$500,$B12,'C-Existing'!AK$12:AK$500)</f>
        <v>0</v>
      </c>
      <c r="AL12" s="42">
        <f>SUMIF('C-Existing'!$B$12:$B$500,$B12,'C-Existing'!AL$12:AL$500)</f>
        <v>0</v>
      </c>
      <c r="AM12" s="42">
        <f>SUMIF('C-Existing'!$B$12:$B$500,$B12,'C-Existing'!AM$12:AM$500)</f>
        <v>0</v>
      </c>
      <c r="AN12" s="42">
        <f>SUMIF('C-Existing'!$B$12:$B$500,$B12,'C-Existing'!AN$12:AN$500)</f>
        <v>0</v>
      </c>
    </row>
    <row r="13" spans="1:44" x14ac:dyDescent="0.2">
      <c r="A13" s="1">
        <f t="shared" ref="A13:A76" si="2">MONTH(B13)</f>
        <v>5</v>
      </c>
      <c r="B13" s="10">
        <f t="shared" ref="B13:B44" si="3">EOMONTH(B12,1)</f>
        <v>41790</v>
      </c>
      <c r="C13" s="42">
        <f>SUMIF('C-Existing'!$B$12:$B$500,$B13,'C-Existing'!C$12:C$500)</f>
        <v>2830885.9699999997</v>
      </c>
      <c r="D13" s="42">
        <f>SUMIF('C-Existing'!$B$12:$B$500,$B13,'C-Existing'!D$12:D$500)</f>
        <v>5198762.3600000003</v>
      </c>
      <c r="E13" s="42">
        <f>SUMIF('C-Existing'!$B$12:$B$500,$B13,'C-Existing'!E$12:E$500)</f>
        <v>0</v>
      </c>
      <c r="F13" s="42">
        <f>SUMIF('C-Existing'!$B$12:$B$500,$B13,'C-Existing'!F$12:F$500)</f>
        <v>0</v>
      </c>
      <c r="G13" s="42">
        <f>SUMIF('C-Existing'!$B$12:$B$500,$B13,'C-Existing'!G$12:G$500)</f>
        <v>2106</v>
      </c>
      <c r="H13" s="42">
        <f>SUMIF('C-Existing'!$B$12:$B$500,$B13,'C-Existing'!H$12:H$500)</f>
        <v>61543721.599999979</v>
      </c>
      <c r="I13" s="42">
        <f>SUMIF('C-Existing'!$B$12:$B$500,$B13,'C-Existing'!I$12:I$500)</f>
        <v>684368.41000000108</v>
      </c>
      <c r="J13" s="42">
        <f>SUMIF('C-Existing'!$B$12:$B$500,$B13,'C-Existing'!J$12:J$500)</f>
        <v>62228090.009999998</v>
      </c>
      <c r="K13" s="42">
        <f>SUMIF('C-Existing'!$B$12:$B$500,$B13,'C-Existing'!K$12:K$500)</f>
        <v>576126.30999999947</v>
      </c>
      <c r="L13" s="42">
        <f>SUMIF('C-Existing'!$B$12:$B$500,$B13,'C-Existing'!L$12:L$500)</f>
        <v>1260494.7200000004</v>
      </c>
      <c r="M13" s="42">
        <f>SUMIF('C-Existing'!$B$12:$B$500,$B13,'C-Existing'!M$12:M$500)</f>
        <v>1000350</v>
      </c>
      <c r="N13" s="42">
        <f>SUMIF('C-Existing'!$B$12:$B$500,$B13,'C-Existing'!N$12:N$500)</f>
        <v>0</v>
      </c>
      <c r="O13" s="42">
        <f>SUMIF('C-Existing'!$B$12:$B$500,$B13,'C-Existing'!O$12:O$500)</f>
        <v>1000350</v>
      </c>
      <c r="P13" s="42">
        <f>SUMIF('C-Existing'!$B$12:$B$500,$B13,'C-Existing'!P$12:P$500)</f>
        <v>928358.08000000007</v>
      </c>
      <c r="Q13" s="42">
        <f>SUMIF('C-Existing'!$B$12:$B$500,$B13,'C-Existing'!Q$12:Q$500)</f>
        <v>71991.92</v>
      </c>
      <c r="R13" s="42">
        <f>SUMIF('C-Existing'!$B$12:$B$500,$B13,'C-Existing'!R$12:R$500)</f>
        <v>332136.64</v>
      </c>
      <c r="S13" s="42">
        <f>SUMIF('C-Existing'!$B$12:$B$500,$B13,'C-Existing'!S$12:S$500)</f>
        <v>61471729.679999992</v>
      </c>
      <c r="T13" s="42">
        <f>SUMIF('C-Existing'!$B$12:$B$500,$B13,'C-Existing'!T$12:T$500)</f>
        <v>61803866.319999993</v>
      </c>
      <c r="U13" s="42">
        <f>SUMIF('C-Existing'!$B$12:$B$500,$B13,'C-Existing'!U$12:U$500)</f>
        <v>1</v>
      </c>
      <c r="V13" s="42">
        <f>SUMIF('C-Existing'!$B$12:$B$500,$B13,'C-Existing'!V$12:V$500)</f>
        <v>576128.40000925004</v>
      </c>
      <c r="W13" s="42">
        <f>SUMIF('C-Existing'!$B$12:$B$500,$B13,'C-Existing'!W$12:W$500)</f>
        <v>0</v>
      </c>
      <c r="X13" s="42">
        <f>SUMIF('C-Existing'!$B$12:$B$500,$B13,'C-Existing'!X$12:X$500)</f>
        <v>155</v>
      </c>
      <c r="Y13" s="42">
        <f>SUMIF('C-Existing'!$B$12:$B$500,$B13,'C-Existing'!Y$12:Y$500)</f>
        <v>0</v>
      </c>
      <c r="Z13" s="42">
        <f>SUMIF('C-Existing'!$B$12:$B$500,$B13,'C-Existing'!Z$12:Z$500)</f>
        <v>0</v>
      </c>
      <c r="AA13" s="42">
        <f>SUMIF('C-Existing'!$B$12:$B$500,$B13,'C-Existing'!AA$12:AA$500)</f>
        <v>0</v>
      </c>
      <c r="AB13" s="42">
        <f>SUMIF('C-Existing'!$B$12:$B$500,$B13,'C-Existing'!AB$12:AB$500)</f>
        <v>0</v>
      </c>
      <c r="AC13" s="42">
        <f>SUMIF('C-Existing'!$B$12:$B$500,$B13,'C-Existing'!AC$12:AC$500)</f>
        <v>0</v>
      </c>
      <c r="AD13" s="42">
        <f>SUMIF('C-Existing'!$B$12:$B$500,$B13,'C-Existing'!AD$12:AD$500)</f>
        <v>0</v>
      </c>
      <c r="AE13" s="70">
        <f>SUMIF('C-Existing'!$B$12:$B$500,$B13,'C-Existing'!AE$12:AE$500)</f>
        <v>0.1111</v>
      </c>
      <c r="AF13" s="42">
        <f>SUMIF('C-Existing'!$B$12:$B$500,$B13,'C-Existing'!AF$12:AF$500)</f>
        <v>0</v>
      </c>
      <c r="AG13" s="42">
        <f>SUMIF('C-Existing'!$B$12:$B$500,$B13,'C-Existing'!AG$12:AG$500)</f>
        <v>0</v>
      </c>
      <c r="AH13" s="62">
        <f>SUMIF('C-Existing'!$B$12:$B$500,$B13,'C-Existing'!AH$12:AH$500)</f>
        <v>0</v>
      </c>
      <c r="AI13" s="42">
        <f>SUMIF('C-Existing'!$B$12:$B$500,$B13,'C-Existing'!AI$12:AI$500)</f>
        <v>2106</v>
      </c>
      <c r="AJ13" s="42">
        <f>SUMIF('C-Existing'!$B$12:$B$500,$B13,'C-Existing'!AJ$12:AJ$500)</f>
        <v>673920</v>
      </c>
      <c r="AK13" s="42">
        <f>SUMIF('C-Existing'!$B$12:$B$500,$B13,'C-Existing'!AK$12:AK$500)</f>
        <v>0</v>
      </c>
      <c r="AL13" s="42">
        <f>SUMIF('C-Existing'!$B$12:$B$500,$B13,'C-Existing'!AL$12:AL$500)</f>
        <v>0</v>
      </c>
      <c r="AM13" s="42">
        <f>SUMIF('C-Existing'!$B$12:$B$500,$B13,'C-Existing'!AM$12:AM$500)</f>
        <v>0</v>
      </c>
      <c r="AN13" s="42">
        <f>SUMIF('C-Existing'!$B$12:$B$500,$B13,'C-Existing'!AN$12:AN$500)</f>
        <v>0</v>
      </c>
    </row>
    <row r="14" spans="1:44" x14ac:dyDescent="0.2">
      <c r="A14" s="1">
        <f t="shared" si="2"/>
        <v>6</v>
      </c>
      <c r="B14" s="10">
        <f t="shared" si="3"/>
        <v>41820</v>
      </c>
      <c r="C14" s="42">
        <f>SUMIF('C-Existing'!$B$12:$B$500,$B14,'C-Existing'!C$12:C$500)</f>
        <v>2775509.2700000005</v>
      </c>
      <c r="D14" s="42">
        <f>SUMIF('C-Existing'!$B$12:$B$500,$B14,'C-Existing'!D$12:D$500)</f>
        <v>7974271.6300000008</v>
      </c>
      <c r="E14" s="42">
        <f>SUMIF('C-Existing'!$B$12:$B$500,$B14,'C-Existing'!E$12:E$500)</f>
        <v>0</v>
      </c>
      <c r="F14" s="42">
        <f>SUMIF('C-Existing'!$B$12:$B$500,$B14,'C-Existing'!F$12:F$500)</f>
        <v>0</v>
      </c>
      <c r="G14" s="42">
        <f>SUMIF('C-Existing'!$B$12:$B$500,$B14,'C-Existing'!G$12:G$500)</f>
        <v>2373</v>
      </c>
      <c r="H14" s="42">
        <f>SUMIF('C-Existing'!$B$12:$B$500,$B14,'C-Existing'!H$12:H$500)</f>
        <v>61471729.679999992</v>
      </c>
      <c r="I14" s="42">
        <f>SUMIF('C-Existing'!$B$12:$B$500,$B14,'C-Existing'!I$12:I$500)</f>
        <v>332136.640000001</v>
      </c>
      <c r="J14" s="42">
        <f>SUMIF('C-Existing'!$B$12:$B$500,$B14,'C-Existing'!J$12:J$500)</f>
        <v>61803866.319999993</v>
      </c>
      <c r="K14" s="42">
        <f>SUMIF('C-Existing'!$B$12:$B$500,$B14,'C-Existing'!K$12:K$500)</f>
        <v>572198.69999999914</v>
      </c>
      <c r="L14" s="42">
        <f>SUMIF('C-Existing'!$B$12:$B$500,$B14,'C-Existing'!L$12:L$500)</f>
        <v>904335.34</v>
      </c>
      <c r="M14" s="42">
        <f>SUMIF('C-Existing'!$B$12:$B$500,$B14,'C-Existing'!M$12:M$500)</f>
        <v>1127175</v>
      </c>
      <c r="N14" s="42">
        <f>SUMIF('C-Existing'!$B$12:$B$500,$B14,'C-Existing'!N$12:N$500)</f>
        <v>0</v>
      </c>
      <c r="O14" s="42">
        <f>SUMIF('C-Existing'!$B$12:$B$500,$B14,'C-Existing'!O$12:O$500)</f>
        <v>1127175</v>
      </c>
      <c r="P14" s="42">
        <f>SUMIF('C-Existing'!$B$12:$B$500,$B14,'C-Existing'!P$12:P$500)</f>
        <v>842090.49999999988</v>
      </c>
      <c r="Q14" s="42">
        <f>SUMIF('C-Existing'!$B$12:$B$500,$B14,'C-Existing'!Q$12:Q$500)</f>
        <v>285084.5</v>
      </c>
      <c r="R14" s="42">
        <f>SUMIF('C-Existing'!$B$12:$B$500,$B14,'C-Existing'!R$12:R$500)</f>
        <v>62244.84</v>
      </c>
      <c r="S14" s="42">
        <f>SUMIF('C-Existing'!$B$12:$B$500,$B14,'C-Existing'!S$12:S$500)</f>
        <v>61186645.179999977</v>
      </c>
      <c r="T14" s="42">
        <f>SUMIF('C-Existing'!$B$12:$B$500,$B14,'C-Existing'!T$12:T$500)</f>
        <v>61248890.019999981</v>
      </c>
      <c r="U14" s="42">
        <f>SUMIF('C-Existing'!$B$12:$B$500,$B14,'C-Existing'!U$12:U$500)</f>
        <v>1</v>
      </c>
      <c r="V14" s="42">
        <f>SUMIF('C-Existing'!$B$12:$B$500,$B14,'C-Existing'!V$12:V$500)</f>
        <v>572200.79567933327</v>
      </c>
      <c r="W14" s="42">
        <f>SUMIF('C-Existing'!$B$12:$B$500,$B14,'C-Existing'!W$12:W$500)</f>
        <v>0</v>
      </c>
      <c r="X14" s="42">
        <f>SUMIF('C-Existing'!$B$12:$B$500,$B14,'C-Existing'!X$12:X$500)</f>
        <v>155</v>
      </c>
      <c r="Y14" s="42">
        <f>SUMIF('C-Existing'!$B$12:$B$500,$B14,'C-Existing'!Y$12:Y$500)</f>
        <v>0</v>
      </c>
      <c r="Z14" s="42">
        <f>SUMIF('C-Existing'!$B$12:$B$500,$B14,'C-Existing'!Z$12:Z$500)</f>
        <v>0</v>
      </c>
      <c r="AA14" s="42">
        <f>SUMIF('C-Existing'!$B$12:$B$500,$B14,'C-Existing'!AA$12:AA$500)</f>
        <v>0</v>
      </c>
      <c r="AB14" s="42">
        <f>SUMIF('C-Existing'!$B$12:$B$500,$B14,'C-Existing'!AB$12:AB$500)</f>
        <v>0</v>
      </c>
      <c r="AC14" s="42">
        <f>SUMIF('C-Existing'!$B$12:$B$500,$B14,'C-Existing'!AC$12:AC$500)</f>
        <v>0</v>
      </c>
      <c r="AD14" s="42">
        <f>SUMIF('C-Existing'!$B$12:$B$500,$B14,'C-Existing'!AD$12:AD$500)</f>
        <v>0</v>
      </c>
      <c r="AE14" s="70">
        <f>SUMIF('C-Existing'!$B$12:$B$500,$B14,'C-Existing'!AE$12:AE$500)</f>
        <v>0.1111</v>
      </c>
      <c r="AF14" s="42">
        <f>SUMIF('C-Existing'!$B$12:$B$500,$B14,'C-Existing'!AF$12:AF$500)</f>
        <v>0</v>
      </c>
      <c r="AG14" s="42">
        <f>SUMIF('C-Existing'!$B$12:$B$500,$B14,'C-Existing'!AG$12:AG$500)</f>
        <v>0</v>
      </c>
      <c r="AH14" s="62">
        <f>SUMIF('C-Existing'!$B$12:$B$500,$B14,'C-Existing'!AH$12:AH$500)</f>
        <v>0</v>
      </c>
      <c r="AI14" s="42">
        <f>SUMIF('C-Existing'!$B$12:$B$500,$B14,'C-Existing'!AI$12:AI$500)</f>
        <v>2373</v>
      </c>
      <c r="AJ14" s="42">
        <f>SUMIF('C-Existing'!$B$12:$B$500,$B14,'C-Existing'!AJ$12:AJ$500)</f>
        <v>759360</v>
      </c>
      <c r="AK14" s="42">
        <f>SUMIF('C-Existing'!$B$12:$B$500,$B14,'C-Existing'!AK$12:AK$500)</f>
        <v>0</v>
      </c>
      <c r="AL14" s="42">
        <f>SUMIF('C-Existing'!$B$12:$B$500,$B14,'C-Existing'!AL$12:AL$500)</f>
        <v>0</v>
      </c>
      <c r="AM14" s="42">
        <f>SUMIF('C-Existing'!$B$12:$B$500,$B14,'C-Existing'!AM$12:AM$500)</f>
        <v>0</v>
      </c>
      <c r="AN14" s="42">
        <f>SUMIF('C-Existing'!$B$12:$B$500,$B14,'C-Existing'!AN$12:AN$500)</f>
        <v>0</v>
      </c>
    </row>
    <row r="15" spans="1:44" x14ac:dyDescent="0.2">
      <c r="A15" s="1">
        <f t="shared" si="2"/>
        <v>7</v>
      </c>
      <c r="B15" s="10">
        <f t="shared" si="3"/>
        <v>41851</v>
      </c>
      <c r="C15" s="42">
        <f>SUMIF('C-Existing'!$B$12:$B$500,$B15,'C-Existing'!C$12:C$500)</f>
        <v>2750136.4900000007</v>
      </c>
      <c r="D15" s="42">
        <f>SUMIF('C-Existing'!$B$12:$B$500,$B15,'C-Existing'!D$12:D$500)</f>
        <v>10724408.120000001</v>
      </c>
      <c r="E15" s="42">
        <f>SUMIF('C-Existing'!$B$12:$B$500,$B15,'C-Existing'!E$12:E$500)</f>
        <v>0</v>
      </c>
      <c r="F15" s="42">
        <f>SUMIF('C-Existing'!$B$12:$B$500,$B15,'C-Existing'!F$12:F$500)</f>
        <v>0</v>
      </c>
      <c r="G15" s="42">
        <f>SUMIF('C-Existing'!$B$12:$B$500,$B15,'C-Existing'!G$12:G$500)</f>
        <v>2824</v>
      </c>
      <c r="H15" s="42">
        <f>SUMIF('C-Existing'!$B$12:$B$500,$B15,'C-Existing'!H$12:H$500)</f>
        <v>61186645.179999977</v>
      </c>
      <c r="I15" s="42">
        <f>SUMIF('C-Existing'!$B$12:$B$500,$B15,'C-Existing'!I$12:I$500)</f>
        <v>62244.840000000899</v>
      </c>
      <c r="J15" s="42">
        <f>SUMIF('C-Existing'!$B$12:$B$500,$B15,'C-Existing'!J$12:J$500)</f>
        <v>61248890.019999981</v>
      </c>
      <c r="K15" s="42">
        <f>SUMIF('C-Existing'!$B$12:$B$500,$B15,'C-Existing'!K$12:K$500)</f>
        <v>567060.59999999928</v>
      </c>
      <c r="L15" s="42">
        <f>SUMIF('C-Existing'!$B$12:$B$500,$B15,'C-Existing'!L$12:L$500)</f>
        <v>629305.44000000029</v>
      </c>
      <c r="M15" s="42">
        <f>SUMIF('C-Existing'!$B$12:$B$500,$B15,'C-Existing'!M$12:M$500)</f>
        <v>1341400</v>
      </c>
      <c r="N15" s="42">
        <f>SUMIF('C-Existing'!$B$12:$B$500,$B15,'C-Existing'!N$12:N$500)</f>
        <v>0</v>
      </c>
      <c r="O15" s="42">
        <f>SUMIF('C-Existing'!$B$12:$B$500,$B15,'C-Existing'!O$12:O$500)</f>
        <v>1341400</v>
      </c>
      <c r="P15" s="42">
        <f>SUMIF('C-Existing'!$B$12:$B$500,$B15,'C-Existing'!P$12:P$500)</f>
        <v>612359.27000000025</v>
      </c>
      <c r="Q15" s="42">
        <f>SUMIF('C-Existing'!$B$12:$B$500,$B15,'C-Existing'!Q$12:Q$500)</f>
        <v>729040.72999999986</v>
      </c>
      <c r="R15" s="42">
        <f>SUMIF('C-Existing'!$B$12:$B$500,$B15,'C-Existing'!R$12:R$500)</f>
        <v>16946.170000000002</v>
      </c>
      <c r="S15" s="42">
        <f>SUMIF('C-Existing'!$B$12:$B$500,$B15,'C-Existing'!S$12:S$500)</f>
        <v>60457604.45000001</v>
      </c>
      <c r="T15" s="42">
        <f>SUMIF('C-Existing'!$B$12:$B$500,$B15,'C-Existing'!T$12:T$500)</f>
        <v>60474550.620000012</v>
      </c>
      <c r="U15" s="42">
        <f>SUMIF('C-Existing'!$B$12:$B$500,$B15,'C-Existing'!U$12:U$500)</f>
        <v>1</v>
      </c>
      <c r="V15" s="42">
        <f>SUMIF('C-Existing'!$B$12:$B$500,$B15,'C-Existing'!V$12:V$500)</f>
        <v>567062.64010183315</v>
      </c>
      <c r="W15" s="42">
        <f>SUMIF('C-Existing'!$B$12:$B$500,$B15,'C-Existing'!W$12:W$500)</f>
        <v>0</v>
      </c>
      <c r="X15" s="42">
        <f>SUMIF('C-Existing'!$B$12:$B$500,$B15,'C-Existing'!X$12:X$500)</f>
        <v>155</v>
      </c>
      <c r="Y15" s="42">
        <f>SUMIF('C-Existing'!$B$12:$B$500,$B15,'C-Existing'!Y$12:Y$500)</f>
        <v>0</v>
      </c>
      <c r="Z15" s="42">
        <f>SUMIF('C-Existing'!$B$12:$B$500,$B15,'C-Existing'!Z$12:Z$500)</f>
        <v>0</v>
      </c>
      <c r="AA15" s="42">
        <f>SUMIF('C-Existing'!$B$12:$B$500,$B15,'C-Existing'!AA$12:AA$500)</f>
        <v>0</v>
      </c>
      <c r="AB15" s="42">
        <f>SUMIF('C-Existing'!$B$12:$B$500,$B15,'C-Existing'!AB$12:AB$500)</f>
        <v>0</v>
      </c>
      <c r="AC15" s="42">
        <f>SUMIF('C-Existing'!$B$12:$B$500,$B15,'C-Existing'!AC$12:AC$500)</f>
        <v>0</v>
      </c>
      <c r="AD15" s="42">
        <f>SUMIF('C-Existing'!$B$12:$B$500,$B15,'C-Existing'!AD$12:AD$500)</f>
        <v>0</v>
      </c>
      <c r="AE15" s="70">
        <f>SUMIF('C-Existing'!$B$12:$B$500,$B15,'C-Existing'!AE$12:AE$500)</f>
        <v>0.1111</v>
      </c>
      <c r="AF15" s="42">
        <f>SUMIF('C-Existing'!$B$12:$B$500,$B15,'C-Existing'!AF$12:AF$500)</f>
        <v>0</v>
      </c>
      <c r="AG15" s="42">
        <f>SUMIF('C-Existing'!$B$12:$B$500,$B15,'C-Existing'!AG$12:AG$500)</f>
        <v>0</v>
      </c>
      <c r="AH15" s="62">
        <f>SUMIF('C-Existing'!$B$12:$B$500,$B15,'C-Existing'!AH$12:AH$500)</f>
        <v>0</v>
      </c>
      <c r="AI15" s="42">
        <f>SUMIF('C-Existing'!$B$12:$B$500,$B15,'C-Existing'!AI$12:AI$500)</f>
        <v>2824</v>
      </c>
      <c r="AJ15" s="42">
        <f>SUMIF('C-Existing'!$B$12:$B$500,$B15,'C-Existing'!AJ$12:AJ$500)</f>
        <v>903680</v>
      </c>
      <c r="AK15" s="42">
        <f>SUMIF('C-Existing'!$B$12:$B$500,$B15,'C-Existing'!AK$12:AK$500)</f>
        <v>0</v>
      </c>
      <c r="AL15" s="42">
        <f>SUMIF('C-Existing'!$B$12:$B$500,$B15,'C-Existing'!AL$12:AL$500)</f>
        <v>0</v>
      </c>
      <c r="AM15" s="42">
        <f>SUMIF('C-Existing'!$B$12:$B$500,$B15,'C-Existing'!AM$12:AM$500)</f>
        <v>0</v>
      </c>
      <c r="AN15" s="42">
        <f>SUMIF('C-Existing'!$B$12:$B$500,$B15,'C-Existing'!AN$12:AN$500)</f>
        <v>0</v>
      </c>
    </row>
    <row r="16" spans="1:44" x14ac:dyDescent="0.2">
      <c r="A16" s="1">
        <f t="shared" si="2"/>
        <v>8</v>
      </c>
      <c r="B16" s="10">
        <f t="shared" si="3"/>
        <v>41882</v>
      </c>
      <c r="C16" s="42">
        <f>SUMIF('C-Existing'!$B$12:$B$500,$B16,'C-Existing'!C$12:C$500)</f>
        <v>2530629.42</v>
      </c>
      <c r="D16" s="42">
        <f>SUMIF('C-Existing'!$B$12:$B$500,$B16,'C-Existing'!D$12:D$500)</f>
        <v>13255037.540000001</v>
      </c>
      <c r="E16" s="42">
        <f>SUMIF('C-Existing'!$B$12:$B$500,$B16,'C-Existing'!E$12:E$500)</f>
        <v>0</v>
      </c>
      <c r="F16" s="42">
        <f>SUMIF('C-Existing'!$B$12:$B$500,$B16,'C-Existing'!F$12:F$500)</f>
        <v>0</v>
      </c>
      <c r="G16" s="42">
        <f>SUMIF('C-Existing'!$B$12:$B$500,$B16,'C-Existing'!G$12:G$500)</f>
        <v>2777</v>
      </c>
      <c r="H16" s="42">
        <f>SUMIF('C-Existing'!$B$12:$B$500,$B16,'C-Existing'!H$12:H$500)</f>
        <v>60457604.45000001</v>
      </c>
      <c r="I16" s="42">
        <f>SUMIF('C-Existing'!$B$12:$B$500,$B16,'C-Existing'!I$12:I$500)</f>
        <v>16946.170000000042</v>
      </c>
      <c r="J16" s="42">
        <f>SUMIF('C-Existing'!$B$12:$B$500,$B16,'C-Existing'!J$12:J$500)</f>
        <v>60474550.620000012</v>
      </c>
      <c r="K16" s="42">
        <f>SUMIF('C-Existing'!$B$12:$B$500,$B16,'C-Existing'!K$12:K$500)</f>
        <v>559891.51000000013</v>
      </c>
      <c r="L16" s="42">
        <f>SUMIF('C-Existing'!$B$12:$B$500,$B16,'C-Existing'!L$12:L$500)</f>
        <v>576837.68000000005</v>
      </c>
      <c r="M16" s="42">
        <f>SUMIF('C-Existing'!$B$12:$B$500,$B16,'C-Existing'!M$12:M$500)</f>
        <v>1319075</v>
      </c>
      <c r="N16" s="42">
        <f>SUMIF('C-Existing'!$B$12:$B$500,$B16,'C-Existing'!N$12:N$500)</f>
        <v>0</v>
      </c>
      <c r="O16" s="42">
        <f>SUMIF('C-Existing'!$B$12:$B$500,$B16,'C-Existing'!O$12:O$500)</f>
        <v>1319075</v>
      </c>
      <c r="P16" s="42">
        <f>SUMIF('C-Existing'!$B$12:$B$500,$B16,'C-Existing'!P$12:P$500)</f>
        <v>567245.37000000011</v>
      </c>
      <c r="Q16" s="42">
        <f>SUMIF('C-Existing'!$B$12:$B$500,$B16,'C-Existing'!Q$12:Q$500)</f>
        <v>751829.62999999989</v>
      </c>
      <c r="R16" s="42">
        <f>SUMIF('C-Existing'!$B$12:$B$500,$B16,'C-Existing'!R$12:R$500)</f>
        <v>9592.31</v>
      </c>
      <c r="S16" s="42">
        <f>SUMIF('C-Existing'!$B$12:$B$500,$B16,'C-Existing'!S$12:S$500)</f>
        <v>59705774.819999993</v>
      </c>
      <c r="T16" s="42">
        <f>SUMIF('C-Existing'!$B$12:$B$500,$B16,'C-Existing'!T$12:T$500)</f>
        <v>59715367.129999988</v>
      </c>
      <c r="U16" s="42">
        <f>SUMIF('C-Existing'!$B$12:$B$500,$B16,'C-Existing'!U$12:U$500)</f>
        <v>1</v>
      </c>
      <c r="V16" s="42">
        <f>SUMIF('C-Existing'!$B$12:$B$500,$B16,'C-Existing'!V$12:V$500)</f>
        <v>559893.54782350012</v>
      </c>
      <c r="W16" s="42">
        <f>SUMIF('C-Existing'!$B$12:$B$500,$B16,'C-Existing'!W$12:W$500)</f>
        <v>0</v>
      </c>
      <c r="X16" s="42">
        <f>SUMIF('C-Existing'!$B$12:$B$500,$B16,'C-Existing'!X$12:X$500)</f>
        <v>155</v>
      </c>
      <c r="Y16" s="42">
        <f>SUMIF('C-Existing'!$B$12:$B$500,$B16,'C-Existing'!Y$12:Y$500)</f>
        <v>0</v>
      </c>
      <c r="Z16" s="42">
        <f>SUMIF('C-Existing'!$B$12:$B$500,$B16,'C-Existing'!Z$12:Z$500)</f>
        <v>0</v>
      </c>
      <c r="AA16" s="42">
        <f>SUMIF('C-Existing'!$B$12:$B$500,$B16,'C-Existing'!AA$12:AA$500)</f>
        <v>0</v>
      </c>
      <c r="AB16" s="42">
        <f>SUMIF('C-Existing'!$B$12:$B$500,$B16,'C-Existing'!AB$12:AB$500)</f>
        <v>0</v>
      </c>
      <c r="AC16" s="42">
        <f>SUMIF('C-Existing'!$B$12:$B$500,$B16,'C-Existing'!AC$12:AC$500)</f>
        <v>0</v>
      </c>
      <c r="AD16" s="42">
        <f>SUMIF('C-Existing'!$B$12:$B$500,$B16,'C-Existing'!AD$12:AD$500)</f>
        <v>0</v>
      </c>
      <c r="AE16" s="70">
        <f>SUMIF('C-Existing'!$B$12:$B$500,$B16,'C-Existing'!AE$12:AE$500)</f>
        <v>0.1111</v>
      </c>
      <c r="AF16" s="42">
        <f>SUMIF('C-Existing'!$B$12:$B$500,$B16,'C-Existing'!AF$12:AF$500)</f>
        <v>0</v>
      </c>
      <c r="AG16" s="42">
        <f>SUMIF('C-Existing'!$B$12:$B$500,$B16,'C-Existing'!AG$12:AG$500)</f>
        <v>0</v>
      </c>
      <c r="AH16" s="62">
        <f>SUMIF('C-Existing'!$B$12:$B$500,$B16,'C-Existing'!AH$12:AH$500)</f>
        <v>0</v>
      </c>
      <c r="AI16" s="42">
        <f>SUMIF('C-Existing'!$B$12:$B$500,$B16,'C-Existing'!AI$12:AI$500)</f>
        <v>2777</v>
      </c>
      <c r="AJ16" s="42">
        <f>SUMIF('C-Existing'!$B$12:$B$500,$B16,'C-Existing'!AJ$12:AJ$500)</f>
        <v>888640</v>
      </c>
      <c r="AK16" s="42">
        <f>SUMIF('C-Existing'!$B$12:$B$500,$B16,'C-Existing'!AK$12:AK$500)</f>
        <v>0</v>
      </c>
      <c r="AL16" s="42">
        <f>SUMIF('C-Existing'!$B$12:$B$500,$B16,'C-Existing'!AL$12:AL$500)</f>
        <v>0</v>
      </c>
      <c r="AM16" s="42">
        <f>SUMIF('C-Existing'!$B$12:$B$500,$B16,'C-Existing'!AM$12:AM$500)</f>
        <v>0</v>
      </c>
      <c r="AN16" s="42">
        <f>SUMIF('C-Existing'!$B$12:$B$500,$B16,'C-Existing'!AN$12:AN$500)</f>
        <v>0</v>
      </c>
      <c r="AR16" s="42">
        <f>AK16-M16</f>
        <v>-1319075</v>
      </c>
    </row>
    <row r="17" spans="1:44" x14ac:dyDescent="0.2">
      <c r="A17" s="1">
        <f t="shared" si="2"/>
        <v>9</v>
      </c>
      <c r="B17" s="10">
        <f t="shared" si="3"/>
        <v>41912</v>
      </c>
      <c r="C17" s="42">
        <f>SUMIF('C-Existing'!$B$12:$B$500,$B17,'C-Existing'!C$12:C$500)</f>
        <v>2154202.4600000004</v>
      </c>
      <c r="D17" s="42">
        <f>SUMIF('C-Existing'!$B$12:$B$500,$B17,'C-Existing'!D$12:D$500)</f>
        <v>15409240.000000002</v>
      </c>
      <c r="E17" s="42">
        <f>SUMIF('C-Existing'!$B$12:$B$500,$B17,'C-Existing'!E$12:E$500)</f>
        <v>0</v>
      </c>
      <c r="F17" s="42">
        <f>SUMIF('C-Existing'!$B$12:$B$500,$B17,'C-Existing'!F$12:F$500)</f>
        <v>0</v>
      </c>
      <c r="G17" s="42">
        <f>SUMIF('C-Existing'!$B$12:$B$500,$B17,'C-Existing'!G$12:G$500)</f>
        <v>2751</v>
      </c>
      <c r="H17" s="42">
        <f>SUMIF('C-Existing'!$B$12:$B$500,$B17,'C-Existing'!H$12:H$500)</f>
        <v>59705774.819999985</v>
      </c>
      <c r="I17" s="42">
        <f>SUMIF('C-Existing'!$B$12:$B$500,$B17,'C-Existing'!I$12:I$500)</f>
        <v>9592.3099999999977</v>
      </c>
      <c r="J17" s="42">
        <f>SUMIF('C-Existing'!$B$12:$B$500,$B17,'C-Existing'!J$12:J$500)</f>
        <v>59715367.129999988</v>
      </c>
      <c r="K17" s="42">
        <f>SUMIF('C-Existing'!$B$12:$B$500,$B17,'C-Existing'!K$12:K$500)</f>
        <v>552862.7899999998</v>
      </c>
      <c r="L17" s="42">
        <f>SUMIF('C-Existing'!$B$12:$B$500,$B17,'C-Existing'!L$12:L$500)</f>
        <v>562455.09999999986</v>
      </c>
      <c r="M17" s="42">
        <f>SUMIF('C-Existing'!$B$12:$B$500,$B17,'C-Existing'!M$12:M$500)</f>
        <v>1306725</v>
      </c>
      <c r="N17" s="42">
        <f>SUMIF('C-Existing'!$B$12:$B$500,$B17,'C-Existing'!N$12:N$500)</f>
        <v>0</v>
      </c>
      <c r="O17" s="42">
        <f>SUMIF('C-Existing'!$B$12:$B$500,$B17,'C-Existing'!O$12:O$500)</f>
        <v>1306725</v>
      </c>
      <c r="P17" s="42">
        <f>SUMIF('C-Existing'!$B$12:$B$500,$B17,'C-Existing'!P$12:P$500)</f>
        <v>557776.16999999981</v>
      </c>
      <c r="Q17" s="42">
        <f>SUMIF('C-Existing'!$B$12:$B$500,$B17,'C-Existing'!Q$12:Q$500)</f>
        <v>748948.83000000007</v>
      </c>
      <c r="R17" s="42">
        <f>SUMIF('C-Existing'!$B$12:$B$500,$B17,'C-Existing'!R$12:R$500)</f>
        <v>4678.93</v>
      </c>
      <c r="S17" s="42">
        <f>SUMIF('C-Existing'!$B$12:$B$500,$B17,'C-Existing'!S$12:S$500)</f>
        <v>58956825.98999998</v>
      </c>
      <c r="T17" s="42">
        <f>SUMIF('C-Existing'!$B$12:$B$500,$B17,'C-Existing'!T$12:T$500)</f>
        <v>58961504.919999979</v>
      </c>
      <c r="U17" s="42">
        <f>SUMIF('C-Existing'!$B$12:$B$500,$B17,'C-Existing'!U$12:U$500)</f>
        <v>1</v>
      </c>
      <c r="V17" s="42">
        <f>SUMIF('C-Existing'!$B$12:$B$500,$B17,'C-Existing'!V$12:V$500)</f>
        <v>552864.7740119166</v>
      </c>
      <c r="W17" s="42">
        <f>SUMIF('C-Existing'!$B$12:$B$500,$B17,'C-Existing'!W$12:W$500)</f>
        <v>0</v>
      </c>
      <c r="X17" s="42">
        <f>SUMIF('C-Existing'!$B$12:$B$500,$B17,'C-Existing'!X$12:X$500)</f>
        <v>155</v>
      </c>
      <c r="Y17" s="42">
        <f>SUMIF('C-Existing'!$B$12:$B$500,$B17,'C-Existing'!Y$12:Y$500)</f>
        <v>0</v>
      </c>
      <c r="Z17" s="42">
        <f>SUMIF('C-Existing'!$B$12:$B$500,$B17,'C-Existing'!Z$12:Z$500)</f>
        <v>0</v>
      </c>
      <c r="AA17" s="42">
        <f>SUMIF('C-Existing'!$B$12:$B$500,$B17,'C-Existing'!AA$12:AA$500)</f>
        <v>0</v>
      </c>
      <c r="AB17" s="42">
        <f>SUMIF('C-Existing'!$B$12:$B$500,$B17,'C-Existing'!AB$12:AB$500)</f>
        <v>0</v>
      </c>
      <c r="AC17" s="42">
        <f>SUMIF('C-Existing'!$B$12:$B$500,$B17,'C-Existing'!AC$12:AC$500)</f>
        <v>0</v>
      </c>
      <c r="AD17" s="42">
        <f>SUMIF('C-Existing'!$B$12:$B$500,$B17,'C-Existing'!AD$12:AD$500)</f>
        <v>0</v>
      </c>
      <c r="AE17" s="70">
        <f>SUMIF('C-Existing'!$B$12:$B$500,$B17,'C-Existing'!AE$12:AE$500)</f>
        <v>0.1111</v>
      </c>
      <c r="AF17" s="42">
        <f>SUMIF('C-Existing'!$B$12:$B$500,$B17,'C-Existing'!AF$12:AF$500)</f>
        <v>0</v>
      </c>
      <c r="AG17" s="42">
        <f>SUMIF('C-Existing'!$B$12:$B$500,$B17,'C-Existing'!AG$12:AG$500)</f>
        <v>0</v>
      </c>
      <c r="AH17" s="62">
        <f>SUMIF('C-Existing'!$B$12:$B$500,$B17,'C-Existing'!AH$12:AH$500)</f>
        <v>0</v>
      </c>
      <c r="AI17" s="42">
        <f>SUMIF('C-Existing'!$B$12:$B$500,$B17,'C-Existing'!AI$12:AI$500)</f>
        <v>2751</v>
      </c>
      <c r="AJ17" s="42">
        <f>SUMIF('C-Existing'!$B$12:$B$500,$B17,'C-Existing'!AJ$12:AJ$500)</f>
        <v>880320</v>
      </c>
      <c r="AK17" s="42">
        <f>SUMIF('C-Existing'!$B$12:$B$500,$B17,'C-Existing'!AK$12:AK$500)</f>
        <v>0</v>
      </c>
      <c r="AL17" s="42">
        <f>SUMIF('C-Existing'!$B$12:$B$500,$B17,'C-Existing'!AL$12:AL$500)</f>
        <v>0</v>
      </c>
      <c r="AM17" s="42">
        <f>SUMIF('C-Existing'!$B$12:$B$500,$B17,'C-Existing'!AM$12:AM$500)</f>
        <v>0</v>
      </c>
      <c r="AN17" s="42">
        <f>SUMIF('C-Existing'!$B$12:$B$500,$B17,'C-Existing'!AN$12:AN$500)</f>
        <v>0</v>
      </c>
      <c r="AR17" s="42">
        <f t="shared" ref="AR17:AR80" si="4">AK17-M17</f>
        <v>-1306725</v>
      </c>
    </row>
    <row r="18" spans="1:44" s="4" customFormat="1" x14ac:dyDescent="0.2">
      <c r="A18" s="1">
        <f t="shared" si="2"/>
        <v>10</v>
      </c>
      <c r="B18" s="10">
        <f t="shared" si="3"/>
        <v>41943</v>
      </c>
      <c r="C18" s="42">
        <f>SUMIF('C-Existing'!$B$12:$B$500,$B18,'C-Existing'!C$12:C$500)</f>
        <v>1738422.5499999996</v>
      </c>
      <c r="D18" s="42">
        <f>SUMIF('C-Existing'!$B$12:$B$500,$B18,'C-Existing'!D$12:D$500)</f>
        <v>17147662.550000001</v>
      </c>
      <c r="E18" s="42">
        <f>SUMIF('C-Existing'!$B$12:$B$500,$B18,'C-Existing'!E$12:E$500)</f>
        <v>0</v>
      </c>
      <c r="F18" s="42">
        <f>SUMIF('C-Existing'!$B$12:$B$500,$B18,'C-Existing'!F$12:F$500)</f>
        <v>0</v>
      </c>
      <c r="G18" s="42">
        <f>SUMIF('C-Existing'!$B$12:$B$500,$B18,'C-Existing'!G$12:G$500)</f>
        <v>2527</v>
      </c>
      <c r="H18" s="42">
        <f>SUMIF('C-Existing'!$B$12:$B$500,$B18,'C-Existing'!H$12:H$500)</f>
        <v>58956825.98999998</v>
      </c>
      <c r="I18" s="42">
        <f>SUMIF('C-Existing'!$B$12:$B$500,$B18,'C-Existing'!I$12:I$500)</f>
        <v>4678.929999999993</v>
      </c>
      <c r="J18" s="42">
        <f>SUMIF('C-Existing'!$B$12:$B$500,$B18,'C-Existing'!J$12:J$500)</f>
        <v>58961504.919999979</v>
      </c>
      <c r="K18" s="42">
        <f>SUMIF('C-Existing'!$B$12:$B$500,$B18,'C-Existing'!K$12:K$500)</f>
        <v>545883.26</v>
      </c>
      <c r="L18" s="42">
        <f>SUMIF('C-Existing'!$B$12:$B$500,$B18,'C-Existing'!L$12:L$500)</f>
        <v>550562.18999999994</v>
      </c>
      <c r="M18" s="42">
        <f>SUMIF('C-Existing'!$B$12:$B$500,$B18,'C-Existing'!M$12:M$500)</f>
        <v>1200325</v>
      </c>
      <c r="N18" s="42">
        <f>SUMIF('C-Existing'!$B$12:$B$500,$B18,'C-Existing'!N$12:N$500)</f>
        <v>0</v>
      </c>
      <c r="O18" s="42">
        <f>SUMIF('C-Existing'!$B$12:$B$500,$B18,'C-Existing'!O$12:O$500)</f>
        <v>1200325</v>
      </c>
      <c r="P18" s="42">
        <f>SUMIF('C-Existing'!$B$12:$B$500,$B18,'C-Existing'!P$12:P$500)</f>
        <v>550367.13</v>
      </c>
      <c r="Q18" s="42">
        <f>SUMIF('C-Existing'!$B$12:$B$500,$B18,'C-Existing'!Q$12:Q$500)</f>
        <v>649957.87</v>
      </c>
      <c r="R18" s="42">
        <f>SUMIF('C-Existing'!$B$12:$B$500,$B18,'C-Existing'!R$12:R$500)</f>
        <v>195.06</v>
      </c>
      <c r="S18" s="42">
        <f>SUMIF('C-Existing'!$B$12:$B$500,$B18,'C-Existing'!S$12:S$500)</f>
        <v>58306868.120000005</v>
      </c>
      <c r="T18" s="42">
        <f>SUMIF('C-Existing'!$B$12:$B$500,$B18,'C-Existing'!T$12:T$500)</f>
        <v>58307063.18</v>
      </c>
      <c r="U18" s="42">
        <f>SUMIF('C-Existing'!$B$12:$B$500,$B18,'C-Existing'!U$12:U$500)</f>
        <v>1</v>
      </c>
      <c r="V18" s="42">
        <f>SUMIF('C-Existing'!$B$12:$B$500,$B18,'C-Existing'!V$12:V$500)</f>
        <v>545885.26638433314</v>
      </c>
      <c r="W18" s="42">
        <f>SUMIF('C-Existing'!$B$12:$B$500,$B18,'C-Existing'!W$12:W$500)</f>
        <v>0</v>
      </c>
      <c r="X18" s="42">
        <f>SUMIF('C-Existing'!$B$12:$B$500,$B18,'C-Existing'!X$12:X$500)</f>
        <v>155</v>
      </c>
      <c r="Y18" s="42">
        <f>SUMIF('C-Existing'!$B$12:$B$500,$B18,'C-Existing'!Y$12:Y$500)</f>
        <v>0</v>
      </c>
      <c r="Z18" s="42">
        <f>SUMIF('C-Existing'!$B$12:$B$500,$B18,'C-Existing'!Z$12:Z$500)</f>
        <v>0</v>
      </c>
      <c r="AA18" s="42">
        <f>SUMIF('C-Existing'!$B$12:$B$500,$B18,'C-Existing'!AA$12:AA$500)</f>
        <v>0</v>
      </c>
      <c r="AB18" s="42">
        <f>SUMIF('C-Existing'!$B$12:$B$500,$B18,'C-Existing'!AB$12:AB$500)</f>
        <v>0</v>
      </c>
      <c r="AC18" s="42">
        <f>SUMIF('C-Existing'!$B$12:$B$500,$B18,'C-Existing'!AC$12:AC$500)</f>
        <v>0</v>
      </c>
      <c r="AD18" s="42">
        <f>SUMIF('C-Existing'!$B$12:$B$500,$B18,'C-Existing'!AD$12:AD$500)</f>
        <v>0</v>
      </c>
      <c r="AE18" s="70">
        <f>SUMIF('C-Existing'!$B$12:$B$500,$B18,'C-Existing'!AE$12:AE$500)</f>
        <v>0.1111</v>
      </c>
      <c r="AF18" s="42">
        <f>SUMIF('C-Existing'!$B$12:$B$500,$B18,'C-Existing'!AF$12:AF$500)</f>
        <v>0</v>
      </c>
      <c r="AG18" s="42">
        <f>SUMIF('C-Existing'!$B$12:$B$500,$B18,'C-Existing'!AG$12:AG$500)</f>
        <v>0</v>
      </c>
      <c r="AH18" s="62">
        <f>SUMIF('C-Existing'!$B$12:$B$500,$B18,'C-Existing'!AH$12:AH$500)</f>
        <v>0</v>
      </c>
      <c r="AI18" s="42">
        <f>SUMIF('C-Existing'!$B$12:$B$500,$B18,'C-Existing'!AI$12:AI$500)</f>
        <v>2527</v>
      </c>
      <c r="AJ18" s="42">
        <f>SUMIF('C-Existing'!$B$12:$B$500,$B18,'C-Existing'!AJ$12:AJ$500)</f>
        <v>808640</v>
      </c>
      <c r="AK18" s="42">
        <f>SUMIF('C-Existing'!$B$12:$B$500,$B18,'C-Existing'!AK$12:AK$500)</f>
        <v>0</v>
      </c>
      <c r="AL18" s="42">
        <f>SUMIF('C-Existing'!$B$12:$B$500,$B18,'C-Existing'!AL$12:AL$500)</f>
        <v>0</v>
      </c>
      <c r="AM18" s="42">
        <f>SUMIF('C-Existing'!$B$12:$B$500,$B18,'C-Existing'!AM$12:AM$500)</f>
        <v>0</v>
      </c>
      <c r="AN18" s="42">
        <f>SUMIF('C-Existing'!$B$12:$B$500,$B18,'C-Existing'!AN$12:AN$500)</f>
        <v>0</v>
      </c>
      <c r="AR18" s="42">
        <f t="shared" si="4"/>
        <v>-1200325</v>
      </c>
    </row>
    <row r="19" spans="1:44" x14ac:dyDescent="0.2">
      <c r="A19" s="1">
        <f t="shared" si="2"/>
        <v>11</v>
      </c>
      <c r="B19" s="10">
        <f t="shared" si="3"/>
        <v>41973</v>
      </c>
      <c r="C19" s="42">
        <f>SUMIF('C-Existing'!$B$12:$B$500,$B19,'C-Existing'!C$12:C$500)</f>
        <v>1092657.9800000002</v>
      </c>
      <c r="D19" s="42">
        <f>SUMIF('C-Existing'!$B$12:$B$500,$B19,'C-Existing'!D$12:D$500)</f>
        <v>18240320.530000001</v>
      </c>
      <c r="E19" s="42">
        <f>SUMIF('C-Existing'!$B$12:$B$500,$B19,'C-Existing'!E$12:E$500)</f>
        <v>0</v>
      </c>
      <c r="F19" s="42">
        <f>SUMIF('C-Existing'!$B$12:$B$500,$B19,'C-Existing'!F$12:F$500)</f>
        <v>0</v>
      </c>
      <c r="G19" s="42">
        <f>SUMIF('C-Existing'!$B$12:$B$500,$B19,'C-Existing'!G$12:G$500)</f>
        <v>2158</v>
      </c>
      <c r="H19" s="42">
        <f>SUMIF('C-Existing'!$B$12:$B$500,$B19,'C-Existing'!H$12:H$500)</f>
        <v>58306868.120000005</v>
      </c>
      <c r="I19" s="42">
        <f>SUMIF('C-Existing'!$B$12:$B$500,$B19,'C-Existing'!I$12:I$500)</f>
        <v>195.05999999999767</v>
      </c>
      <c r="J19" s="42">
        <f>SUMIF('C-Existing'!$B$12:$B$500,$B19,'C-Existing'!J$12:J$500)</f>
        <v>58307063.18</v>
      </c>
      <c r="K19" s="42">
        <f>SUMIF('C-Existing'!$B$12:$B$500,$B19,'C-Existing'!K$12:K$500)</f>
        <v>539824.33000000007</v>
      </c>
      <c r="L19" s="42">
        <f>SUMIF('C-Existing'!$B$12:$B$500,$B19,'C-Existing'!L$12:L$500)</f>
        <v>540019.39</v>
      </c>
      <c r="M19" s="42">
        <f>SUMIF('C-Existing'!$B$12:$B$500,$B19,'C-Existing'!M$12:M$500)</f>
        <v>1025050</v>
      </c>
      <c r="N19" s="42">
        <f>SUMIF('C-Existing'!$B$12:$B$500,$B19,'C-Existing'!N$12:N$500)</f>
        <v>0</v>
      </c>
      <c r="O19" s="42">
        <f>SUMIF('C-Existing'!$B$12:$B$500,$B19,'C-Existing'!O$12:O$500)</f>
        <v>1025050</v>
      </c>
      <c r="P19" s="42">
        <f>SUMIF('C-Existing'!$B$12:$B$500,$B19,'C-Existing'!P$12:P$500)</f>
        <v>540019.39</v>
      </c>
      <c r="Q19" s="42">
        <f>SUMIF('C-Existing'!$B$12:$B$500,$B19,'C-Existing'!Q$12:Q$500)</f>
        <v>485030.60999999987</v>
      </c>
      <c r="R19" s="42">
        <f>SUMIF('C-Existing'!$B$12:$B$500,$B19,'C-Existing'!R$12:R$500)</f>
        <v>0</v>
      </c>
      <c r="S19" s="42">
        <f>SUMIF('C-Existing'!$B$12:$B$500,$B19,'C-Existing'!S$12:S$500)</f>
        <v>57821837.509999998</v>
      </c>
      <c r="T19" s="42">
        <f>SUMIF('C-Existing'!$B$12:$B$500,$B19,'C-Existing'!T$12:T$500)</f>
        <v>57821837.509999998</v>
      </c>
      <c r="U19" s="42">
        <f>SUMIF('C-Existing'!$B$12:$B$500,$B19,'C-Existing'!U$12:U$500)</f>
        <v>1</v>
      </c>
      <c r="V19" s="42">
        <f>SUMIF('C-Existing'!$B$12:$B$500,$B19,'C-Existing'!V$12:V$500)</f>
        <v>539826.2266081667</v>
      </c>
      <c r="W19" s="42">
        <f>SUMIF('C-Existing'!$B$12:$B$500,$B19,'C-Existing'!W$12:W$500)</f>
        <v>0</v>
      </c>
      <c r="X19" s="42">
        <f>SUMIF('C-Existing'!$B$12:$B$500,$B19,'C-Existing'!X$12:X$500)</f>
        <v>155</v>
      </c>
      <c r="Y19" s="42">
        <f>SUMIF('C-Existing'!$B$12:$B$500,$B19,'C-Existing'!Y$12:Y$500)</f>
        <v>0</v>
      </c>
      <c r="Z19" s="42">
        <f>SUMIF('C-Existing'!$B$12:$B$500,$B19,'C-Existing'!Z$12:Z$500)</f>
        <v>0</v>
      </c>
      <c r="AA19" s="42">
        <f>SUMIF('C-Existing'!$B$12:$B$500,$B19,'C-Existing'!AA$12:AA$500)</f>
        <v>0</v>
      </c>
      <c r="AB19" s="42">
        <f>SUMIF('C-Existing'!$B$12:$B$500,$B19,'C-Existing'!AB$12:AB$500)</f>
        <v>0</v>
      </c>
      <c r="AC19" s="42">
        <f>SUMIF('C-Existing'!$B$12:$B$500,$B19,'C-Existing'!AC$12:AC$500)</f>
        <v>0</v>
      </c>
      <c r="AD19" s="42">
        <f>SUMIF('C-Existing'!$B$12:$B$500,$B19,'C-Existing'!AD$12:AD$500)</f>
        <v>0</v>
      </c>
      <c r="AE19" s="70">
        <f>SUMIF('C-Existing'!$B$12:$B$500,$B19,'C-Existing'!AE$12:AE$500)</f>
        <v>0.1111</v>
      </c>
      <c r="AF19" s="42">
        <f>SUMIF('C-Existing'!$B$12:$B$500,$B19,'C-Existing'!AF$12:AF$500)</f>
        <v>0</v>
      </c>
      <c r="AG19" s="42">
        <f>SUMIF('C-Existing'!$B$12:$B$500,$B19,'C-Existing'!AG$12:AG$500)</f>
        <v>0</v>
      </c>
      <c r="AH19" s="62">
        <f>SUMIF('C-Existing'!$B$12:$B$500,$B19,'C-Existing'!AH$12:AH$500)</f>
        <v>0</v>
      </c>
      <c r="AI19" s="42">
        <f>SUMIF('C-Existing'!$B$12:$B$500,$B19,'C-Existing'!AI$12:AI$500)</f>
        <v>2158</v>
      </c>
      <c r="AJ19" s="42">
        <f>SUMIF('C-Existing'!$B$12:$B$500,$B19,'C-Existing'!AJ$12:AJ$500)</f>
        <v>690560</v>
      </c>
      <c r="AK19" s="42">
        <f>SUMIF('C-Existing'!$B$12:$B$500,$B19,'C-Existing'!AK$12:AK$500)</f>
        <v>0</v>
      </c>
      <c r="AL19" s="42">
        <f>SUMIF('C-Existing'!$B$12:$B$500,$B19,'C-Existing'!AL$12:AL$500)</f>
        <v>0</v>
      </c>
      <c r="AM19" s="42">
        <f>SUMIF('C-Existing'!$B$12:$B$500,$B19,'C-Existing'!AM$12:AM$500)</f>
        <v>0</v>
      </c>
      <c r="AN19" s="42">
        <f>SUMIF('C-Existing'!$B$12:$B$500,$B19,'C-Existing'!AN$12:AN$500)</f>
        <v>0</v>
      </c>
      <c r="AR19" s="42">
        <f t="shared" si="4"/>
        <v>-1025050</v>
      </c>
    </row>
    <row r="20" spans="1:44" x14ac:dyDescent="0.2">
      <c r="A20" s="1">
        <f t="shared" si="2"/>
        <v>12</v>
      </c>
      <c r="B20" s="10">
        <f t="shared" si="3"/>
        <v>42004</v>
      </c>
      <c r="C20" s="42">
        <f>SUMIF('C-Existing'!$B$12:$B$500,$B20,'C-Existing'!C$12:C$500)</f>
        <v>966974.88000000059</v>
      </c>
      <c r="D20" s="42">
        <f>SUMIF('C-Existing'!$B$12:$B$500,$B20,'C-Existing'!D$12:D$500)</f>
        <v>19207295.41</v>
      </c>
      <c r="E20" s="42">
        <f>SUMIF('C-Existing'!$B$12:$B$500,$B20,'C-Existing'!E$12:E$500)</f>
        <v>0</v>
      </c>
      <c r="F20" s="42">
        <f>SUMIF('C-Existing'!$B$12:$B$500,$B20,'C-Existing'!F$12:F$500)</f>
        <v>0</v>
      </c>
      <c r="G20" s="42">
        <f>SUMIF('C-Existing'!$B$12:$B$500,$B20,'C-Existing'!G$12:G$500)</f>
        <v>1738</v>
      </c>
      <c r="H20" s="42">
        <f>SUMIF('C-Existing'!$B$12:$B$500,$B20,'C-Existing'!H$12:H$500)</f>
        <v>57821837.509999998</v>
      </c>
      <c r="I20" s="42">
        <f>SUMIF('C-Existing'!$B$12:$B$500,$B20,'C-Existing'!I$12:I$500)</f>
        <v>0</v>
      </c>
      <c r="J20" s="42">
        <f>SUMIF('C-Existing'!$B$12:$B$500,$B20,'C-Existing'!J$12:J$500)</f>
        <v>57821837.509999998</v>
      </c>
      <c r="K20" s="42">
        <f>SUMIF('C-Existing'!$B$12:$B$500,$B20,'C-Existing'!K$12:K$500)</f>
        <v>535331.90999999992</v>
      </c>
      <c r="L20" s="42">
        <f>SUMIF('C-Existing'!$B$12:$B$500,$B20,'C-Existing'!L$12:L$500)</f>
        <v>535331.90999999992</v>
      </c>
      <c r="M20" s="42">
        <f>SUMIF('C-Existing'!$B$12:$B$500,$B20,'C-Existing'!M$12:M$500)</f>
        <v>825550</v>
      </c>
      <c r="N20" s="42">
        <f>SUMIF('C-Existing'!$B$12:$B$500,$B20,'C-Existing'!N$12:N$500)</f>
        <v>0</v>
      </c>
      <c r="O20" s="42">
        <f>SUMIF('C-Existing'!$B$12:$B$500,$B20,'C-Existing'!O$12:O$500)</f>
        <v>825550</v>
      </c>
      <c r="P20" s="42">
        <f>SUMIF('C-Existing'!$B$12:$B$500,$B20,'C-Existing'!P$12:P$500)</f>
        <v>535331.90999999992</v>
      </c>
      <c r="Q20" s="42">
        <f>SUMIF('C-Existing'!$B$12:$B$500,$B20,'C-Existing'!Q$12:Q$500)</f>
        <v>290218.08999999997</v>
      </c>
      <c r="R20" s="42">
        <f>SUMIF('C-Existing'!$B$12:$B$500,$B20,'C-Existing'!R$12:R$500)</f>
        <v>0</v>
      </c>
      <c r="S20" s="42">
        <f>SUMIF('C-Existing'!$B$12:$B$500,$B20,'C-Existing'!S$12:S$500)</f>
        <v>57531619.420000009</v>
      </c>
      <c r="T20" s="42">
        <f>SUMIF('C-Existing'!$B$12:$B$500,$B20,'C-Existing'!T$12:T$500)</f>
        <v>57531619.420000009</v>
      </c>
      <c r="U20" s="42">
        <f>SUMIF('C-Existing'!$B$12:$B$500,$B20,'C-Existing'!U$12:U$500)</f>
        <v>1</v>
      </c>
      <c r="V20" s="42">
        <f>SUMIF('C-Existing'!$B$12:$B$500,$B20,'C-Existing'!V$12:V$500)</f>
        <v>535333.84561341663</v>
      </c>
      <c r="W20" s="42">
        <f>SUMIF('C-Existing'!$B$12:$B$500,$B20,'C-Existing'!W$12:W$500)</f>
        <v>0</v>
      </c>
      <c r="X20" s="42">
        <f>SUMIF('C-Existing'!$B$12:$B$500,$B20,'C-Existing'!X$12:X$500)</f>
        <v>155</v>
      </c>
      <c r="Y20" s="42">
        <f>SUMIF('C-Existing'!$B$12:$B$500,$B20,'C-Existing'!Y$12:Y$500)</f>
        <v>0</v>
      </c>
      <c r="Z20" s="42">
        <f>SUMIF('C-Existing'!$B$12:$B$500,$B20,'C-Existing'!Z$12:Z$500)</f>
        <v>0</v>
      </c>
      <c r="AA20" s="42">
        <f>SUMIF('C-Existing'!$B$12:$B$500,$B20,'C-Existing'!AA$12:AA$500)</f>
        <v>0</v>
      </c>
      <c r="AB20" s="42">
        <f>SUMIF('C-Existing'!$B$12:$B$500,$B20,'C-Existing'!AB$12:AB$500)</f>
        <v>0</v>
      </c>
      <c r="AC20" s="42">
        <f>SUMIF('C-Existing'!$B$12:$B$500,$B20,'C-Existing'!AC$12:AC$500)</f>
        <v>0</v>
      </c>
      <c r="AD20" s="42">
        <f>SUMIF('C-Existing'!$B$12:$B$500,$B20,'C-Existing'!AD$12:AD$500)</f>
        <v>0</v>
      </c>
      <c r="AE20" s="70">
        <f>SUMIF('C-Existing'!$B$12:$B$500,$B20,'C-Existing'!AE$12:AE$500)</f>
        <v>0.1111</v>
      </c>
      <c r="AF20" s="42">
        <f>SUMIF('C-Existing'!$B$12:$B$500,$B20,'C-Existing'!AF$12:AF$500)</f>
        <v>0</v>
      </c>
      <c r="AG20" s="42">
        <f>SUMIF('C-Existing'!$B$12:$B$500,$B20,'C-Existing'!AG$12:AG$500)</f>
        <v>0</v>
      </c>
      <c r="AH20" s="62">
        <f>SUMIF('C-Existing'!$B$12:$B$500,$B20,'C-Existing'!AH$12:AH$500)</f>
        <v>0</v>
      </c>
      <c r="AI20" s="42">
        <f>SUMIF('C-Existing'!$B$12:$B$500,$B20,'C-Existing'!AI$12:AI$500)</f>
        <v>1738</v>
      </c>
      <c r="AJ20" s="42">
        <f>SUMIF('C-Existing'!$B$12:$B$500,$B20,'C-Existing'!AJ$12:AJ$500)</f>
        <v>556160</v>
      </c>
      <c r="AK20" s="42">
        <f>SUMIF('C-Existing'!$B$12:$B$500,$B20,'C-Existing'!AK$12:AK$500)</f>
        <v>0</v>
      </c>
      <c r="AL20" s="42">
        <f>SUMIF('C-Existing'!$B$12:$B$500,$B20,'C-Existing'!AL$12:AL$500)</f>
        <v>0</v>
      </c>
      <c r="AM20" s="42">
        <f>SUMIF('C-Existing'!$B$12:$B$500,$B20,'C-Existing'!AM$12:AM$500)</f>
        <v>0</v>
      </c>
      <c r="AN20" s="42">
        <f>SUMIF('C-Existing'!$B$12:$B$500,$B20,'C-Existing'!AN$12:AN$500)</f>
        <v>0</v>
      </c>
      <c r="AR20" s="42">
        <f t="shared" si="4"/>
        <v>-825550</v>
      </c>
    </row>
    <row r="21" spans="1:44" x14ac:dyDescent="0.2">
      <c r="A21" s="1">
        <f t="shared" si="2"/>
        <v>1</v>
      </c>
      <c r="B21" s="10">
        <f t="shared" si="3"/>
        <v>42035</v>
      </c>
      <c r="C21" s="42">
        <f>SUMIF('C-Existing'!$B$12:$B$500,$B21,'C-Existing'!C$12:C$500)</f>
        <v>1194138.7300000002</v>
      </c>
      <c r="D21" s="42">
        <f>SUMIF('C-Existing'!$B$12:$B$500,$B21,'C-Existing'!D$12:D$500)</f>
        <v>20401434.140000001</v>
      </c>
      <c r="E21" s="42">
        <f>SUMIF('C-Existing'!$B$12:$B$500,$B21,'C-Existing'!E$12:E$500)</f>
        <v>0</v>
      </c>
      <c r="F21" s="42">
        <f>SUMIF('C-Existing'!$B$12:$B$500,$B21,'C-Existing'!F$12:F$500)</f>
        <v>0</v>
      </c>
      <c r="G21" s="42">
        <f>SUMIF('C-Existing'!$B$12:$B$500,$B21,'C-Existing'!G$12:G$500)</f>
        <v>1091</v>
      </c>
      <c r="H21" s="42">
        <f>SUMIF('C-Existing'!$B$12:$B$500,$B21,'C-Existing'!H$12:H$500)</f>
        <v>57531619.420000009</v>
      </c>
      <c r="I21" s="42">
        <f>SUMIF('C-Existing'!$B$12:$B$500,$B21,'C-Existing'!I$12:I$500)</f>
        <v>0</v>
      </c>
      <c r="J21" s="42">
        <f>SUMIF('C-Existing'!$B$12:$B$500,$B21,'C-Existing'!J$12:J$500)</f>
        <v>57531619.420000009</v>
      </c>
      <c r="K21" s="42">
        <f>SUMIF('C-Existing'!$B$12:$B$500,$B21,'C-Existing'!K$12:K$500)</f>
        <v>532644.99</v>
      </c>
      <c r="L21" s="42">
        <f>SUMIF('C-Existing'!$B$12:$B$500,$B21,'C-Existing'!L$12:L$500)</f>
        <v>532644.99</v>
      </c>
      <c r="M21" s="42">
        <f>SUMIF('C-Existing'!$B$12:$B$500,$B21,'C-Existing'!M$12:M$500)</f>
        <v>518225</v>
      </c>
      <c r="N21" s="42">
        <f>SUMIF('C-Existing'!$B$12:$B$500,$B21,'C-Existing'!N$12:N$500)</f>
        <v>0</v>
      </c>
      <c r="O21" s="42">
        <f>SUMIF('C-Existing'!$B$12:$B$500,$B21,'C-Existing'!O$12:O$500)</f>
        <v>518225</v>
      </c>
      <c r="P21" s="42">
        <f>SUMIF('C-Existing'!$B$12:$B$500,$B21,'C-Existing'!P$12:P$500)</f>
        <v>491338.17000000004</v>
      </c>
      <c r="Q21" s="42">
        <f>SUMIF('C-Existing'!$B$12:$B$500,$B21,'C-Existing'!Q$12:Q$500)</f>
        <v>26886.829999999994</v>
      </c>
      <c r="R21" s="42">
        <f>SUMIF('C-Existing'!$B$12:$B$500,$B21,'C-Existing'!R$12:R$500)</f>
        <v>41306.819999999992</v>
      </c>
      <c r="S21" s="42">
        <f>SUMIF('C-Existing'!$B$12:$B$500,$B21,'C-Existing'!S$12:S$500)</f>
        <v>57504732.590000004</v>
      </c>
      <c r="T21" s="42">
        <f>SUMIF('C-Existing'!$B$12:$B$500,$B21,'C-Existing'!T$12:T$500)</f>
        <v>57546039.409999996</v>
      </c>
      <c r="U21" s="42">
        <f>SUMIF('C-Existing'!$B$12:$B$500,$B21,'C-Existing'!U$12:U$500)</f>
        <v>1</v>
      </c>
      <c r="V21" s="42">
        <f>SUMIF('C-Existing'!$B$12:$B$500,$B21,'C-Existing'!V$12:V$500)</f>
        <v>532646.90979683341</v>
      </c>
      <c r="W21" s="42">
        <f>SUMIF('C-Existing'!$B$12:$B$500,$B21,'C-Existing'!W$12:W$500)</f>
        <v>0</v>
      </c>
      <c r="X21" s="42">
        <f>SUMIF('C-Existing'!$B$12:$B$500,$B21,'C-Existing'!X$12:X$500)</f>
        <v>155</v>
      </c>
      <c r="Y21" s="42">
        <f>SUMIF('C-Existing'!$B$12:$B$500,$B21,'C-Existing'!Y$12:Y$500)</f>
        <v>0</v>
      </c>
      <c r="Z21" s="42">
        <f>SUMIF('C-Existing'!$B$12:$B$500,$B21,'C-Existing'!Z$12:Z$500)</f>
        <v>0</v>
      </c>
      <c r="AA21" s="42">
        <f>SUMIF('C-Existing'!$B$12:$B$500,$B21,'C-Existing'!AA$12:AA$500)</f>
        <v>0</v>
      </c>
      <c r="AB21" s="42">
        <f>SUMIF('C-Existing'!$B$12:$B$500,$B21,'C-Existing'!AB$12:AB$500)</f>
        <v>0</v>
      </c>
      <c r="AC21" s="42">
        <f>SUMIF('C-Existing'!$B$12:$B$500,$B21,'C-Existing'!AC$12:AC$500)</f>
        <v>0</v>
      </c>
      <c r="AD21" s="42">
        <f>SUMIF('C-Existing'!$B$12:$B$500,$B21,'C-Existing'!AD$12:AD$500)</f>
        <v>0</v>
      </c>
      <c r="AE21" s="70">
        <f>SUMIF('C-Existing'!$B$12:$B$500,$B21,'C-Existing'!AE$12:AE$500)</f>
        <v>0.1111</v>
      </c>
      <c r="AF21" s="42">
        <f>SUMIF('C-Existing'!$B$12:$B$500,$B21,'C-Existing'!AF$12:AF$500)</f>
        <v>0</v>
      </c>
      <c r="AG21" s="42">
        <f>SUMIF('C-Existing'!$B$12:$B$500,$B21,'C-Existing'!AG$12:AG$500)</f>
        <v>0</v>
      </c>
      <c r="AH21" s="62">
        <f>SUMIF('C-Existing'!$B$12:$B$500,$B21,'C-Existing'!AH$12:AH$500)</f>
        <v>0</v>
      </c>
      <c r="AI21" s="42">
        <f>SUMIF('C-Existing'!$B$12:$B$500,$B21,'C-Existing'!AI$12:AI$500)</f>
        <v>1091</v>
      </c>
      <c r="AJ21" s="42">
        <f>SUMIF('C-Existing'!$B$12:$B$500,$B21,'C-Existing'!AJ$12:AJ$500)</f>
        <v>349120</v>
      </c>
      <c r="AK21" s="42">
        <f>SUMIF('C-Existing'!$B$12:$B$500,$B21,'C-Existing'!AK$12:AK$500)</f>
        <v>0</v>
      </c>
      <c r="AL21" s="42">
        <f>SUMIF('C-Existing'!$B$12:$B$500,$B21,'C-Existing'!AL$12:AL$500)</f>
        <v>0</v>
      </c>
      <c r="AM21" s="42">
        <f>SUMIF('C-Existing'!$B$12:$B$500,$B21,'C-Existing'!AM$12:AM$500)</f>
        <v>0</v>
      </c>
      <c r="AN21" s="42">
        <f>SUMIF('C-Existing'!$B$12:$B$500,$B21,'C-Existing'!AN$12:AN$500)</f>
        <v>0</v>
      </c>
      <c r="AR21" s="42">
        <f t="shared" si="4"/>
        <v>-518225</v>
      </c>
    </row>
    <row r="22" spans="1:44" x14ac:dyDescent="0.2">
      <c r="A22" s="1">
        <f t="shared" si="2"/>
        <v>2</v>
      </c>
      <c r="B22" s="10">
        <f t="shared" si="3"/>
        <v>42063</v>
      </c>
      <c r="C22" s="42">
        <f>SUMIF('C-Existing'!$B$12:$B$500,$B22,'C-Existing'!C$12:C$500)</f>
        <v>1475941.05</v>
      </c>
      <c r="D22" s="42">
        <f>SUMIF('C-Existing'!$B$12:$B$500,$B22,'C-Existing'!D$12:D$500)</f>
        <v>21877375.190000001</v>
      </c>
      <c r="E22" s="42">
        <f>SUMIF('C-Existing'!$B$12:$B$500,$B22,'C-Existing'!E$12:E$500)</f>
        <v>0</v>
      </c>
      <c r="F22" s="42">
        <f>SUMIF('C-Existing'!$B$12:$B$500,$B22,'C-Existing'!F$12:F$500)</f>
        <v>0</v>
      </c>
      <c r="G22" s="42">
        <f>SUMIF('C-Existing'!$B$12:$B$500,$B22,'C-Existing'!G$12:G$500)</f>
        <v>971</v>
      </c>
      <c r="H22" s="42">
        <f>SUMIF('C-Existing'!$B$12:$B$500,$B22,'C-Existing'!H$12:H$500)</f>
        <v>57504732.590000004</v>
      </c>
      <c r="I22" s="42">
        <f>SUMIF('C-Existing'!$B$12:$B$500,$B22,'C-Existing'!I$12:I$500)</f>
        <v>41306.819999999221</v>
      </c>
      <c r="J22" s="42">
        <f>SUMIF('C-Existing'!$B$12:$B$500,$B22,'C-Existing'!J$12:J$500)</f>
        <v>57546039.409999996</v>
      </c>
      <c r="K22" s="42">
        <f>SUMIF('C-Existing'!$B$12:$B$500,$B22,'C-Existing'!K$12:K$500)</f>
        <v>532778.49000000057</v>
      </c>
      <c r="L22" s="42">
        <f>SUMIF('C-Existing'!$B$12:$B$500,$B22,'C-Existing'!L$12:L$500)</f>
        <v>574085.30999999982</v>
      </c>
      <c r="M22" s="42">
        <f>SUMIF('C-Existing'!$B$12:$B$500,$B22,'C-Existing'!M$12:M$500)</f>
        <v>461225</v>
      </c>
      <c r="N22" s="42">
        <f>SUMIF('C-Existing'!$B$12:$B$500,$B22,'C-Existing'!N$12:N$500)</f>
        <v>0</v>
      </c>
      <c r="O22" s="42">
        <f>SUMIF('C-Existing'!$B$12:$B$500,$B22,'C-Existing'!O$12:O$500)</f>
        <v>461225</v>
      </c>
      <c r="P22" s="42">
        <f>SUMIF('C-Existing'!$B$12:$B$500,$B22,'C-Existing'!P$12:P$500)</f>
        <v>451515.85999999993</v>
      </c>
      <c r="Q22" s="42">
        <f>SUMIF('C-Existing'!$B$12:$B$500,$B22,'C-Existing'!Q$12:Q$500)</f>
        <v>9709.14</v>
      </c>
      <c r="R22" s="42">
        <f>SUMIF('C-Existing'!$B$12:$B$500,$B22,'C-Existing'!R$12:R$500)</f>
        <v>122569.44999999998</v>
      </c>
      <c r="S22" s="42">
        <f>SUMIF('C-Existing'!$B$12:$B$500,$B22,'C-Existing'!S$12:S$500)</f>
        <v>57495023.450000003</v>
      </c>
      <c r="T22" s="42">
        <f>SUMIF('C-Existing'!$B$12:$B$500,$B22,'C-Existing'!T$12:T$500)</f>
        <v>57617592.899999984</v>
      </c>
      <c r="U22" s="42">
        <f>SUMIF('C-Existing'!$B$12:$B$500,$B22,'C-Existing'!U$12:U$500)</f>
        <v>1</v>
      </c>
      <c r="V22" s="42">
        <f>SUMIF('C-Existing'!$B$12:$B$500,$B22,'C-Existing'!V$12:V$500)</f>
        <v>532780.41487091663</v>
      </c>
      <c r="W22" s="42">
        <f>SUMIF('C-Existing'!$B$12:$B$500,$B22,'C-Existing'!W$12:W$500)</f>
        <v>0</v>
      </c>
      <c r="X22" s="42">
        <f>SUMIF('C-Existing'!$B$12:$B$500,$B22,'C-Existing'!X$12:X$500)</f>
        <v>155</v>
      </c>
      <c r="Y22" s="42">
        <f>SUMIF('C-Existing'!$B$12:$B$500,$B22,'C-Existing'!Y$12:Y$500)</f>
        <v>0</v>
      </c>
      <c r="Z22" s="42">
        <f>SUMIF('C-Existing'!$B$12:$B$500,$B22,'C-Existing'!Z$12:Z$500)</f>
        <v>0</v>
      </c>
      <c r="AA22" s="42">
        <f>SUMIF('C-Existing'!$B$12:$B$500,$B22,'C-Existing'!AA$12:AA$500)</f>
        <v>0</v>
      </c>
      <c r="AB22" s="42">
        <f>SUMIF('C-Existing'!$B$12:$B$500,$B22,'C-Existing'!AB$12:AB$500)</f>
        <v>0</v>
      </c>
      <c r="AC22" s="42">
        <f>SUMIF('C-Existing'!$B$12:$B$500,$B22,'C-Existing'!AC$12:AC$500)</f>
        <v>0</v>
      </c>
      <c r="AD22" s="42">
        <f>SUMIF('C-Existing'!$B$12:$B$500,$B22,'C-Existing'!AD$12:AD$500)</f>
        <v>0</v>
      </c>
      <c r="AE22" s="70">
        <f>SUMIF('C-Existing'!$B$12:$B$500,$B22,'C-Existing'!AE$12:AE$500)</f>
        <v>0.1111</v>
      </c>
      <c r="AF22" s="42">
        <f>SUMIF('C-Existing'!$B$12:$B$500,$B22,'C-Existing'!AF$12:AF$500)</f>
        <v>0</v>
      </c>
      <c r="AG22" s="42">
        <f>SUMIF('C-Existing'!$B$12:$B$500,$B22,'C-Existing'!AG$12:AG$500)</f>
        <v>0</v>
      </c>
      <c r="AH22" s="62">
        <f>SUMIF('C-Existing'!$B$12:$B$500,$B22,'C-Existing'!AH$12:AH$500)</f>
        <v>0</v>
      </c>
      <c r="AI22" s="42">
        <f>SUMIF('C-Existing'!$B$12:$B$500,$B22,'C-Existing'!AI$12:AI$500)</f>
        <v>971</v>
      </c>
      <c r="AJ22" s="42">
        <f>SUMIF('C-Existing'!$B$12:$B$500,$B22,'C-Existing'!AJ$12:AJ$500)</f>
        <v>310720</v>
      </c>
      <c r="AK22" s="42">
        <f>SUMIF('C-Existing'!$B$12:$B$500,$B22,'C-Existing'!AK$12:AK$500)</f>
        <v>0</v>
      </c>
      <c r="AL22" s="42">
        <f>SUMIF('C-Existing'!$B$12:$B$500,$B22,'C-Existing'!AL$12:AL$500)</f>
        <v>0</v>
      </c>
      <c r="AM22" s="42">
        <f>SUMIF('C-Existing'!$B$12:$B$500,$B22,'C-Existing'!AM$12:AM$500)</f>
        <v>0</v>
      </c>
      <c r="AN22" s="42">
        <f>SUMIF('C-Existing'!$B$12:$B$500,$B22,'C-Existing'!AN$12:AN$500)</f>
        <v>0</v>
      </c>
      <c r="AR22" s="42">
        <f t="shared" si="4"/>
        <v>-461225</v>
      </c>
    </row>
    <row r="23" spans="1:44" x14ac:dyDescent="0.2">
      <c r="A23" s="1">
        <f t="shared" si="2"/>
        <v>3</v>
      </c>
      <c r="B23" s="10">
        <f t="shared" si="3"/>
        <v>42094</v>
      </c>
      <c r="C23" s="42">
        <f>SUMIF('C-Existing'!$B$12:$B$500,$B23,'C-Existing'!C$12:C$500)</f>
        <v>2096844.2600000002</v>
      </c>
      <c r="D23" s="42">
        <f>SUMIF('C-Existing'!$B$12:$B$500,$B23,'C-Existing'!D$12:D$500)</f>
        <v>23974219.450000003</v>
      </c>
      <c r="E23" s="42">
        <f>SUMIF('C-Existing'!$B$12:$B$500,$B23,'C-Existing'!E$12:E$500)</f>
        <v>0</v>
      </c>
      <c r="F23" s="42">
        <f>SUMIF('C-Existing'!$B$12:$B$500,$B23,'C-Existing'!F$12:F$500)</f>
        <v>0</v>
      </c>
      <c r="G23" s="42">
        <f>SUMIF('C-Existing'!$B$12:$B$500,$B23,'C-Existing'!G$12:G$500)</f>
        <v>1194</v>
      </c>
      <c r="H23" s="42">
        <f>SUMIF('C-Existing'!$B$12:$B$500,$B23,'C-Existing'!H$12:H$500)</f>
        <v>57495023.450000003</v>
      </c>
      <c r="I23" s="42">
        <f>SUMIF('C-Existing'!$B$12:$B$500,$B23,'C-Existing'!I$12:I$500)</f>
        <v>122569.4499999999</v>
      </c>
      <c r="J23" s="42">
        <f>SUMIF('C-Existing'!$B$12:$B$500,$B23,'C-Existing'!J$12:J$500)</f>
        <v>57617592.899999984</v>
      </c>
      <c r="K23" s="42">
        <f>SUMIF('C-Existing'!$B$12:$B$500,$B23,'C-Existing'!K$12:K$500)</f>
        <v>533441.01000000013</v>
      </c>
      <c r="L23" s="42">
        <f>SUMIF('C-Existing'!$B$12:$B$500,$B23,'C-Existing'!L$12:L$500)</f>
        <v>656010.46000000008</v>
      </c>
      <c r="M23" s="42">
        <f>SUMIF('C-Existing'!$B$12:$B$500,$B23,'C-Existing'!M$12:M$500)</f>
        <v>567150</v>
      </c>
      <c r="N23" s="42">
        <f>SUMIF('C-Existing'!$B$12:$B$500,$B23,'C-Existing'!N$12:N$500)</f>
        <v>0</v>
      </c>
      <c r="O23" s="42">
        <f>SUMIF('C-Existing'!$B$12:$B$500,$B23,'C-Existing'!O$12:O$500)</f>
        <v>567150</v>
      </c>
      <c r="P23" s="42">
        <f>SUMIF('C-Existing'!$B$12:$B$500,$B23,'C-Existing'!P$12:P$500)</f>
        <v>522932.32</v>
      </c>
      <c r="Q23" s="42">
        <f>SUMIF('C-Existing'!$B$12:$B$500,$B23,'C-Existing'!Q$12:Q$500)</f>
        <v>44217.680000000015</v>
      </c>
      <c r="R23" s="42">
        <f>SUMIF('C-Existing'!$B$12:$B$500,$B23,'C-Existing'!R$12:R$500)</f>
        <v>133078.13999999998</v>
      </c>
      <c r="S23" s="42">
        <f>SUMIF('C-Existing'!$B$12:$B$500,$B23,'C-Existing'!S$12:S$500)</f>
        <v>57450805.770000011</v>
      </c>
      <c r="T23" s="42">
        <f>SUMIF('C-Existing'!$B$12:$B$500,$B23,'C-Existing'!T$12:T$500)</f>
        <v>57583883.910000011</v>
      </c>
      <c r="U23" s="42">
        <f>SUMIF('C-Existing'!$B$12:$B$500,$B23,'C-Existing'!U$12:U$500)</f>
        <v>1</v>
      </c>
      <c r="V23" s="42">
        <f>SUMIF('C-Existing'!$B$12:$B$500,$B23,'C-Existing'!V$12:V$500)</f>
        <v>533442.88093249989</v>
      </c>
      <c r="W23" s="42">
        <f>SUMIF('C-Existing'!$B$12:$B$500,$B23,'C-Existing'!W$12:W$500)</f>
        <v>0</v>
      </c>
      <c r="X23" s="42">
        <f>SUMIF('C-Existing'!$B$12:$B$500,$B23,'C-Existing'!X$12:X$500)</f>
        <v>155</v>
      </c>
      <c r="Y23" s="42">
        <f>SUMIF('C-Existing'!$B$12:$B$500,$B23,'C-Existing'!Y$12:Y$500)</f>
        <v>0</v>
      </c>
      <c r="Z23" s="42">
        <f>SUMIF('C-Existing'!$B$12:$B$500,$B23,'C-Existing'!Z$12:Z$500)</f>
        <v>0</v>
      </c>
      <c r="AA23" s="42">
        <f>SUMIF('C-Existing'!$B$12:$B$500,$B23,'C-Existing'!AA$12:AA$500)</f>
        <v>0</v>
      </c>
      <c r="AB23" s="42">
        <f>SUMIF('C-Existing'!$B$12:$B$500,$B23,'C-Existing'!AB$12:AB$500)</f>
        <v>0</v>
      </c>
      <c r="AC23" s="42">
        <f>SUMIF('C-Existing'!$B$12:$B$500,$B23,'C-Existing'!AC$12:AC$500)</f>
        <v>0</v>
      </c>
      <c r="AD23" s="42">
        <f>SUMIF('C-Existing'!$B$12:$B$500,$B23,'C-Existing'!AD$12:AD$500)</f>
        <v>0</v>
      </c>
      <c r="AE23" s="70">
        <f>SUMIF('C-Existing'!$B$12:$B$500,$B23,'C-Existing'!AE$12:AE$500)</f>
        <v>0.1111</v>
      </c>
      <c r="AF23" s="42">
        <f>SUMIF('C-Existing'!$B$12:$B$500,$B23,'C-Existing'!AF$12:AF$500)</f>
        <v>0</v>
      </c>
      <c r="AG23" s="42">
        <f>SUMIF('C-Existing'!$B$12:$B$500,$B23,'C-Existing'!AG$12:AG$500)</f>
        <v>0</v>
      </c>
      <c r="AH23" s="62">
        <f>SUMIF('C-Existing'!$B$12:$B$500,$B23,'C-Existing'!AH$12:AH$500)</f>
        <v>0</v>
      </c>
      <c r="AI23" s="42">
        <f>SUMIF('C-Existing'!$B$12:$B$500,$B23,'C-Existing'!AI$12:AI$500)</f>
        <v>1194</v>
      </c>
      <c r="AJ23" s="42">
        <f>SUMIF('C-Existing'!$B$12:$B$500,$B23,'C-Existing'!AJ$12:AJ$500)</f>
        <v>382080</v>
      </c>
      <c r="AK23" s="42">
        <f>SUMIF('C-Existing'!$B$12:$B$500,$B23,'C-Existing'!AK$12:AK$500)</f>
        <v>0</v>
      </c>
      <c r="AL23" s="42">
        <f>SUMIF('C-Existing'!$B$12:$B$500,$B23,'C-Existing'!AL$12:AL$500)</f>
        <v>0</v>
      </c>
      <c r="AM23" s="42">
        <f>SUMIF('C-Existing'!$B$12:$B$500,$B23,'C-Existing'!AM$12:AM$500)</f>
        <v>0</v>
      </c>
      <c r="AN23" s="42">
        <f>SUMIF('C-Existing'!$B$12:$B$500,$B23,'C-Existing'!AN$12:AN$500)</f>
        <v>0</v>
      </c>
      <c r="AR23" s="42">
        <f t="shared" si="4"/>
        <v>-567150</v>
      </c>
    </row>
    <row r="24" spans="1:44" x14ac:dyDescent="0.2">
      <c r="A24" s="1">
        <f t="shared" si="2"/>
        <v>4</v>
      </c>
      <c r="B24" s="10">
        <f t="shared" si="3"/>
        <v>42124</v>
      </c>
      <c r="C24" s="42">
        <f>SUMIF('C-Existing'!$B$12:$B$500,$B24,'C-Existing'!C$12:C$500)</f>
        <v>2356037</v>
      </c>
      <c r="D24" s="42">
        <f>SUMIF('C-Existing'!$B$12:$B$500,$B24,'C-Existing'!D$12:D$500)</f>
        <v>26330256.450000003</v>
      </c>
      <c r="E24" s="42">
        <f>SUMIF('C-Existing'!$B$12:$B$500,$B24,'C-Existing'!E$12:E$500)</f>
        <v>0</v>
      </c>
      <c r="F24" s="42">
        <f>SUMIF('C-Existing'!$B$12:$B$500,$B24,'C-Existing'!F$12:F$500)</f>
        <v>0</v>
      </c>
      <c r="G24" s="42">
        <f>SUMIF('C-Existing'!$B$12:$B$500,$B24,'C-Existing'!G$12:G$500)</f>
        <v>1477</v>
      </c>
      <c r="H24" s="42">
        <f>SUMIF('C-Existing'!$B$12:$B$500,$B24,'C-Existing'!H$12:H$500)</f>
        <v>57450805.770000011</v>
      </c>
      <c r="I24" s="42">
        <f>SUMIF('C-Existing'!$B$12:$B$500,$B24,'C-Existing'!I$12:I$500)</f>
        <v>133078.13999999993</v>
      </c>
      <c r="J24" s="42">
        <f>SUMIF('C-Existing'!$B$12:$B$500,$B24,'C-Existing'!J$12:J$500)</f>
        <v>57583883.910000011</v>
      </c>
      <c r="K24" s="42">
        <f>SUMIF('C-Existing'!$B$12:$B$500,$B24,'C-Existing'!K$12:K$500)</f>
        <v>533128.89000000013</v>
      </c>
      <c r="L24" s="42">
        <f>SUMIF('C-Existing'!$B$12:$B$500,$B24,'C-Existing'!L$12:L$500)</f>
        <v>666207.02999999991</v>
      </c>
      <c r="M24" s="42">
        <f>SUMIF('C-Existing'!$B$12:$B$500,$B24,'C-Existing'!M$12:M$500)</f>
        <v>701575</v>
      </c>
      <c r="N24" s="42">
        <f>SUMIF('C-Existing'!$B$12:$B$500,$B24,'C-Existing'!N$12:N$500)</f>
        <v>0</v>
      </c>
      <c r="O24" s="42">
        <f>SUMIF('C-Existing'!$B$12:$B$500,$B24,'C-Existing'!O$12:O$500)</f>
        <v>701575</v>
      </c>
      <c r="P24" s="42">
        <f>SUMIF('C-Existing'!$B$12:$B$500,$B24,'C-Existing'!P$12:P$500)</f>
        <v>573141.99999999988</v>
      </c>
      <c r="Q24" s="42">
        <f>SUMIF('C-Existing'!$B$12:$B$500,$B24,'C-Existing'!Q$12:Q$500)</f>
        <v>128433</v>
      </c>
      <c r="R24" s="42">
        <f>SUMIF('C-Existing'!$B$12:$B$500,$B24,'C-Existing'!R$12:R$500)</f>
        <v>93065.03</v>
      </c>
      <c r="S24" s="42">
        <f>SUMIF('C-Existing'!$B$12:$B$500,$B24,'C-Existing'!S$12:S$500)</f>
        <v>57322372.769999996</v>
      </c>
      <c r="T24" s="42">
        <f>SUMIF('C-Existing'!$B$12:$B$500,$B24,'C-Existing'!T$12:T$500)</f>
        <v>57415437.79999999</v>
      </c>
      <c r="U24" s="42">
        <f>SUMIF('C-Existing'!$B$12:$B$500,$B24,'C-Existing'!U$12:U$500)</f>
        <v>1</v>
      </c>
      <c r="V24" s="42">
        <f>SUMIF('C-Existing'!$B$12:$B$500,$B24,'C-Existing'!V$12:V$500)</f>
        <v>533130.79186675011</v>
      </c>
      <c r="W24" s="42">
        <f>SUMIF('C-Existing'!$B$12:$B$500,$B24,'C-Existing'!W$12:W$500)</f>
        <v>0</v>
      </c>
      <c r="X24" s="42">
        <f>SUMIF('C-Existing'!$B$12:$B$500,$B24,'C-Existing'!X$12:X$500)</f>
        <v>155</v>
      </c>
      <c r="Y24" s="42">
        <f>SUMIF('C-Existing'!$B$12:$B$500,$B24,'C-Existing'!Y$12:Y$500)</f>
        <v>0</v>
      </c>
      <c r="Z24" s="42">
        <f>SUMIF('C-Existing'!$B$12:$B$500,$B24,'C-Existing'!Z$12:Z$500)</f>
        <v>0</v>
      </c>
      <c r="AA24" s="42">
        <f>SUMIF('C-Existing'!$B$12:$B$500,$B24,'C-Existing'!AA$12:AA$500)</f>
        <v>0</v>
      </c>
      <c r="AB24" s="42">
        <f>SUMIF('C-Existing'!$B$12:$B$500,$B24,'C-Existing'!AB$12:AB$500)</f>
        <v>0</v>
      </c>
      <c r="AC24" s="42">
        <f>SUMIF('C-Existing'!$B$12:$B$500,$B24,'C-Existing'!AC$12:AC$500)</f>
        <v>0</v>
      </c>
      <c r="AD24" s="42">
        <f>SUMIF('C-Existing'!$B$12:$B$500,$B24,'C-Existing'!AD$12:AD$500)</f>
        <v>0</v>
      </c>
      <c r="AE24" s="70">
        <f>SUMIF('C-Existing'!$B$12:$B$500,$B24,'C-Existing'!AE$12:AE$500)</f>
        <v>0.1111</v>
      </c>
      <c r="AF24" s="42">
        <f>SUMIF('C-Existing'!$B$12:$B$500,$B24,'C-Existing'!AF$12:AF$500)</f>
        <v>0</v>
      </c>
      <c r="AG24" s="42">
        <f>SUMIF('C-Existing'!$B$12:$B$500,$B24,'C-Existing'!AG$12:AG$500)</f>
        <v>0</v>
      </c>
      <c r="AH24" s="62">
        <f>SUMIF('C-Existing'!$B$12:$B$500,$B24,'C-Existing'!AH$12:AH$500)</f>
        <v>0</v>
      </c>
      <c r="AI24" s="42">
        <f>SUMIF('C-Existing'!$B$12:$B$500,$B24,'C-Existing'!AI$12:AI$500)</f>
        <v>1477</v>
      </c>
      <c r="AJ24" s="42">
        <f>SUMIF('C-Existing'!$B$12:$B$500,$B24,'C-Existing'!AJ$12:AJ$500)</f>
        <v>472640</v>
      </c>
      <c r="AK24" s="42">
        <f>SUMIF('C-Existing'!$B$12:$B$500,$B24,'C-Existing'!AK$12:AK$500)</f>
        <v>0</v>
      </c>
      <c r="AL24" s="42">
        <f>SUMIF('C-Existing'!$B$12:$B$500,$B24,'C-Existing'!AL$12:AL$500)</f>
        <v>0</v>
      </c>
      <c r="AM24" s="42">
        <f>SUMIF('C-Existing'!$B$12:$B$500,$B24,'C-Existing'!AM$12:AM$500)</f>
        <v>0</v>
      </c>
      <c r="AN24" s="42">
        <f>SUMIF('C-Existing'!$B$12:$B$500,$B24,'C-Existing'!AN$12:AN$500)</f>
        <v>0</v>
      </c>
      <c r="AR24" s="42">
        <f t="shared" si="4"/>
        <v>-701575</v>
      </c>
    </row>
    <row r="25" spans="1:44" x14ac:dyDescent="0.2">
      <c r="A25" s="1">
        <f t="shared" si="2"/>
        <v>5</v>
      </c>
      <c r="B25" s="10">
        <f t="shared" si="3"/>
        <v>42155</v>
      </c>
      <c r="C25" s="42">
        <f>SUMIF('C-Existing'!$B$12:$B$500,$B25,'C-Existing'!C$12:C$500)</f>
        <v>2816731.5399999986</v>
      </c>
      <c r="D25" s="42">
        <f>SUMIF('C-Existing'!$B$12:$B$500,$B25,'C-Existing'!D$12:D$500)</f>
        <v>29146987.990000002</v>
      </c>
      <c r="E25" s="42">
        <f>SUMIF('C-Existing'!$B$12:$B$500,$B25,'C-Existing'!E$12:E$500)</f>
        <v>0</v>
      </c>
      <c r="F25" s="42">
        <f>SUMIF('C-Existing'!$B$12:$B$500,$B25,'C-Existing'!F$12:F$500)</f>
        <v>0</v>
      </c>
      <c r="G25" s="42">
        <f>SUMIF('C-Existing'!$B$12:$B$500,$B25,'C-Existing'!G$12:G$500)</f>
        <v>2094</v>
      </c>
      <c r="H25" s="42">
        <f>SUMIF('C-Existing'!$B$12:$B$500,$B25,'C-Existing'!H$12:H$500)</f>
        <v>57322372.769999996</v>
      </c>
      <c r="I25" s="42">
        <f>SUMIF('C-Existing'!$B$12:$B$500,$B25,'C-Existing'!I$12:I$500)</f>
        <v>93065.03000000061</v>
      </c>
      <c r="J25" s="42">
        <f>SUMIF('C-Existing'!$B$12:$B$500,$B25,'C-Existing'!J$12:J$500)</f>
        <v>57415437.79999999</v>
      </c>
      <c r="K25" s="42">
        <f>SUMIF('C-Existing'!$B$12:$B$500,$B25,'C-Existing'!K$12:K$500)</f>
        <v>531569.32999999938</v>
      </c>
      <c r="L25" s="42">
        <f>SUMIF('C-Existing'!$B$12:$B$500,$B25,'C-Existing'!L$12:L$500)</f>
        <v>624634.36000000022</v>
      </c>
      <c r="M25" s="42">
        <f>SUMIF('C-Existing'!$B$12:$B$500,$B25,'C-Existing'!M$12:M$500)</f>
        <v>994650</v>
      </c>
      <c r="N25" s="42">
        <f>SUMIF('C-Existing'!$B$12:$B$500,$B25,'C-Existing'!N$12:N$500)</f>
        <v>0</v>
      </c>
      <c r="O25" s="42">
        <f>SUMIF('C-Existing'!$B$12:$B$500,$B25,'C-Existing'!O$12:O$500)</f>
        <v>994650</v>
      </c>
      <c r="P25" s="42">
        <f>SUMIF('C-Existing'!$B$12:$B$500,$B25,'C-Existing'!P$12:P$500)</f>
        <v>620067.89000000025</v>
      </c>
      <c r="Q25" s="42">
        <f>SUMIF('C-Existing'!$B$12:$B$500,$B25,'C-Existing'!Q$12:Q$500)</f>
        <v>374582.11000000004</v>
      </c>
      <c r="R25" s="42">
        <f>SUMIF('C-Existing'!$B$12:$B$500,$B25,'C-Existing'!R$12:R$500)</f>
        <v>4566.47</v>
      </c>
      <c r="S25" s="42">
        <f>SUMIF('C-Existing'!$B$12:$B$500,$B25,'C-Existing'!S$12:S$500)</f>
        <v>56947790.659999982</v>
      </c>
      <c r="T25" s="42">
        <f>SUMIF('C-Existing'!$B$12:$B$500,$B25,'C-Existing'!T$12:T$500)</f>
        <v>56952357.129999988</v>
      </c>
      <c r="U25" s="42">
        <f>SUMIF('C-Existing'!$B$12:$B$500,$B25,'C-Existing'!U$12:U$500)</f>
        <v>1</v>
      </c>
      <c r="V25" s="42">
        <f>SUMIF('C-Existing'!$B$12:$B$500,$B25,'C-Existing'!V$12:V$500)</f>
        <v>531571.26163166657</v>
      </c>
      <c r="W25" s="42">
        <f>SUMIF('C-Existing'!$B$12:$B$500,$B25,'C-Existing'!W$12:W$500)</f>
        <v>0</v>
      </c>
      <c r="X25" s="42">
        <f>SUMIF('C-Existing'!$B$12:$B$500,$B25,'C-Existing'!X$12:X$500)</f>
        <v>155</v>
      </c>
      <c r="Y25" s="42">
        <f>SUMIF('C-Existing'!$B$12:$B$500,$B25,'C-Existing'!Y$12:Y$500)</f>
        <v>0</v>
      </c>
      <c r="Z25" s="42">
        <f>SUMIF('C-Existing'!$B$12:$B$500,$B25,'C-Existing'!Z$12:Z$500)</f>
        <v>0</v>
      </c>
      <c r="AA25" s="42">
        <f>SUMIF('C-Existing'!$B$12:$B$500,$B25,'C-Existing'!AA$12:AA$500)</f>
        <v>0</v>
      </c>
      <c r="AB25" s="42">
        <f>SUMIF('C-Existing'!$B$12:$B$500,$B25,'C-Existing'!AB$12:AB$500)</f>
        <v>0</v>
      </c>
      <c r="AC25" s="42">
        <f>SUMIF('C-Existing'!$B$12:$B$500,$B25,'C-Existing'!AC$12:AC$500)</f>
        <v>0</v>
      </c>
      <c r="AD25" s="42">
        <f>SUMIF('C-Existing'!$B$12:$B$500,$B25,'C-Existing'!AD$12:AD$500)</f>
        <v>0</v>
      </c>
      <c r="AE25" s="70">
        <f>SUMIF('C-Existing'!$B$12:$B$500,$B25,'C-Existing'!AE$12:AE$500)</f>
        <v>0.1111</v>
      </c>
      <c r="AF25" s="42">
        <f>SUMIF('C-Existing'!$B$12:$B$500,$B25,'C-Existing'!AF$12:AF$500)</f>
        <v>0</v>
      </c>
      <c r="AG25" s="42">
        <f>SUMIF('C-Existing'!$B$12:$B$500,$B25,'C-Existing'!AG$12:AG$500)</f>
        <v>0</v>
      </c>
      <c r="AH25" s="62">
        <f>SUMIF('C-Existing'!$B$12:$B$500,$B25,'C-Existing'!AH$12:AH$500)</f>
        <v>0</v>
      </c>
      <c r="AI25" s="42">
        <f>SUMIF('C-Existing'!$B$12:$B$500,$B25,'C-Existing'!AI$12:AI$500)</f>
        <v>2094</v>
      </c>
      <c r="AJ25" s="42">
        <f>SUMIF('C-Existing'!$B$12:$B$500,$B25,'C-Existing'!AJ$12:AJ$500)</f>
        <v>670080</v>
      </c>
      <c r="AK25" s="42">
        <f>SUMIF('C-Existing'!$B$12:$B$500,$B25,'C-Existing'!AK$12:AK$500)</f>
        <v>0</v>
      </c>
      <c r="AL25" s="42">
        <f>SUMIF('C-Existing'!$B$12:$B$500,$B25,'C-Existing'!AL$12:AL$500)</f>
        <v>0</v>
      </c>
      <c r="AM25" s="42">
        <f>SUMIF('C-Existing'!$B$12:$B$500,$B25,'C-Existing'!AM$12:AM$500)</f>
        <v>0</v>
      </c>
      <c r="AN25" s="42">
        <f>SUMIF('C-Existing'!$B$12:$B$500,$B25,'C-Existing'!AN$12:AN$500)</f>
        <v>0</v>
      </c>
      <c r="AR25" s="42">
        <f t="shared" si="4"/>
        <v>-994650</v>
      </c>
    </row>
    <row r="26" spans="1:44" x14ac:dyDescent="0.2">
      <c r="A26" s="1">
        <f t="shared" si="2"/>
        <v>6</v>
      </c>
      <c r="B26" s="10">
        <f t="shared" si="3"/>
        <v>42185</v>
      </c>
      <c r="C26" s="42">
        <f>SUMIF('C-Existing'!$B$12:$B$500,$B26,'C-Existing'!C$12:C$500)</f>
        <v>2761631.7300000009</v>
      </c>
      <c r="D26" s="42">
        <f>SUMIF('C-Existing'!$B$12:$B$500,$B26,'C-Existing'!D$12:D$500)</f>
        <v>31908619.720000003</v>
      </c>
      <c r="E26" s="42">
        <f>SUMIF('C-Existing'!$B$12:$B$500,$B26,'C-Existing'!E$12:E$500)</f>
        <v>0</v>
      </c>
      <c r="F26" s="42">
        <f>SUMIF('C-Existing'!$B$12:$B$500,$B26,'C-Existing'!F$12:F$500)</f>
        <v>0</v>
      </c>
      <c r="G26" s="42">
        <f>SUMIF('C-Existing'!$B$12:$B$500,$B26,'C-Existing'!G$12:G$500)</f>
        <v>2356</v>
      </c>
      <c r="H26" s="42">
        <f>SUMIF('C-Existing'!$B$12:$B$500,$B26,'C-Existing'!H$12:H$500)</f>
        <v>56947790.659999989</v>
      </c>
      <c r="I26" s="42">
        <f>SUMIF('C-Existing'!$B$12:$B$500,$B26,'C-Existing'!I$12:I$500)</f>
        <v>4566.4700000002049</v>
      </c>
      <c r="J26" s="42">
        <f>SUMIF('C-Existing'!$B$12:$B$500,$B26,'C-Existing'!J$12:J$500)</f>
        <v>56952357.129999988</v>
      </c>
      <c r="K26" s="42">
        <f>SUMIF('C-Existing'!$B$12:$B$500,$B26,'C-Existing'!K$12:K$500)</f>
        <v>527282.00999999966</v>
      </c>
      <c r="L26" s="42">
        <f>SUMIF('C-Existing'!$B$12:$B$500,$B26,'C-Existing'!L$12:L$500)</f>
        <v>531848.48</v>
      </c>
      <c r="M26" s="42">
        <f>SUMIF('C-Existing'!$B$12:$B$500,$B26,'C-Existing'!M$12:M$500)</f>
        <v>1119100</v>
      </c>
      <c r="N26" s="42">
        <f>SUMIF('C-Existing'!$B$12:$B$500,$B26,'C-Existing'!N$12:N$500)</f>
        <v>0</v>
      </c>
      <c r="O26" s="42">
        <f>SUMIF('C-Existing'!$B$12:$B$500,$B26,'C-Existing'!O$12:O$500)</f>
        <v>1119100</v>
      </c>
      <c r="P26" s="42">
        <f>SUMIF('C-Existing'!$B$12:$B$500,$B26,'C-Existing'!P$12:P$500)</f>
        <v>531848.48</v>
      </c>
      <c r="Q26" s="42">
        <f>SUMIF('C-Existing'!$B$12:$B$500,$B26,'C-Existing'!Q$12:Q$500)</f>
        <v>587251.5199999999</v>
      </c>
      <c r="R26" s="42">
        <f>SUMIF('C-Existing'!$B$12:$B$500,$B26,'C-Existing'!R$12:R$500)</f>
        <v>0</v>
      </c>
      <c r="S26" s="42">
        <f>SUMIF('C-Existing'!$B$12:$B$500,$B26,'C-Existing'!S$12:S$500)</f>
        <v>56360539.140000008</v>
      </c>
      <c r="T26" s="42">
        <f>SUMIF('C-Existing'!$B$12:$B$500,$B26,'C-Existing'!T$12:T$500)</f>
        <v>56360539.140000008</v>
      </c>
      <c r="U26" s="42">
        <f>SUMIF('C-Existing'!$B$12:$B$500,$B26,'C-Existing'!U$12:U$500)</f>
        <v>1</v>
      </c>
      <c r="V26" s="42">
        <f>SUMIF('C-Existing'!$B$12:$B$500,$B26,'C-Existing'!V$12:V$500)</f>
        <v>527283.9064285832</v>
      </c>
      <c r="W26" s="42">
        <f>SUMIF('C-Existing'!$B$12:$B$500,$B26,'C-Existing'!W$12:W$500)</f>
        <v>0</v>
      </c>
      <c r="X26" s="42">
        <f>SUMIF('C-Existing'!$B$12:$B$500,$B26,'C-Existing'!X$12:X$500)</f>
        <v>155</v>
      </c>
      <c r="Y26" s="42">
        <f>SUMIF('C-Existing'!$B$12:$B$500,$B26,'C-Existing'!Y$12:Y$500)</f>
        <v>0</v>
      </c>
      <c r="Z26" s="42">
        <f>SUMIF('C-Existing'!$B$12:$B$500,$B26,'C-Existing'!Z$12:Z$500)</f>
        <v>0</v>
      </c>
      <c r="AA26" s="42">
        <f>SUMIF('C-Existing'!$B$12:$B$500,$B26,'C-Existing'!AA$12:AA$500)</f>
        <v>0</v>
      </c>
      <c r="AB26" s="42">
        <f>SUMIF('C-Existing'!$B$12:$B$500,$B26,'C-Existing'!AB$12:AB$500)</f>
        <v>0</v>
      </c>
      <c r="AC26" s="42">
        <f>SUMIF('C-Existing'!$B$12:$B$500,$B26,'C-Existing'!AC$12:AC$500)</f>
        <v>0</v>
      </c>
      <c r="AD26" s="42">
        <f>SUMIF('C-Existing'!$B$12:$B$500,$B26,'C-Existing'!AD$12:AD$500)</f>
        <v>0</v>
      </c>
      <c r="AE26" s="70">
        <f>SUMIF('C-Existing'!$B$12:$B$500,$B26,'C-Existing'!AE$12:AE$500)</f>
        <v>0.1111</v>
      </c>
      <c r="AF26" s="42">
        <f>SUMIF('C-Existing'!$B$12:$B$500,$B26,'C-Existing'!AF$12:AF$500)</f>
        <v>0</v>
      </c>
      <c r="AG26" s="42">
        <f>SUMIF('C-Existing'!$B$12:$B$500,$B26,'C-Existing'!AG$12:AG$500)</f>
        <v>0</v>
      </c>
      <c r="AH26" s="62">
        <f>SUMIF('C-Existing'!$B$12:$B$500,$B26,'C-Existing'!AH$12:AH$500)</f>
        <v>0</v>
      </c>
      <c r="AI26" s="42">
        <f>SUMIF('C-Existing'!$B$12:$B$500,$B26,'C-Existing'!AI$12:AI$500)</f>
        <v>2356</v>
      </c>
      <c r="AJ26" s="42">
        <f>SUMIF('C-Existing'!$B$12:$B$500,$B26,'C-Existing'!AJ$12:AJ$500)</f>
        <v>753920</v>
      </c>
      <c r="AK26" s="42">
        <f>SUMIF('C-Existing'!$B$12:$B$500,$B26,'C-Existing'!AK$12:AK$500)</f>
        <v>0</v>
      </c>
      <c r="AL26" s="42">
        <f>SUMIF('C-Existing'!$B$12:$B$500,$B26,'C-Existing'!AL$12:AL$500)</f>
        <v>0</v>
      </c>
      <c r="AM26" s="42">
        <f>SUMIF('C-Existing'!$B$12:$B$500,$B26,'C-Existing'!AM$12:AM$500)</f>
        <v>0</v>
      </c>
      <c r="AN26" s="42">
        <f>SUMIF('C-Existing'!$B$12:$B$500,$B26,'C-Existing'!AN$12:AN$500)</f>
        <v>0</v>
      </c>
      <c r="AR26" s="42">
        <f t="shared" si="4"/>
        <v>-1119100</v>
      </c>
    </row>
    <row r="27" spans="1:44" x14ac:dyDescent="0.2">
      <c r="A27" s="1">
        <f t="shared" si="2"/>
        <v>7</v>
      </c>
      <c r="B27" s="10">
        <f t="shared" si="3"/>
        <v>42216</v>
      </c>
      <c r="C27" s="42">
        <f>SUMIF('C-Existing'!$B$12:$B$500,$B27,'C-Existing'!C$12:C$500)</f>
        <v>2736385.8000000003</v>
      </c>
      <c r="D27" s="42">
        <f>SUMIF('C-Existing'!$B$12:$B$500,$B27,'C-Existing'!D$12:D$500)</f>
        <v>34645005.520000003</v>
      </c>
      <c r="E27" s="42">
        <f>SUMIF('C-Existing'!$B$12:$B$500,$B27,'C-Existing'!E$12:E$500)</f>
        <v>0</v>
      </c>
      <c r="F27" s="42">
        <f>SUMIF('C-Existing'!$B$12:$B$500,$B27,'C-Existing'!F$12:F$500)</f>
        <v>0</v>
      </c>
      <c r="G27" s="42">
        <f>SUMIF('C-Existing'!$B$12:$B$500,$B27,'C-Existing'!G$12:G$500)</f>
        <v>2818</v>
      </c>
      <c r="H27" s="42">
        <f>SUMIF('C-Existing'!$B$12:$B$500,$B27,'C-Existing'!H$12:H$500)</f>
        <v>56360539.140000008</v>
      </c>
      <c r="I27" s="42">
        <f>SUMIF('C-Existing'!$B$12:$B$500,$B27,'C-Existing'!I$12:I$500)</f>
        <v>0</v>
      </c>
      <c r="J27" s="42">
        <f>SUMIF('C-Existing'!$B$12:$B$500,$B27,'C-Existing'!J$12:J$500)</f>
        <v>56360539.140000008</v>
      </c>
      <c r="K27" s="42">
        <f>SUMIF('C-Existing'!$B$12:$B$500,$B27,'C-Existing'!K$12:K$500)</f>
        <v>521802.76999999996</v>
      </c>
      <c r="L27" s="42">
        <f>SUMIF('C-Existing'!$B$12:$B$500,$B27,'C-Existing'!L$12:L$500)</f>
        <v>521802.76999999996</v>
      </c>
      <c r="M27" s="42">
        <f>SUMIF('C-Existing'!$B$12:$B$500,$B27,'C-Existing'!M$12:M$500)</f>
        <v>1338550</v>
      </c>
      <c r="N27" s="42">
        <f>SUMIF('C-Existing'!$B$12:$B$500,$B27,'C-Existing'!N$12:N$500)</f>
        <v>0</v>
      </c>
      <c r="O27" s="42">
        <f>SUMIF('C-Existing'!$B$12:$B$500,$B27,'C-Existing'!O$12:O$500)</f>
        <v>1338550</v>
      </c>
      <c r="P27" s="42">
        <f>SUMIF('C-Existing'!$B$12:$B$500,$B27,'C-Existing'!P$12:P$500)</f>
        <v>521802.76999999996</v>
      </c>
      <c r="Q27" s="42">
        <f>SUMIF('C-Existing'!$B$12:$B$500,$B27,'C-Existing'!Q$12:Q$500)</f>
        <v>816747.22999999975</v>
      </c>
      <c r="R27" s="42">
        <f>SUMIF('C-Existing'!$B$12:$B$500,$B27,'C-Existing'!R$12:R$500)</f>
        <v>0</v>
      </c>
      <c r="S27" s="42">
        <f>SUMIF('C-Existing'!$B$12:$B$500,$B27,'C-Existing'!S$12:S$500)</f>
        <v>55543791.909999989</v>
      </c>
      <c r="T27" s="42">
        <f>SUMIF('C-Existing'!$B$12:$B$500,$B27,'C-Existing'!T$12:T$500)</f>
        <v>55543791.909999989</v>
      </c>
      <c r="U27" s="42">
        <f>SUMIF('C-Existing'!$B$12:$B$500,$B27,'C-Existing'!U$12:U$500)</f>
        <v>1</v>
      </c>
      <c r="V27" s="42">
        <f>SUMIF('C-Existing'!$B$12:$B$500,$B27,'C-Existing'!V$12:V$500)</f>
        <v>521804.6582045001</v>
      </c>
      <c r="W27" s="42">
        <f>SUMIF('C-Existing'!$B$12:$B$500,$B27,'C-Existing'!W$12:W$500)</f>
        <v>0</v>
      </c>
      <c r="X27" s="42">
        <f>SUMIF('C-Existing'!$B$12:$B$500,$B27,'C-Existing'!X$12:X$500)</f>
        <v>155</v>
      </c>
      <c r="Y27" s="42">
        <f>SUMIF('C-Existing'!$B$12:$B$500,$B27,'C-Existing'!Y$12:Y$500)</f>
        <v>0</v>
      </c>
      <c r="Z27" s="42">
        <f>SUMIF('C-Existing'!$B$12:$B$500,$B27,'C-Existing'!Z$12:Z$500)</f>
        <v>0</v>
      </c>
      <c r="AA27" s="42">
        <f>SUMIF('C-Existing'!$B$12:$B$500,$B27,'C-Existing'!AA$12:AA$500)</f>
        <v>0</v>
      </c>
      <c r="AB27" s="42">
        <f>SUMIF('C-Existing'!$B$12:$B$500,$B27,'C-Existing'!AB$12:AB$500)</f>
        <v>0</v>
      </c>
      <c r="AC27" s="42">
        <f>SUMIF('C-Existing'!$B$12:$B$500,$B27,'C-Existing'!AC$12:AC$500)</f>
        <v>0</v>
      </c>
      <c r="AD27" s="42">
        <f>SUMIF('C-Existing'!$B$12:$B$500,$B27,'C-Existing'!AD$12:AD$500)</f>
        <v>0</v>
      </c>
      <c r="AE27" s="70">
        <f>SUMIF('C-Existing'!$B$12:$B$500,$B27,'C-Existing'!AE$12:AE$500)</f>
        <v>0.1111</v>
      </c>
      <c r="AF27" s="42">
        <f>SUMIF('C-Existing'!$B$12:$B$500,$B27,'C-Existing'!AF$12:AF$500)</f>
        <v>0</v>
      </c>
      <c r="AG27" s="42">
        <f>SUMIF('C-Existing'!$B$12:$B$500,$B27,'C-Existing'!AG$12:AG$500)</f>
        <v>0</v>
      </c>
      <c r="AH27" s="62">
        <f>SUMIF('C-Existing'!$B$12:$B$500,$B27,'C-Existing'!AH$12:AH$500)</f>
        <v>0</v>
      </c>
      <c r="AI27" s="42">
        <f>SUMIF('C-Existing'!$B$12:$B$500,$B27,'C-Existing'!AI$12:AI$500)</f>
        <v>2818</v>
      </c>
      <c r="AJ27" s="42">
        <f>SUMIF('C-Existing'!$B$12:$B$500,$B27,'C-Existing'!AJ$12:AJ$500)</f>
        <v>901760</v>
      </c>
      <c r="AK27" s="42">
        <f>SUMIF('C-Existing'!$B$12:$B$500,$B27,'C-Existing'!AK$12:AK$500)</f>
        <v>0</v>
      </c>
      <c r="AL27" s="42">
        <f>SUMIF('C-Existing'!$B$12:$B$500,$B27,'C-Existing'!AL$12:AL$500)</f>
        <v>0</v>
      </c>
      <c r="AM27" s="42">
        <f>SUMIF('C-Existing'!$B$12:$B$500,$B27,'C-Existing'!AM$12:AM$500)</f>
        <v>0</v>
      </c>
      <c r="AN27" s="42">
        <f>SUMIF('C-Existing'!$B$12:$B$500,$B27,'C-Existing'!AN$12:AN$500)</f>
        <v>0</v>
      </c>
      <c r="AR27" s="42">
        <f t="shared" si="4"/>
        <v>-1338550</v>
      </c>
    </row>
    <row r="28" spans="1:44" x14ac:dyDescent="0.2">
      <c r="A28" s="1">
        <f t="shared" si="2"/>
        <v>8</v>
      </c>
      <c r="B28" s="10">
        <f t="shared" si="3"/>
        <v>42247</v>
      </c>
      <c r="C28" s="42">
        <f>SUMIF('C-Existing'!$B$12:$B$500,$B28,'C-Existing'!C$12:C$500)</f>
        <v>2517976.31</v>
      </c>
      <c r="D28" s="42">
        <f>SUMIF('C-Existing'!$B$12:$B$500,$B28,'C-Existing'!D$12:D$500)</f>
        <v>37162981.830000006</v>
      </c>
      <c r="E28" s="42">
        <f>SUMIF('C-Existing'!$B$12:$B$500,$B28,'C-Existing'!E$12:E$500)</f>
        <v>0</v>
      </c>
      <c r="F28" s="42">
        <f>SUMIF('C-Existing'!$B$12:$B$500,$B28,'C-Existing'!F$12:F$500)</f>
        <v>0</v>
      </c>
      <c r="G28" s="42">
        <f>SUMIF('C-Existing'!$B$12:$B$500,$B28,'C-Existing'!G$12:G$500)</f>
        <v>2762</v>
      </c>
      <c r="H28" s="42">
        <f>SUMIF('C-Existing'!$B$12:$B$500,$B28,'C-Existing'!H$12:H$500)</f>
        <v>55543791.909999989</v>
      </c>
      <c r="I28" s="42">
        <f>SUMIF('C-Existing'!$B$12:$B$500,$B28,'C-Existing'!I$12:I$500)</f>
        <v>0</v>
      </c>
      <c r="J28" s="42">
        <f>SUMIF('C-Existing'!$B$12:$B$500,$B28,'C-Existing'!J$12:J$500)</f>
        <v>55543791.909999989</v>
      </c>
      <c r="K28" s="42">
        <f>SUMIF('C-Existing'!$B$12:$B$500,$B28,'C-Existing'!K$12:K$500)</f>
        <v>514241.07999999996</v>
      </c>
      <c r="L28" s="42">
        <f>SUMIF('C-Existing'!$B$12:$B$500,$B28,'C-Existing'!L$12:L$500)</f>
        <v>514241.07999999996</v>
      </c>
      <c r="M28" s="42">
        <f>SUMIF('C-Existing'!$B$12:$B$500,$B28,'C-Existing'!M$12:M$500)</f>
        <v>1311950</v>
      </c>
      <c r="N28" s="42">
        <f>SUMIF('C-Existing'!$B$12:$B$500,$B28,'C-Existing'!N$12:N$500)</f>
        <v>0</v>
      </c>
      <c r="O28" s="42">
        <f>SUMIF('C-Existing'!$B$12:$B$500,$B28,'C-Existing'!O$12:O$500)</f>
        <v>1311950</v>
      </c>
      <c r="P28" s="42">
        <f>SUMIF('C-Existing'!$B$12:$B$500,$B28,'C-Existing'!P$12:P$500)</f>
        <v>514241.07999999996</v>
      </c>
      <c r="Q28" s="42">
        <f>SUMIF('C-Existing'!$B$12:$B$500,$B28,'C-Existing'!Q$12:Q$500)</f>
        <v>797708.92000000016</v>
      </c>
      <c r="R28" s="42">
        <f>SUMIF('C-Existing'!$B$12:$B$500,$B28,'C-Existing'!R$12:R$500)</f>
        <v>0</v>
      </c>
      <c r="S28" s="42">
        <f>SUMIF('C-Existing'!$B$12:$B$500,$B28,'C-Existing'!S$12:S$500)</f>
        <v>54746082.990000017</v>
      </c>
      <c r="T28" s="42">
        <f>SUMIF('C-Existing'!$B$12:$B$500,$B28,'C-Existing'!T$12:T$500)</f>
        <v>54746082.990000017</v>
      </c>
      <c r="U28" s="42">
        <f>SUMIF('C-Existing'!$B$12:$B$500,$B28,'C-Existing'!U$12:U$500)</f>
        <v>1</v>
      </c>
      <c r="V28" s="42">
        <f>SUMIF('C-Existing'!$B$12:$B$500,$B28,'C-Existing'!V$12:V$500)</f>
        <v>514242.94010008324</v>
      </c>
      <c r="W28" s="42">
        <f>SUMIF('C-Existing'!$B$12:$B$500,$B28,'C-Existing'!W$12:W$500)</f>
        <v>0</v>
      </c>
      <c r="X28" s="42">
        <f>SUMIF('C-Existing'!$B$12:$B$500,$B28,'C-Existing'!X$12:X$500)</f>
        <v>155</v>
      </c>
      <c r="Y28" s="42">
        <f>SUMIF('C-Existing'!$B$12:$B$500,$B28,'C-Existing'!Y$12:Y$500)</f>
        <v>0</v>
      </c>
      <c r="Z28" s="42">
        <f>SUMIF('C-Existing'!$B$12:$B$500,$B28,'C-Existing'!Z$12:Z$500)</f>
        <v>0</v>
      </c>
      <c r="AA28" s="42">
        <f>SUMIF('C-Existing'!$B$12:$B$500,$B28,'C-Existing'!AA$12:AA$500)</f>
        <v>0</v>
      </c>
      <c r="AB28" s="42">
        <f>SUMIF('C-Existing'!$B$12:$B$500,$B28,'C-Existing'!AB$12:AB$500)</f>
        <v>0</v>
      </c>
      <c r="AC28" s="42">
        <f>SUMIF('C-Existing'!$B$12:$B$500,$B28,'C-Existing'!AC$12:AC$500)</f>
        <v>0</v>
      </c>
      <c r="AD28" s="42">
        <f>SUMIF('C-Existing'!$B$12:$B$500,$B28,'C-Existing'!AD$12:AD$500)</f>
        <v>0</v>
      </c>
      <c r="AE28" s="70">
        <f>SUMIF('C-Existing'!$B$12:$B$500,$B28,'C-Existing'!AE$12:AE$500)</f>
        <v>0.1111</v>
      </c>
      <c r="AF28" s="42">
        <f>SUMIF('C-Existing'!$B$12:$B$500,$B28,'C-Existing'!AF$12:AF$500)</f>
        <v>0</v>
      </c>
      <c r="AG28" s="42">
        <f>SUMIF('C-Existing'!$B$12:$B$500,$B28,'C-Existing'!AG$12:AG$500)</f>
        <v>0</v>
      </c>
      <c r="AH28" s="62">
        <f>SUMIF('C-Existing'!$B$12:$B$500,$B28,'C-Existing'!AH$12:AH$500)</f>
        <v>0</v>
      </c>
      <c r="AI28" s="42">
        <f>SUMIF('C-Existing'!$B$12:$B$500,$B28,'C-Existing'!AI$12:AI$500)</f>
        <v>2762</v>
      </c>
      <c r="AJ28" s="42">
        <f>SUMIF('C-Existing'!$B$12:$B$500,$B28,'C-Existing'!AJ$12:AJ$500)</f>
        <v>883840</v>
      </c>
      <c r="AK28" s="42">
        <f>SUMIF('C-Existing'!$B$12:$B$500,$B28,'C-Existing'!AK$12:AK$500)</f>
        <v>0</v>
      </c>
      <c r="AL28" s="42">
        <f>SUMIF('C-Existing'!$B$12:$B$500,$B28,'C-Existing'!AL$12:AL$500)</f>
        <v>0</v>
      </c>
      <c r="AM28" s="42">
        <f>SUMIF('C-Existing'!$B$12:$B$500,$B28,'C-Existing'!AM$12:AM$500)</f>
        <v>0</v>
      </c>
      <c r="AN28" s="42">
        <f>SUMIF('C-Existing'!$B$12:$B$500,$B28,'C-Existing'!AN$12:AN$500)</f>
        <v>0</v>
      </c>
      <c r="AR28" s="42">
        <f t="shared" si="4"/>
        <v>-1311950</v>
      </c>
    </row>
    <row r="29" spans="1:44" x14ac:dyDescent="0.2">
      <c r="A29" s="1">
        <f t="shared" si="2"/>
        <v>9</v>
      </c>
      <c r="B29" s="10">
        <f t="shared" si="3"/>
        <v>42277</v>
      </c>
      <c r="C29" s="42">
        <f>SUMIF('C-Existing'!$B$12:$B$500,$B29,'C-Existing'!C$12:C$500)</f>
        <v>2143431.4500000002</v>
      </c>
      <c r="D29" s="42">
        <f>SUMIF('C-Existing'!$B$12:$B$500,$B29,'C-Existing'!D$12:D$500)</f>
        <v>39306413.280000009</v>
      </c>
      <c r="E29" s="42">
        <f>SUMIF('C-Existing'!$B$12:$B$500,$B29,'C-Existing'!E$12:E$500)</f>
        <v>0</v>
      </c>
      <c r="F29" s="42">
        <f>SUMIF('C-Existing'!$B$12:$B$500,$B29,'C-Existing'!F$12:F$500)</f>
        <v>0</v>
      </c>
      <c r="G29" s="42">
        <f>SUMIF('C-Existing'!$B$12:$B$500,$B29,'C-Existing'!G$12:G$500)</f>
        <v>2733</v>
      </c>
      <c r="H29" s="42">
        <f>SUMIF('C-Existing'!$B$12:$B$500,$B29,'C-Existing'!H$12:H$500)</f>
        <v>54746082.990000017</v>
      </c>
      <c r="I29" s="42">
        <f>SUMIF('C-Existing'!$B$12:$B$500,$B29,'C-Existing'!I$12:I$500)</f>
        <v>0</v>
      </c>
      <c r="J29" s="42">
        <f>SUMIF('C-Existing'!$B$12:$B$500,$B29,'C-Existing'!J$12:J$500)</f>
        <v>54746082.990000017</v>
      </c>
      <c r="K29" s="42">
        <f>SUMIF('C-Existing'!$B$12:$B$500,$B29,'C-Existing'!K$12:K$500)</f>
        <v>506855.64000000019</v>
      </c>
      <c r="L29" s="42">
        <f>SUMIF('C-Existing'!$B$12:$B$500,$B29,'C-Existing'!L$12:L$500)</f>
        <v>506855.64000000019</v>
      </c>
      <c r="M29" s="42">
        <f>SUMIF('C-Existing'!$B$12:$B$500,$B29,'C-Existing'!M$12:M$500)</f>
        <v>1298175</v>
      </c>
      <c r="N29" s="42">
        <f>SUMIF('C-Existing'!$B$12:$B$500,$B29,'C-Existing'!N$12:N$500)</f>
        <v>0</v>
      </c>
      <c r="O29" s="42">
        <f>SUMIF('C-Existing'!$B$12:$B$500,$B29,'C-Existing'!O$12:O$500)</f>
        <v>1298175</v>
      </c>
      <c r="P29" s="42">
        <f>SUMIF('C-Existing'!$B$12:$B$500,$B29,'C-Existing'!P$12:P$500)</f>
        <v>506855.64000000019</v>
      </c>
      <c r="Q29" s="42">
        <f>SUMIF('C-Existing'!$B$12:$B$500,$B29,'C-Existing'!Q$12:Q$500)</f>
        <v>791319.36</v>
      </c>
      <c r="R29" s="42">
        <f>SUMIF('C-Existing'!$B$12:$B$500,$B29,'C-Existing'!R$12:R$500)</f>
        <v>0</v>
      </c>
      <c r="S29" s="42">
        <f>SUMIF('C-Existing'!$B$12:$B$500,$B29,'C-Existing'!S$12:S$500)</f>
        <v>53954763.63000001</v>
      </c>
      <c r="T29" s="42">
        <f>SUMIF('C-Existing'!$B$12:$B$500,$B29,'C-Existing'!T$12:T$500)</f>
        <v>53954763.63000001</v>
      </c>
      <c r="U29" s="42">
        <f>SUMIF('C-Existing'!$B$12:$B$500,$B29,'C-Existing'!U$12:U$500)</f>
        <v>1</v>
      </c>
      <c r="V29" s="42">
        <f>SUMIF('C-Existing'!$B$12:$B$500,$B29,'C-Existing'!V$12:V$500)</f>
        <v>506857.48501575016</v>
      </c>
      <c r="W29" s="42">
        <f>SUMIF('C-Existing'!$B$12:$B$500,$B29,'C-Existing'!W$12:W$500)</f>
        <v>0</v>
      </c>
      <c r="X29" s="42">
        <f>SUMIF('C-Existing'!$B$12:$B$500,$B29,'C-Existing'!X$12:X$500)</f>
        <v>155</v>
      </c>
      <c r="Y29" s="42">
        <f>SUMIF('C-Existing'!$B$12:$B$500,$B29,'C-Existing'!Y$12:Y$500)</f>
        <v>0</v>
      </c>
      <c r="Z29" s="42">
        <f>SUMIF('C-Existing'!$B$12:$B$500,$B29,'C-Existing'!Z$12:Z$500)</f>
        <v>0</v>
      </c>
      <c r="AA29" s="42">
        <f>SUMIF('C-Existing'!$B$12:$B$500,$B29,'C-Existing'!AA$12:AA$500)</f>
        <v>0</v>
      </c>
      <c r="AB29" s="42">
        <f>SUMIF('C-Existing'!$B$12:$B$500,$B29,'C-Existing'!AB$12:AB$500)</f>
        <v>0</v>
      </c>
      <c r="AC29" s="42">
        <f>SUMIF('C-Existing'!$B$12:$B$500,$B29,'C-Existing'!AC$12:AC$500)</f>
        <v>0</v>
      </c>
      <c r="AD29" s="42">
        <f>SUMIF('C-Existing'!$B$12:$B$500,$B29,'C-Existing'!AD$12:AD$500)</f>
        <v>0</v>
      </c>
      <c r="AE29" s="70">
        <f>SUMIF('C-Existing'!$B$12:$B$500,$B29,'C-Existing'!AE$12:AE$500)</f>
        <v>0.1111</v>
      </c>
      <c r="AF29" s="42">
        <f>SUMIF('C-Existing'!$B$12:$B$500,$B29,'C-Existing'!AF$12:AF$500)</f>
        <v>0</v>
      </c>
      <c r="AG29" s="42">
        <f>SUMIF('C-Existing'!$B$12:$B$500,$B29,'C-Existing'!AG$12:AG$500)</f>
        <v>0</v>
      </c>
      <c r="AH29" s="62">
        <f>SUMIF('C-Existing'!$B$12:$B$500,$B29,'C-Existing'!AH$12:AH$500)</f>
        <v>0</v>
      </c>
      <c r="AI29" s="42">
        <f>SUMIF('C-Existing'!$B$12:$B$500,$B29,'C-Existing'!AI$12:AI$500)</f>
        <v>2733</v>
      </c>
      <c r="AJ29" s="42">
        <f>SUMIF('C-Existing'!$B$12:$B$500,$B29,'C-Existing'!AJ$12:AJ$500)</f>
        <v>874560</v>
      </c>
      <c r="AK29" s="42">
        <f>SUMIF('C-Existing'!$B$12:$B$500,$B29,'C-Existing'!AK$12:AK$500)</f>
        <v>0</v>
      </c>
      <c r="AL29" s="42">
        <f>SUMIF('C-Existing'!$B$12:$B$500,$B29,'C-Existing'!AL$12:AL$500)</f>
        <v>0</v>
      </c>
      <c r="AM29" s="42">
        <f>SUMIF('C-Existing'!$B$12:$B$500,$B29,'C-Existing'!AM$12:AM$500)</f>
        <v>0</v>
      </c>
      <c r="AN29" s="42">
        <f>SUMIF('C-Existing'!$B$12:$B$500,$B29,'C-Existing'!AN$12:AN$500)</f>
        <v>0</v>
      </c>
      <c r="AR29" s="42">
        <f t="shared" si="4"/>
        <v>-1298175</v>
      </c>
    </row>
    <row r="30" spans="1:44" x14ac:dyDescent="0.2">
      <c r="A30" s="1">
        <f t="shared" si="2"/>
        <v>10</v>
      </c>
      <c r="B30" s="10">
        <f t="shared" si="3"/>
        <v>42308</v>
      </c>
      <c r="C30" s="42">
        <f>SUMIF('C-Existing'!$B$12:$B$500,$B30,'C-Existing'!C$12:C$500)</f>
        <v>1729730.4000000001</v>
      </c>
      <c r="D30" s="42">
        <f>SUMIF('C-Existing'!$B$12:$B$500,$B30,'C-Existing'!D$12:D$500)</f>
        <v>41036143.680000007</v>
      </c>
      <c r="E30" s="42">
        <f>SUMIF('C-Existing'!$B$12:$B$500,$B30,'C-Existing'!E$12:E$500)</f>
        <v>0</v>
      </c>
      <c r="F30" s="42">
        <f>SUMIF('C-Existing'!$B$12:$B$500,$B30,'C-Existing'!F$12:F$500)</f>
        <v>0</v>
      </c>
      <c r="G30" s="42">
        <f>SUMIF('C-Existing'!$B$12:$B$500,$B30,'C-Existing'!G$12:G$500)</f>
        <v>2522</v>
      </c>
      <c r="H30" s="42">
        <f>SUMIF('C-Existing'!$B$12:$B$500,$B30,'C-Existing'!H$12:H$500)</f>
        <v>53954763.63000001</v>
      </c>
      <c r="I30" s="42">
        <f>SUMIF('C-Existing'!$B$12:$B$500,$B30,'C-Existing'!I$12:I$500)</f>
        <v>0</v>
      </c>
      <c r="J30" s="42">
        <f>SUMIF('C-Existing'!$B$12:$B$500,$B30,'C-Existing'!J$12:J$500)</f>
        <v>53954763.63000001</v>
      </c>
      <c r="K30" s="42">
        <f>SUMIF('C-Existing'!$B$12:$B$500,$B30,'C-Existing'!K$12:K$500)</f>
        <v>499529.41</v>
      </c>
      <c r="L30" s="42">
        <f>SUMIF('C-Existing'!$B$12:$B$500,$B30,'C-Existing'!L$12:L$500)</f>
        <v>499529.41</v>
      </c>
      <c r="M30" s="42">
        <f>SUMIF('C-Existing'!$B$12:$B$500,$B30,'C-Existing'!M$12:M$500)</f>
        <v>1197950</v>
      </c>
      <c r="N30" s="42">
        <f>SUMIF('C-Existing'!$B$12:$B$500,$B30,'C-Existing'!N$12:N$500)</f>
        <v>0</v>
      </c>
      <c r="O30" s="42">
        <f>SUMIF('C-Existing'!$B$12:$B$500,$B30,'C-Existing'!O$12:O$500)</f>
        <v>1197950</v>
      </c>
      <c r="P30" s="42">
        <f>SUMIF('C-Existing'!$B$12:$B$500,$B30,'C-Existing'!P$12:P$500)</f>
        <v>499529.41</v>
      </c>
      <c r="Q30" s="42">
        <f>SUMIF('C-Existing'!$B$12:$B$500,$B30,'C-Existing'!Q$12:Q$500)</f>
        <v>698420.59</v>
      </c>
      <c r="R30" s="42">
        <f>SUMIF('C-Existing'!$B$12:$B$500,$B30,'C-Existing'!R$12:R$500)</f>
        <v>0</v>
      </c>
      <c r="S30" s="42">
        <f>SUMIF('C-Existing'!$B$12:$B$500,$B30,'C-Existing'!S$12:S$500)</f>
        <v>53256343.039999999</v>
      </c>
      <c r="T30" s="42">
        <f>SUMIF('C-Existing'!$B$12:$B$500,$B30,'C-Existing'!T$12:T$500)</f>
        <v>53256343.039999999</v>
      </c>
      <c r="U30" s="42">
        <f>SUMIF('C-Existing'!$B$12:$B$500,$B30,'C-Existing'!U$12:U$500)</f>
        <v>1</v>
      </c>
      <c r="V30" s="42">
        <f>SUMIF('C-Existing'!$B$12:$B$500,$B30,'C-Existing'!V$12:V$500)</f>
        <v>499531.18660775013</v>
      </c>
      <c r="W30" s="42">
        <f>SUMIF('C-Existing'!$B$12:$B$500,$B30,'C-Existing'!W$12:W$500)</f>
        <v>0</v>
      </c>
      <c r="X30" s="42">
        <f>SUMIF('C-Existing'!$B$12:$B$500,$B30,'C-Existing'!X$12:X$500)</f>
        <v>155</v>
      </c>
      <c r="Y30" s="42">
        <f>SUMIF('C-Existing'!$B$12:$B$500,$B30,'C-Existing'!Y$12:Y$500)</f>
        <v>0</v>
      </c>
      <c r="Z30" s="42">
        <f>SUMIF('C-Existing'!$B$12:$B$500,$B30,'C-Existing'!Z$12:Z$500)</f>
        <v>0</v>
      </c>
      <c r="AA30" s="42">
        <f>SUMIF('C-Existing'!$B$12:$B$500,$B30,'C-Existing'!AA$12:AA$500)</f>
        <v>0</v>
      </c>
      <c r="AB30" s="42">
        <f>SUMIF('C-Existing'!$B$12:$B$500,$B30,'C-Existing'!AB$12:AB$500)</f>
        <v>0</v>
      </c>
      <c r="AC30" s="42">
        <f>SUMIF('C-Existing'!$B$12:$B$500,$B30,'C-Existing'!AC$12:AC$500)</f>
        <v>0</v>
      </c>
      <c r="AD30" s="42">
        <f>SUMIF('C-Existing'!$B$12:$B$500,$B30,'C-Existing'!AD$12:AD$500)</f>
        <v>0</v>
      </c>
      <c r="AE30" s="70">
        <f>SUMIF('C-Existing'!$B$12:$B$500,$B30,'C-Existing'!AE$12:AE$500)</f>
        <v>0.1111</v>
      </c>
      <c r="AF30" s="42">
        <f>SUMIF('C-Existing'!$B$12:$B$500,$B30,'C-Existing'!AF$12:AF$500)</f>
        <v>0</v>
      </c>
      <c r="AG30" s="42">
        <f>SUMIF('C-Existing'!$B$12:$B$500,$B30,'C-Existing'!AG$12:AG$500)</f>
        <v>0</v>
      </c>
      <c r="AH30" s="62">
        <f>SUMIF('C-Existing'!$B$12:$B$500,$B30,'C-Existing'!AH$12:AH$500)</f>
        <v>0</v>
      </c>
      <c r="AI30" s="42">
        <f>SUMIF('C-Existing'!$B$12:$B$500,$B30,'C-Existing'!AI$12:AI$500)</f>
        <v>2522</v>
      </c>
      <c r="AJ30" s="42">
        <f>SUMIF('C-Existing'!$B$12:$B$500,$B30,'C-Existing'!AJ$12:AJ$500)</f>
        <v>807040</v>
      </c>
      <c r="AK30" s="42">
        <f>SUMIF('C-Existing'!$B$12:$B$500,$B30,'C-Existing'!AK$12:AK$500)</f>
        <v>0</v>
      </c>
      <c r="AL30" s="42">
        <f>SUMIF('C-Existing'!$B$12:$B$500,$B30,'C-Existing'!AL$12:AL$500)</f>
        <v>0</v>
      </c>
      <c r="AM30" s="42">
        <f>SUMIF('C-Existing'!$B$12:$B$500,$B30,'C-Existing'!AM$12:AM$500)</f>
        <v>0</v>
      </c>
      <c r="AN30" s="42">
        <f>SUMIF('C-Existing'!$B$12:$B$500,$B30,'C-Existing'!AN$12:AN$500)</f>
        <v>0</v>
      </c>
      <c r="AR30" s="42">
        <f t="shared" si="4"/>
        <v>-1197950</v>
      </c>
    </row>
    <row r="31" spans="1:44" x14ac:dyDescent="0.2">
      <c r="A31" s="1">
        <f t="shared" si="2"/>
        <v>11</v>
      </c>
      <c r="B31" s="10">
        <f t="shared" si="3"/>
        <v>42338</v>
      </c>
      <c r="C31" s="42">
        <f>SUMIF('C-Existing'!$B$12:$B$500,$B31,'C-Existing'!C$12:C$500)</f>
        <v>1087194.68</v>
      </c>
      <c r="D31" s="42">
        <f>SUMIF('C-Existing'!$B$12:$B$500,$B31,'C-Existing'!D$12:D$500)</f>
        <v>42123338.360000007</v>
      </c>
      <c r="E31" s="42">
        <f>SUMIF('C-Existing'!$B$12:$B$500,$B31,'C-Existing'!E$12:E$500)</f>
        <v>0</v>
      </c>
      <c r="F31" s="42">
        <f>SUMIF('C-Existing'!$B$12:$B$500,$B31,'C-Existing'!F$12:F$500)</f>
        <v>0</v>
      </c>
      <c r="G31" s="42">
        <f>SUMIF('C-Existing'!$B$12:$B$500,$B31,'C-Existing'!G$12:G$500)</f>
        <v>2142</v>
      </c>
      <c r="H31" s="42">
        <f>SUMIF('C-Existing'!$B$12:$B$500,$B31,'C-Existing'!H$12:H$500)</f>
        <v>53256343.039999999</v>
      </c>
      <c r="I31" s="42">
        <f>SUMIF('C-Existing'!$B$12:$B$500,$B31,'C-Existing'!I$12:I$500)</f>
        <v>0</v>
      </c>
      <c r="J31" s="42">
        <f>SUMIF('C-Existing'!$B$12:$B$500,$B31,'C-Existing'!J$12:J$500)</f>
        <v>53256343.039999999</v>
      </c>
      <c r="K31" s="42">
        <f>SUMIF('C-Existing'!$B$12:$B$500,$B31,'C-Existing'!K$12:K$500)</f>
        <v>493063.18999999994</v>
      </c>
      <c r="L31" s="42">
        <f>SUMIF('C-Existing'!$B$12:$B$500,$B31,'C-Existing'!L$12:L$500)</f>
        <v>493063.18999999994</v>
      </c>
      <c r="M31" s="42">
        <f>SUMIF('C-Existing'!$B$12:$B$500,$B31,'C-Existing'!M$12:M$500)</f>
        <v>1017450</v>
      </c>
      <c r="N31" s="42">
        <f>SUMIF('C-Existing'!$B$12:$B$500,$B31,'C-Existing'!N$12:N$500)</f>
        <v>0</v>
      </c>
      <c r="O31" s="42">
        <f>SUMIF('C-Existing'!$B$12:$B$500,$B31,'C-Existing'!O$12:O$500)</f>
        <v>1017450</v>
      </c>
      <c r="P31" s="42">
        <f>SUMIF('C-Existing'!$B$12:$B$500,$B31,'C-Existing'!P$12:P$500)</f>
        <v>493063.18999999994</v>
      </c>
      <c r="Q31" s="42">
        <f>SUMIF('C-Existing'!$B$12:$B$500,$B31,'C-Existing'!Q$12:Q$500)</f>
        <v>524386.81000000006</v>
      </c>
      <c r="R31" s="42">
        <f>SUMIF('C-Existing'!$B$12:$B$500,$B31,'C-Existing'!R$12:R$500)</f>
        <v>0</v>
      </c>
      <c r="S31" s="42">
        <f>SUMIF('C-Existing'!$B$12:$B$500,$B31,'C-Existing'!S$12:S$500)</f>
        <v>52731956.230000004</v>
      </c>
      <c r="T31" s="42">
        <f>SUMIF('C-Existing'!$B$12:$B$500,$B31,'C-Existing'!T$12:T$500)</f>
        <v>52731956.230000004</v>
      </c>
      <c r="U31" s="42">
        <f>SUMIF('C-Existing'!$B$12:$B$500,$B31,'C-Existing'!U$12:U$500)</f>
        <v>1</v>
      </c>
      <c r="V31" s="42">
        <f>SUMIF('C-Existing'!$B$12:$B$500,$B31,'C-Existing'!V$12:V$500)</f>
        <v>493064.97597866668</v>
      </c>
      <c r="W31" s="42">
        <f>SUMIF('C-Existing'!$B$12:$B$500,$B31,'C-Existing'!W$12:W$500)</f>
        <v>0</v>
      </c>
      <c r="X31" s="42">
        <f>SUMIF('C-Existing'!$B$12:$B$500,$B31,'C-Existing'!X$12:X$500)</f>
        <v>155</v>
      </c>
      <c r="Y31" s="42">
        <f>SUMIF('C-Existing'!$B$12:$B$500,$B31,'C-Existing'!Y$12:Y$500)</f>
        <v>0</v>
      </c>
      <c r="Z31" s="42">
        <f>SUMIF('C-Existing'!$B$12:$B$500,$B31,'C-Existing'!Z$12:Z$500)</f>
        <v>0</v>
      </c>
      <c r="AA31" s="42">
        <f>SUMIF('C-Existing'!$B$12:$B$500,$B31,'C-Existing'!AA$12:AA$500)</f>
        <v>0</v>
      </c>
      <c r="AB31" s="42">
        <f>SUMIF('C-Existing'!$B$12:$B$500,$B31,'C-Existing'!AB$12:AB$500)</f>
        <v>0</v>
      </c>
      <c r="AC31" s="42">
        <f>SUMIF('C-Existing'!$B$12:$B$500,$B31,'C-Existing'!AC$12:AC$500)</f>
        <v>0</v>
      </c>
      <c r="AD31" s="42">
        <f>SUMIF('C-Existing'!$B$12:$B$500,$B31,'C-Existing'!AD$12:AD$500)</f>
        <v>0</v>
      </c>
      <c r="AE31" s="70">
        <f>SUMIF('C-Existing'!$B$12:$B$500,$B31,'C-Existing'!AE$12:AE$500)</f>
        <v>0.1111</v>
      </c>
      <c r="AF31" s="42">
        <f>SUMIF('C-Existing'!$B$12:$B$500,$B31,'C-Existing'!AF$12:AF$500)</f>
        <v>0</v>
      </c>
      <c r="AG31" s="42">
        <f>SUMIF('C-Existing'!$B$12:$B$500,$B31,'C-Existing'!AG$12:AG$500)</f>
        <v>0</v>
      </c>
      <c r="AH31" s="62">
        <f>SUMIF('C-Existing'!$B$12:$B$500,$B31,'C-Existing'!AH$12:AH$500)</f>
        <v>0</v>
      </c>
      <c r="AI31" s="42">
        <f>SUMIF('C-Existing'!$B$12:$B$500,$B31,'C-Existing'!AI$12:AI$500)</f>
        <v>2142</v>
      </c>
      <c r="AJ31" s="42">
        <f>SUMIF('C-Existing'!$B$12:$B$500,$B31,'C-Existing'!AJ$12:AJ$500)</f>
        <v>685440</v>
      </c>
      <c r="AK31" s="42">
        <f>SUMIF('C-Existing'!$B$12:$B$500,$B31,'C-Existing'!AK$12:AK$500)</f>
        <v>0</v>
      </c>
      <c r="AL31" s="42">
        <f>SUMIF('C-Existing'!$B$12:$B$500,$B31,'C-Existing'!AL$12:AL$500)</f>
        <v>0</v>
      </c>
      <c r="AM31" s="42">
        <f>SUMIF('C-Existing'!$B$12:$B$500,$B31,'C-Existing'!AM$12:AM$500)</f>
        <v>0</v>
      </c>
      <c r="AN31" s="42">
        <f>SUMIF('C-Existing'!$B$12:$B$500,$B31,'C-Existing'!AN$12:AN$500)</f>
        <v>0</v>
      </c>
      <c r="AR31" s="42">
        <f t="shared" si="4"/>
        <v>-1017450</v>
      </c>
    </row>
    <row r="32" spans="1:44" x14ac:dyDescent="0.2">
      <c r="A32" s="1">
        <f t="shared" si="2"/>
        <v>12</v>
      </c>
      <c r="B32" s="10">
        <f t="shared" si="3"/>
        <v>42369</v>
      </c>
      <c r="C32" s="42">
        <f>SUMIF('C-Existing'!$B$12:$B$500,$B32,'C-Existing'!C$12:C$500)</f>
        <v>962139.99999999965</v>
      </c>
      <c r="D32" s="42">
        <f>SUMIF('C-Existing'!$B$12:$B$500,$B32,'C-Existing'!D$12:D$500)</f>
        <v>43085478.360000007</v>
      </c>
      <c r="E32" s="42">
        <f>SUMIF('C-Existing'!$B$12:$B$500,$B32,'C-Existing'!E$12:E$500)</f>
        <v>0</v>
      </c>
      <c r="F32" s="42">
        <f>SUMIF('C-Existing'!$B$12:$B$500,$B32,'C-Existing'!F$12:F$500)</f>
        <v>0</v>
      </c>
      <c r="G32" s="42">
        <f>SUMIF('C-Existing'!$B$12:$B$500,$B32,'C-Existing'!G$12:G$500)</f>
        <v>1729</v>
      </c>
      <c r="H32" s="42">
        <f>SUMIF('C-Existing'!$B$12:$B$500,$B32,'C-Existing'!H$12:H$500)</f>
        <v>52731956.230000004</v>
      </c>
      <c r="I32" s="42">
        <f>SUMIF('C-Existing'!$B$12:$B$500,$B32,'C-Existing'!I$12:I$500)</f>
        <v>0</v>
      </c>
      <c r="J32" s="42">
        <f>SUMIF('C-Existing'!$B$12:$B$500,$B32,'C-Existing'!J$12:J$500)</f>
        <v>52731956.230000004</v>
      </c>
      <c r="K32" s="42">
        <f>SUMIF('C-Existing'!$B$12:$B$500,$B32,'C-Existing'!K$12:K$500)</f>
        <v>488208.3</v>
      </c>
      <c r="L32" s="42">
        <f>SUMIF('C-Existing'!$B$12:$B$500,$B32,'C-Existing'!L$12:L$500)</f>
        <v>488208.3</v>
      </c>
      <c r="M32" s="42">
        <f>SUMIF('C-Existing'!$B$12:$B$500,$B32,'C-Existing'!M$12:M$500)</f>
        <v>821275</v>
      </c>
      <c r="N32" s="42">
        <f>SUMIF('C-Existing'!$B$12:$B$500,$B32,'C-Existing'!N$12:N$500)</f>
        <v>0</v>
      </c>
      <c r="O32" s="42">
        <f>SUMIF('C-Existing'!$B$12:$B$500,$B32,'C-Existing'!O$12:O$500)</f>
        <v>821275</v>
      </c>
      <c r="P32" s="42">
        <f>SUMIF('C-Existing'!$B$12:$B$500,$B32,'C-Existing'!P$12:P$500)</f>
        <v>488208.3</v>
      </c>
      <c r="Q32" s="42">
        <f>SUMIF('C-Existing'!$B$12:$B$500,$B32,'C-Existing'!Q$12:Q$500)</f>
        <v>333066.7</v>
      </c>
      <c r="R32" s="42">
        <f>SUMIF('C-Existing'!$B$12:$B$500,$B32,'C-Existing'!R$12:R$500)</f>
        <v>0</v>
      </c>
      <c r="S32" s="42">
        <f>SUMIF('C-Existing'!$B$12:$B$500,$B32,'C-Existing'!S$12:S$500)</f>
        <v>52398889.529999986</v>
      </c>
      <c r="T32" s="42">
        <f>SUMIF('C-Existing'!$B$12:$B$500,$B32,'C-Existing'!T$12:T$500)</f>
        <v>52398889.529999986</v>
      </c>
      <c r="U32" s="42">
        <f>SUMIF('C-Existing'!$B$12:$B$500,$B32,'C-Existing'!U$12:U$500)</f>
        <v>1</v>
      </c>
      <c r="V32" s="42">
        <f>SUMIF('C-Existing'!$B$12:$B$500,$B32,'C-Existing'!V$12:V$500)</f>
        <v>488210.02809608338</v>
      </c>
      <c r="W32" s="42">
        <f>SUMIF('C-Existing'!$B$12:$B$500,$B32,'C-Existing'!W$12:W$500)</f>
        <v>0</v>
      </c>
      <c r="X32" s="42">
        <f>SUMIF('C-Existing'!$B$12:$B$500,$B32,'C-Existing'!X$12:X$500)</f>
        <v>155</v>
      </c>
      <c r="Y32" s="42">
        <f>SUMIF('C-Existing'!$B$12:$B$500,$B32,'C-Existing'!Y$12:Y$500)</f>
        <v>0</v>
      </c>
      <c r="Z32" s="42">
        <f>SUMIF('C-Existing'!$B$12:$B$500,$B32,'C-Existing'!Z$12:Z$500)</f>
        <v>0</v>
      </c>
      <c r="AA32" s="42">
        <f>SUMIF('C-Existing'!$B$12:$B$500,$B32,'C-Existing'!AA$12:AA$500)</f>
        <v>0</v>
      </c>
      <c r="AB32" s="42">
        <f>SUMIF('C-Existing'!$B$12:$B$500,$B32,'C-Existing'!AB$12:AB$500)</f>
        <v>0</v>
      </c>
      <c r="AC32" s="42">
        <f>SUMIF('C-Existing'!$B$12:$B$500,$B32,'C-Existing'!AC$12:AC$500)</f>
        <v>0</v>
      </c>
      <c r="AD32" s="42">
        <f>SUMIF('C-Existing'!$B$12:$B$500,$B32,'C-Existing'!AD$12:AD$500)</f>
        <v>0</v>
      </c>
      <c r="AE32" s="70">
        <f>SUMIF('C-Existing'!$B$12:$B$500,$B32,'C-Existing'!AE$12:AE$500)</f>
        <v>0.1111</v>
      </c>
      <c r="AF32" s="42">
        <f>SUMIF('C-Existing'!$B$12:$B$500,$B32,'C-Existing'!AF$12:AF$500)</f>
        <v>0</v>
      </c>
      <c r="AG32" s="42">
        <f>SUMIF('C-Existing'!$B$12:$B$500,$B32,'C-Existing'!AG$12:AG$500)</f>
        <v>0</v>
      </c>
      <c r="AH32" s="62">
        <f>SUMIF('C-Existing'!$B$12:$B$500,$B32,'C-Existing'!AH$12:AH$500)</f>
        <v>0</v>
      </c>
      <c r="AI32" s="42">
        <f>SUMIF('C-Existing'!$B$12:$B$500,$B32,'C-Existing'!AI$12:AI$500)</f>
        <v>1729</v>
      </c>
      <c r="AJ32" s="42">
        <f>SUMIF('C-Existing'!$B$12:$B$500,$B32,'C-Existing'!AJ$12:AJ$500)</f>
        <v>553280</v>
      </c>
      <c r="AK32" s="42">
        <f>SUMIF('C-Existing'!$B$12:$B$500,$B32,'C-Existing'!AK$12:AK$500)</f>
        <v>0</v>
      </c>
      <c r="AL32" s="42">
        <f>SUMIF('C-Existing'!$B$12:$B$500,$B32,'C-Existing'!AL$12:AL$500)</f>
        <v>0</v>
      </c>
      <c r="AM32" s="42">
        <f>SUMIF('C-Existing'!$B$12:$B$500,$B32,'C-Existing'!AM$12:AM$500)</f>
        <v>0</v>
      </c>
      <c r="AN32" s="42">
        <f>SUMIF('C-Existing'!$B$12:$B$500,$B32,'C-Existing'!AN$12:AN$500)</f>
        <v>0</v>
      </c>
      <c r="AR32" s="42">
        <f t="shared" si="4"/>
        <v>-821275</v>
      </c>
    </row>
    <row r="33" spans="1:44" x14ac:dyDescent="0.2">
      <c r="A33" s="1">
        <f t="shared" si="2"/>
        <v>1</v>
      </c>
      <c r="B33" s="10">
        <f t="shared" si="3"/>
        <v>42400</v>
      </c>
      <c r="C33" s="42">
        <f>SUMIF('C-Existing'!$B$12:$B$500,$B33,'C-Existing'!C$12:C$500)</f>
        <v>1188168.0299999996</v>
      </c>
      <c r="D33" s="42">
        <f>SUMIF('C-Existing'!$B$12:$B$500,$B33,'C-Existing'!D$12:D$500)</f>
        <v>44273646.390000008</v>
      </c>
      <c r="E33" s="42">
        <f>SUMIF('C-Existing'!$B$12:$B$500,$B33,'C-Existing'!E$12:E$500)</f>
        <v>0</v>
      </c>
      <c r="F33" s="42">
        <f>SUMIF('C-Existing'!$B$12:$B$500,$B33,'C-Existing'!F$12:F$500)</f>
        <v>0</v>
      </c>
      <c r="G33" s="42">
        <f>SUMIF('C-Existing'!$B$12:$B$500,$B33,'C-Existing'!G$12:G$500)</f>
        <v>1089</v>
      </c>
      <c r="H33" s="42">
        <f>SUMIF('C-Existing'!$B$12:$B$500,$B33,'C-Existing'!H$12:H$500)</f>
        <v>52398889.529999986</v>
      </c>
      <c r="I33" s="42">
        <f>SUMIF('C-Existing'!$B$12:$B$500,$B33,'C-Existing'!I$12:I$500)</f>
        <v>0</v>
      </c>
      <c r="J33" s="42">
        <f>SUMIF('C-Existing'!$B$12:$B$500,$B33,'C-Existing'!J$12:J$500)</f>
        <v>52398889.529999986</v>
      </c>
      <c r="K33" s="42">
        <f>SUMIF('C-Existing'!$B$12:$B$500,$B33,'C-Existing'!K$12:K$500)</f>
        <v>485124.65000000008</v>
      </c>
      <c r="L33" s="42">
        <f>SUMIF('C-Existing'!$B$12:$B$500,$B33,'C-Existing'!L$12:L$500)</f>
        <v>485124.65000000008</v>
      </c>
      <c r="M33" s="42">
        <f>SUMIF('C-Existing'!$B$12:$B$500,$B33,'C-Existing'!M$12:M$500)</f>
        <v>517275</v>
      </c>
      <c r="N33" s="42">
        <f>SUMIF('C-Existing'!$B$12:$B$500,$B33,'C-Existing'!N$12:N$500)</f>
        <v>0</v>
      </c>
      <c r="O33" s="42">
        <f>SUMIF('C-Existing'!$B$12:$B$500,$B33,'C-Existing'!O$12:O$500)</f>
        <v>517275</v>
      </c>
      <c r="P33" s="42">
        <f>SUMIF('C-Existing'!$B$12:$B$500,$B33,'C-Existing'!P$12:P$500)</f>
        <v>461064.26</v>
      </c>
      <c r="Q33" s="42">
        <f>SUMIF('C-Existing'!$B$12:$B$500,$B33,'C-Existing'!Q$12:Q$500)</f>
        <v>56210.74</v>
      </c>
      <c r="R33" s="42">
        <f>SUMIF('C-Existing'!$B$12:$B$500,$B33,'C-Existing'!R$12:R$500)</f>
        <v>24060.39</v>
      </c>
      <c r="S33" s="42">
        <f>SUMIF('C-Existing'!$B$12:$B$500,$B33,'C-Existing'!S$12:S$500)</f>
        <v>52342678.789999992</v>
      </c>
      <c r="T33" s="42">
        <f>SUMIF('C-Existing'!$B$12:$B$500,$B33,'C-Existing'!T$12:T$500)</f>
        <v>52366739.179999992</v>
      </c>
      <c r="U33" s="42">
        <f>SUMIF('C-Existing'!$B$12:$B$500,$B33,'C-Existing'!U$12:U$500)</f>
        <v>1</v>
      </c>
      <c r="V33" s="42">
        <f>SUMIF('C-Existing'!$B$12:$B$500,$B33,'C-Existing'!V$12:V$500)</f>
        <v>485126.38556524989</v>
      </c>
      <c r="W33" s="42">
        <f>SUMIF('C-Existing'!$B$12:$B$500,$B33,'C-Existing'!W$12:W$500)</f>
        <v>0</v>
      </c>
      <c r="X33" s="42">
        <f>SUMIF('C-Existing'!$B$12:$B$500,$B33,'C-Existing'!X$12:X$500)</f>
        <v>155</v>
      </c>
      <c r="Y33" s="42">
        <f>SUMIF('C-Existing'!$B$12:$B$500,$B33,'C-Existing'!Y$12:Y$500)</f>
        <v>0</v>
      </c>
      <c r="Z33" s="42">
        <f>SUMIF('C-Existing'!$B$12:$B$500,$B33,'C-Existing'!Z$12:Z$500)</f>
        <v>0</v>
      </c>
      <c r="AA33" s="42">
        <f>SUMIF('C-Existing'!$B$12:$B$500,$B33,'C-Existing'!AA$12:AA$500)</f>
        <v>0</v>
      </c>
      <c r="AB33" s="42">
        <f>SUMIF('C-Existing'!$B$12:$B$500,$B33,'C-Existing'!AB$12:AB$500)</f>
        <v>0</v>
      </c>
      <c r="AC33" s="42">
        <f>SUMIF('C-Existing'!$B$12:$B$500,$B33,'C-Existing'!AC$12:AC$500)</f>
        <v>0</v>
      </c>
      <c r="AD33" s="42">
        <f>SUMIF('C-Existing'!$B$12:$B$500,$B33,'C-Existing'!AD$12:AD$500)</f>
        <v>0</v>
      </c>
      <c r="AE33" s="70">
        <f>SUMIF('C-Existing'!$B$12:$B$500,$B33,'C-Existing'!AE$12:AE$500)</f>
        <v>0.1111</v>
      </c>
      <c r="AF33" s="42">
        <f>SUMIF('C-Existing'!$B$12:$B$500,$B33,'C-Existing'!AF$12:AF$500)</f>
        <v>0</v>
      </c>
      <c r="AG33" s="42">
        <f>SUMIF('C-Existing'!$B$12:$B$500,$B33,'C-Existing'!AG$12:AG$500)</f>
        <v>0</v>
      </c>
      <c r="AH33" s="62">
        <f>SUMIF('C-Existing'!$B$12:$B$500,$B33,'C-Existing'!AH$12:AH$500)</f>
        <v>0</v>
      </c>
      <c r="AI33" s="42">
        <f>SUMIF('C-Existing'!$B$12:$B$500,$B33,'C-Existing'!AI$12:AI$500)</f>
        <v>1089</v>
      </c>
      <c r="AJ33" s="42">
        <f>SUMIF('C-Existing'!$B$12:$B$500,$B33,'C-Existing'!AJ$12:AJ$500)</f>
        <v>348480</v>
      </c>
      <c r="AK33" s="42">
        <f>SUMIF('C-Existing'!$B$12:$B$500,$B33,'C-Existing'!AK$12:AK$500)</f>
        <v>0</v>
      </c>
      <c r="AL33" s="42">
        <f>SUMIF('C-Existing'!$B$12:$B$500,$B33,'C-Existing'!AL$12:AL$500)</f>
        <v>0</v>
      </c>
      <c r="AM33" s="42">
        <f>SUMIF('C-Existing'!$B$12:$B$500,$B33,'C-Existing'!AM$12:AM$500)</f>
        <v>0</v>
      </c>
      <c r="AN33" s="42">
        <f>SUMIF('C-Existing'!$B$12:$B$500,$B33,'C-Existing'!AN$12:AN$500)</f>
        <v>0</v>
      </c>
      <c r="AR33" s="42">
        <f t="shared" si="4"/>
        <v>-517275</v>
      </c>
    </row>
    <row r="34" spans="1:44" x14ac:dyDescent="0.2">
      <c r="A34" s="1">
        <f t="shared" si="2"/>
        <v>2</v>
      </c>
      <c r="B34" s="10">
        <f t="shared" si="3"/>
        <v>42429</v>
      </c>
      <c r="C34" s="42">
        <f>SUMIF('C-Existing'!$B$12:$B$500,$B34,'C-Existing'!C$12:C$500)</f>
        <v>1468561.34</v>
      </c>
      <c r="D34" s="42">
        <f>SUMIF('C-Existing'!$B$12:$B$500,$B34,'C-Existing'!D$12:D$500)</f>
        <v>45742207.730000012</v>
      </c>
      <c r="E34" s="42">
        <f>SUMIF('C-Existing'!$B$12:$B$500,$B34,'C-Existing'!E$12:E$500)</f>
        <v>0</v>
      </c>
      <c r="F34" s="42">
        <f>SUMIF('C-Existing'!$B$12:$B$500,$B34,'C-Existing'!F$12:F$500)</f>
        <v>0</v>
      </c>
      <c r="G34" s="42">
        <f>SUMIF('C-Existing'!$B$12:$B$500,$B34,'C-Existing'!G$12:G$500)</f>
        <v>957</v>
      </c>
      <c r="H34" s="42">
        <f>SUMIF('C-Existing'!$B$12:$B$500,$B34,'C-Existing'!H$12:H$500)</f>
        <v>52342678.789999992</v>
      </c>
      <c r="I34" s="42">
        <f>SUMIF('C-Existing'!$B$12:$B$500,$B34,'C-Existing'!I$12:I$500)</f>
        <v>24060.390000001469</v>
      </c>
      <c r="J34" s="42">
        <f>SUMIF('C-Existing'!$B$12:$B$500,$B34,'C-Existing'!J$12:J$500)</f>
        <v>52366739.179999992</v>
      </c>
      <c r="K34" s="42">
        <f>SUMIF('C-Existing'!$B$12:$B$500,$B34,'C-Existing'!K$12:K$500)</f>
        <v>484826.99999999843</v>
      </c>
      <c r="L34" s="42">
        <f>SUMIF('C-Existing'!$B$12:$B$500,$B34,'C-Existing'!L$12:L$500)</f>
        <v>508887.38999999996</v>
      </c>
      <c r="M34" s="42">
        <f>SUMIF('C-Existing'!$B$12:$B$500,$B34,'C-Existing'!M$12:M$500)</f>
        <v>454575</v>
      </c>
      <c r="N34" s="42">
        <f>SUMIF('C-Existing'!$B$12:$B$500,$B34,'C-Existing'!N$12:N$500)</f>
        <v>0</v>
      </c>
      <c r="O34" s="42">
        <f>SUMIF('C-Existing'!$B$12:$B$500,$B34,'C-Existing'!O$12:O$500)</f>
        <v>454575</v>
      </c>
      <c r="P34" s="42">
        <f>SUMIF('C-Existing'!$B$12:$B$500,$B34,'C-Existing'!P$12:P$500)</f>
        <v>430682.80000000005</v>
      </c>
      <c r="Q34" s="42">
        <f>SUMIF('C-Existing'!$B$12:$B$500,$B34,'C-Existing'!Q$12:Q$500)</f>
        <v>23892.2</v>
      </c>
      <c r="R34" s="42">
        <f>SUMIF('C-Existing'!$B$12:$B$500,$B34,'C-Existing'!R$12:R$500)</f>
        <v>78204.589999999967</v>
      </c>
      <c r="S34" s="42">
        <f>SUMIF('C-Existing'!$B$12:$B$500,$B34,'C-Existing'!S$12:S$500)</f>
        <v>52318786.589999989</v>
      </c>
      <c r="T34" s="42">
        <f>SUMIF('C-Existing'!$B$12:$B$500,$B34,'C-Existing'!T$12:T$500)</f>
        <v>52396991.180000007</v>
      </c>
      <c r="U34" s="42">
        <f>SUMIF('C-Existing'!$B$12:$B$500,$B34,'C-Existing'!U$12:U$500)</f>
        <v>1</v>
      </c>
      <c r="V34" s="42">
        <f>SUMIF('C-Existing'!$B$12:$B$500,$B34,'C-Existing'!V$12:V$500)</f>
        <v>484828.7269081666</v>
      </c>
      <c r="W34" s="42">
        <f>SUMIF('C-Existing'!$B$12:$B$500,$B34,'C-Existing'!W$12:W$500)</f>
        <v>0</v>
      </c>
      <c r="X34" s="42">
        <f>SUMIF('C-Existing'!$B$12:$B$500,$B34,'C-Existing'!X$12:X$500)</f>
        <v>155</v>
      </c>
      <c r="Y34" s="42">
        <f>SUMIF('C-Existing'!$B$12:$B$500,$B34,'C-Existing'!Y$12:Y$500)</f>
        <v>0</v>
      </c>
      <c r="Z34" s="42">
        <f>SUMIF('C-Existing'!$B$12:$B$500,$B34,'C-Existing'!Z$12:Z$500)</f>
        <v>0</v>
      </c>
      <c r="AA34" s="42">
        <f>SUMIF('C-Existing'!$B$12:$B$500,$B34,'C-Existing'!AA$12:AA$500)</f>
        <v>0</v>
      </c>
      <c r="AB34" s="42">
        <f>SUMIF('C-Existing'!$B$12:$B$500,$B34,'C-Existing'!AB$12:AB$500)</f>
        <v>0</v>
      </c>
      <c r="AC34" s="42">
        <f>SUMIF('C-Existing'!$B$12:$B$500,$B34,'C-Existing'!AC$12:AC$500)</f>
        <v>0</v>
      </c>
      <c r="AD34" s="42">
        <f>SUMIF('C-Existing'!$B$12:$B$500,$B34,'C-Existing'!AD$12:AD$500)</f>
        <v>0</v>
      </c>
      <c r="AE34" s="70">
        <f>SUMIF('C-Existing'!$B$12:$B$500,$B34,'C-Existing'!AE$12:AE$500)</f>
        <v>0.1111</v>
      </c>
      <c r="AF34" s="42">
        <f>SUMIF('C-Existing'!$B$12:$B$500,$B34,'C-Existing'!AF$12:AF$500)</f>
        <v>0</v>
      </c>
      <c r="AG34" s="42">
        <f>SUMIF('C-Existing'!$B$12:$B$500,$B34,'C-Existing'!AG$12:AG$500)</f>
        <v>0</v>
      </c>
      <c r="AH34" s="62">
        <f>SUMIF('C-Existing'!$B$12:$B$500,$B34,'C-Existing'!AH$12:AH$500)</f>
        <v>0</v>
      </c>
      <c r="AI34" s="42">
        <f>SUMIF('C-Existing'!$B$12:$B$500,$B34,'C-Existing'!AI$12:AI$500)</f>
        <v>957</v>
      </c>
      <c r="AJ34" s="42">
        <f>SUMIF('C-Existing'!$B$12:$B$500,$B34,'C-Existing'!AJ$12:AJ$500)</f>
        <v>306240</v>
      </c>
      <c r="AK34" s="42">
        <f>SUMIF('C-Existing'!$B$12:$B$500,$B34,'C-Existing'!AK$12:AK$500)</f>
        <v>0</v>
      </c>
      <c r="AL34" s="42">
        <f>SUMIF('C-Existing'!$B$12:$B$500,$B34,'C-Existing'!AL$12:AL$500)</f>
        <v>0</v>
      </c>
      <c r="AM34" s="42">
        <f>SUMIF('C-Existing'!$B$12:$B$500,$B34,'C-Existing'!AM$12:AM$500)</f>
        <v>0</v>
      </c>
      <c r="AN34" s="42">
        <f>SUMIF('C-Existing'!$B$12:$B$500,$B34,'C-Existing'!AN$12:AN$500)</f>
        <v>0</v>
      </c>
      <c r="AR34" s="42">
        <f t="shared" si="4"/>
        <v>-454575</v>
      </c>
    </row>
    <row r="35" spans="1:44" x14ac:dyDescent="0.2">
      <c r="A35" s="1">
        <f t="shared" si="2"/>
        <v>3</v>
      </c>
      <c r="B35" s="10">
        <f t="shared" si="3"/>
        <v>42460</v>
      </c>
      <c r="C35" s="42">
        <f>SUMIF('C-Existing'!$B$12:$B$500,$B35,'C-Existing'!C$12:C$500)</f>
        <v>2086360.0400000003</v>
      </c>
      <c r="D35" s="42">
        <f>SUMIF('C-Existing'!$B$12:$B$500,$B35,'C-Existing'!D$12:D$500)</f>
        <v>47828567.770000011</v>
      </c>
      <c r="E35" s="42">
        <f>SUMIF('C-Existing'!$B$12:$B$500,$B35,'C-Existing'!E$12:E$500)</f>
        <v>0</v>
      </c>
      <c r="F35" s="42">
        <f>SUMIF('C-Existing'!$B$12:$B$500,$B35,'C-Existing'!F$12:F$500)</f>
        <v>0</v>
      </c>
      <c r="G35" s="42">
        <f>SUMIF('C-Existing'!$B$12:$B$500,$B35,'C-Existing'!G$12:G$500)</f>
        <v>1189</v>
      </c>
      <c r="H35" s="42">
        <f>SUMIF('C-Existing'!$B$12:$B$500,$B35,'C-Existing'!H$12:H$500)</f>
        <v>52318786.589999989</v>
      </c>
      <c r="I35" s="42">
        <f>SUMIF('C-Existing'!$B$12:$B$500,$B35,'C-Existing'!I$12:I$500)</f>
        <v>78204.590000000258</v>
      </c>
      <c r="J35" s="42">
        <f>SUMIF('C-Existing'!$B$12:$B$500,$B35,'C-Existing'!J$12:J$500)</f>
        <v>52396991.180000007</v>
      </c>
      <c r="K35" s="42">
        <f>SUMIF('C-Existing'!$B$12:$B$500,$B35,'C-Existing'!K$12:K$500)</f>
        <v>485107.0499999997</v>
      </c>
      <c r="L35" s="42">
        <f>SUMIF('C-Existing'!$B$12:$B$500,$B35,'C-Existing'!L$12:L$500)</f>
        <v>563311.64</v>
      </c>
      <c r="M35" s="42">
        <f>SUMIF('C-Existing'!$B$12:$B$500,$B35,'C-Existing'!M$12:M$500)</f>
        <v>564775</v>
      </c>
      <c r="N35" s="42">
        <f>SUMIF('C-Existing'!$B$12:$B$500,$B35,'C-Existing'!N$12:N$500)</f>
        <v>0</v>
      </c>
      <c r="O35" s="42">
        <f>SUMIF('C-Existing'!$B$12:$B$500,$B35,'C-Existing'!O$12:O$500)</f>
        <v>564775</v>
      </c>
      <c r="P35" s="42">
        <f>SUMIF('C-Existing'!$B$12:$B$500,$B35,'C-Existing'!P$12:P$500)</f>
        <v>480550.75999999995</v>
      </c>
      <c r="Q35" s="42">
        <f>SUMIF('C-Existing'!$B$12:$B$500,$B35,'C-Existing'!Q$12:Q$500)</f>
        <v>84224.239999999991</v>
      </c>
      <c r="R35" s="42">
        <f>SUMIF('C-Existing'!$B$12:$B$500,$B35,'C-Existing'!R$12:R$500)</f>
        <v>82760.88</v>
      </c>
      <c r="S35" s="42">
        <f>SUMIF('C-Existing'!$B$12:$B$500,$B35,'C-Existing'!S$12:S$500)</f>
        <v>52234562.349999994</v>
      </c>
      <c r="T35" s="42">
        <f>SUMIF('C-Existing'!$B$12:$B$500,$B35,'C-Existing'!T$12:T$500)</f>
        <v>52317323.229999997</v>
      </c>
      <c r="U35" s="42">
        <f>SUMIF('C-Existing'!$B$12:$B$500,$B35,'C-Existing'!U$12:U$500)</f>
        <v>1</v>
      </c>
      <c r="V35" s="42">
        <f>SUMIF('C-Existing'!$B$12:$B$500,$B35,'C-Existing'!V$12:V$500)</f>
        <v>485108.81000816677</v>
      </c>
      <c r="W35" s="42">
        <f>SUMIF('C-Existing'!$B$12:$B$500,$B35,'C-Existing'!W$12:W$500)</f>
        <v>0</v>
      </c>
      <c r="X35" s="42">
        <f>SUMIF('C-Existing'!$B$12:$B$500,$B35,'C-Existing'!X$12:X$500)</f>
        <v>155</v>
      </c>
      <c r="Y35" s="42">
        <f>SUMIF('C-Existing'!$B$12:$B$500,$B35,'C-Existing'!Y$12:Y$500)</f>
        <v>0</v>
      </c>
      <c r="Z35" s="42">
        <f>SUMIF('C-Existing'!$B$12:$B$500,$B35,'C-Existing'!Z$12:Z$500)</f>
        <v>0</v>
      </c>
      <c r="AA35" s="42">
        <f>SUMIF('C-Existing'!$B$12:$B$500,$B35,'C-Existing'!AA$12:AA$500)</f>
        <v>0</v>
      </c>
      <c r="AB35" s="42">
        <f>SUMIF('C-Existing'!$B$12:$B$500,$B35,'C-Existing'!AB$12:AB$500)</f>
        <v>0</v>
      </c>
      <c r="AC35" s="42">
        <f>SUMIF('C-Existing'!$B$12:$B$500,$B35,'C-Existing'!AC$12:AC$500)</f>
        <v>0</v>
      </c>
      <c r="AD35" s="42">
        <f>SUMIF('C-Existing'!$B$12:$B$500,$B35,'C-Existing'!AD$12:AD$500)</f>
        <v>0</v>
      </c>
      <c r="AE35" s="70">
        <f>SUMIF('C-Existing'!$B$12:$B$500,$B35,'C-Existing'!AE$12:AE$500)</f>
        <v>0.1111</v>
      </c>
      <c r="AF35" s="42">
        <f>SUMIF('C-Existing'!$B$12:$B$500,$B35,'C-Existing'!AF$12:AF$500)</f>
        <v>0</v>
      </c>
      <c r="AG35" s="42">
        <f>SUMIF('C-Existing'!$B$12:$B$500,$B35,'C-Existing'!AG$12:AG$500)</f>
        <v>0</v>
      </c>
      <c r="AH35" s="62">
        <f>SUMIF('C-Existing'!$B$12:$B$500,$B35,'C-Existing'!AH$12:AH$500)</f>
        <v>0</v>
      </c>
      <c r="AI35" s="42">
        <f>SUMIF('C-Existing'!$B$12:$B$500,$B35,'C-Existing'!AI$12:AI$500)</f>
        <v>1189</v>
      </c>
      <c r="AJ35" s="42">
        <f>SUMIF('C-Existing'!$B$12:$B$500,$B35,'C-Existing'!AJ$12:AJ$500)</f>
        <v>380480</v>
      </c>
      <c r="AK35" s="42">
        <f>SUMIF('C-Existing'!$B$12:$B$500,$B35,'C-Existing'!AK$12:AK$500)</f>
        <v>0</v>
      </c>
      <c r="AL35" s="42">
        <f>SUMIF('C-Existing'!$B$12:$B$500,$B35,'C-Existing'!AL$12:AL$500)</f>
        <v>0</v>
      </c>
      <c r="AM35" s="42">
        <f>SUMIF('C-Existing'!$B$12:$B$500,$B35,'C-Existing'!AM$12:AM$500)</f>
        <v>0</v>
      </c>
      <c r="AN35" s="42">
        <f>SUMIF('C-Existing'!$B$12:$B$500,$B35,'C-Existing'!AN$12:AN$500)</f>
        <v>0</v>
      </c>
      <c r="AR35" s="42">
        <f t="shared" si="4"/>
        <v>-564775</v>
      </c>
    </row>
    <row r="36" spans="1:44" x14ac:dyDescent="0.2">
      <c r="A36" s="1">
        <f t="shared" si="2"/>
        <v>4</v>
      </c>
      <c r="B36" s="10">
        <f t="shared" si="3"/>
        <v>42490</v>
      </c>
      <c r="C36" s="42">
        <f>SUMIF('C-Existing'!$B$12:$B$500,$B36,'C-Existing'!C$12:C$500)</f>
        <v>2344256.83</v>
      </c>
      <c r="D36" s="42">
        <f>SUMIF('C-Existing'!$B$12:$B$500,$B36,'C-Existing'!D$12:D$500)</f>
        <v>50172824.600000009</v>
      </c>
      <c r="E36" s="42">
        <f>SUMIF('C-Existing'!$B$12:$B$500,$B36,'C-Existing'!E$12:E$500)</f>
        <v>0</v>
      </c>
      <c r="F36" s="42">
        <f>SUMIF('C-Existing'!$B$12:$B$500,$B36,'C-Existing'!F$12:F$500)</f>
        <v>0</v>
      </c>
      <c r="G36" s="42">
        <f>SUMIF('C-Existing'!$B$12:$B$500,$B36,'C-Existing'!G$12:G$500)</f>
        <v>1470</v>
      </c>
      <c r="H36" s="42">
        <f>SUMIF('C-Existing'!$B$12:$B$500,$B36,'C-Existing'!H$12:H$500)</f>
        <v>52234562.349999994</v>
      </c>
      <c r="I36" s="42">
        <f>SUMIF('C-Existing'!$B$12:$B$500,$B36,'C-Existing'!I$12:I$500)</f>
        <v>82760.880000000121</v>
      </c>
      <c r="J36" s="42">
        <f>SUMIF('C-Existing'!$B$12:$B$500,$B36,'C-Existing'!J$12:J$500)</f>
        <v>52317323.229999997</v>
      </c>
      <c r="K36" s="42">
        <f>SUMIF('C-Existing'!$B$12:$B$500,$B36,'C-Existing'!K$12:K$500)</f>
        <v>484369.44999999995</v>
      </c>
      <c r="L36" s="42">
        <f>SUMIF('C-Existing'!$B$12:$B$500,$B36,'C-Existing'!L$12:L$500)</f>
        <v>567130.33000000007</v>
      </c>
      <c r="M36" s="42">
        <f>SUMIF('C-Existing'!$B$12:$B$500,$B36,'C-Existing'!M$12:M$500)</f>
        <v>698250</v>
      </c>
      <c r="N36" s="42">
        <f>SUMIF('C-Existing'!$B$12:$B$500,$B36,'C-Existing'!N$12:N$500)</f>
        <v>0</v>
      </c>
      <c r="O36" s="42">
        <f>SUMIF('C-Existing'!$B$12:$B$500,$B36,'C-Existing'!O$12:O$500)</f>
        <v>698250</v>
      </c>
      <c r="P36" s="42">
        <f>SUMIF('C-Existing'!$B$12:$B$500,$B36,'C-Existing'!P$12:P$500)</f>
        <v>525205.39</v>
      </c>
      <c r="Q36" s="42">
        <f>SUMIF('C-Existing'!$B$12:$B$500,$B36,'C-Existing'!Q$12:Q$500)</f>
        <v>173044.61000000007</v>
      </c>
      <c r="R36" s="42">
        <f>SUMIF('C-Existing'!$B$12:$B$500,$B36,'C-Existing'!R$12:R$500)</f>
        <v>41924.94</v>
      </c>
      <c r="S36" s="42">
        <f>SUMIF('C-Existing'!$B$12:$B$500,$B36,'C-Existing'!S$12:S$500)</f>
        <v>52061517.739999995</v>
      </c>
      <c r="T36" s="42">
        <f>SUMIF('C-Existing'!$B$12:$B$500,$B36,'C-Existing'!T$12:T$500)</f>
        <v>52103442.679999985</v>
      </c>
      <c r="U36" s="42">
        <f>SUMIF('C-Existing'!$B$12:$B$500,$B36,'C-Existing'!U$12:U$500)</f>
        <v>1</v>
      </c>
      <c r="V36" s="42">
        <f>SUMIF('C-Existing'!$B$12:$B$500,$B36,'C-Existing'!V$12:V$500)</f>
        <v>484371.21757108334</v>
      </c>
      <c r="W36" s="42">
        <f>SUMIF('C-Existing'!$B$12:$B$500,$B36,'C-Existing'!W$12:W$500)</f>
        <v>0</v>
      </c>
      <c r="X36" s="42">
        <f>SUMIF('C-Existing'!$B$12:$B$500,$B36,'C-Existing'!X$12:X$500)</f>
        <v>155</v>
      </c>
      <c r="Y36" s="42">
        <f>SUMIF('C-Existing'!$B$12:$B$500,$B36,'C-Existing'!Y$12:Y$500)</f>
        <v>0</v>
      </c>
      <c r="Z36" s="42">
        <f>SUMIF('C-Existing'!$B$12:$B$500,$B36,'C-Existing'!Z$12:Z$500)</f>
        <v>0</v>
      </c>
      <c r="AA36" s="42">
        <f>SUMIF('C-Existing'!$B$12:$B$500,$B36,'C-Existing'!AA$12:AA$500)</f>
        <v>0</v>
      </c>
      <c r="AB36" s="42">
        <f>SUMIF('C-Existing'!$B$12:$B$500,$B36,'C-Existing'!AB$12:AB$500)</f>
        <v>0</v>
      </c>
      <c r="AC36" s="42">
        <f>SUMIF('C-Existing'!$B$12:$B$500,$B36,'C-Existing'!AC$12:AC$500)</f>
        <v>0</v>
      </c>
      <c r="AD36" s="42">
        <f>SUMIF('C-Existing'!$B$12:$B$500,$B36,'C-Existing'!AD$12:AD$500)</f>
        <v>0</v>
      </c>
      <c r="AE36" s="70">
        <f>SUMIF('C-Existing'!$B$12:$B$500,$B36,'C-Existing'!AE$12:AE$500)</f>
        <v>0.1111</v>
      </c>
      <c r="AF36" s="42">
        <f>SUMIF('C-Existing'!$B$12:$B$500,$B36,'C-Existing'!AF$12:AF$500)</f>
        <v>0</v>
      </c>
      <c r="AG36" s="42">
        <f>SUMIF('C-Existing'!$B$12:$B$500,$B36,'C-Existing'!AG$12:AG$500)</f>
        <v>0</v>
      </c>
      <c r="AH36" s="62">
        <f>SUMIF('C-Existing'!$B$12:$B$500,$B36,'C-Existing'!AH$12:AH$500)</f>
        <v>0</v>
      </c>
      <c r="AI36" s="42">
        <f>SUMIF('C-Existing'!$B$12:$B$500,$B36,'C-Existing'!AI$12:AI$500)</f>
        <v>1470</v>
      </c>
      <c r="AJ36" s="42">
        <f>SUMIF('C-Existing'!$B$12:$B$500,$B36,'C-Existing'!AJ$12:AJ$500)</f>
        <v>470400</v>
      </c>
      <c r="AK36" s="42">
        <f>SUMIF('C-Existing'!$B$12:$B$500,$B36,'C-Existing'!AK$12:AK$500)</f>
        <v>0</v>
      </c>
      <c r="AL36" s="42">
        <f>SUMIF('C-Existing'!$B$12:$B$500,$B36,'C-Existing'!AL$12:AL$500)</f>
        <v>0</v>
      </c>
      <c r="AM36" s="42">
        <f>SUMIF('C-Existing'!$B$12:$B$500,$B36,'C-Existing'!AM$12:AM$500)</f>
        <v>0</v>
      </c>
      <c r="AN36" s="42">
        <f>SUMIF('C-Existing'!$B$12:$B$500,$B36,'C-Existing'!AN$12:AN$500)</f>
        <v>0</v>
      </c>
      <c r="AR36" s="42">
        <f t="shared" si="4"/>
        <v>-698250</v>
      </c>
    </row>
    <row r="37" spans="1:44" x14ac:dyDescent="0.2">
      <c r="A37" s="1">
        <f t="shared" si="2"/>
        <v>5</v>
      </c>
      <c r="B37" s="10">
        <f t="shared" si="3"/>
        <v>42521</v>
      </c>
      <c r="C37" s="42">
        <f>SUMIF('C-Existing'!$B$12:$B$500,$B37,'C-Existing'!C$12:C$500)</f>
        <v>2802647.82</v>
      </c>
      <c r="D37" s="42">
        <f>SUMIF('C-Existing'!$B$12:$B$500,$B37,'C-Existing'!D$12:D$500)</f>
        <v>52975472.420000009</v>
      </c>
      <c r="E37" s="42">
        <f>SUMIF('C-Existing'!$B$12:$B$500,$B37,'C-Existing'!E$12:E$500)</f>
        <v>0</v>
      </c>
      <c r="F37" s="42">
        <f>SUMIF('C-Existing'!$B$12:$B$500,$B37,'C-Existing'!F$12:F$500)</f>
        <v>0</v>
      </c>
      <c r="G37" s="42">
        <f>SUMIF('C-Existing'!$B$12:$B$500,$B37,'C-Existing'!G$12:G$500)</f>
        <v>2084</v>
      </c>
      <c r="H37" s="42">
        <f>SUMIF('C-Existing'!$B$12:$B$500,$B37,'C-Existing'!H$12:H$500)</f>
        <v>52061517.739999995</v>
      </c>
      <c r="I37" s="42">
        <f>SUMIF('C-Existing'!$B$12:$B$500,$B37,'C-Existing'!I$12:I$500)</f>
        <v>41924.940000000177</v>
      </c>
      <c r="J37" s="42">
        <f>SUMIF('C-Existing'!$B$12:$B$500,$B37,'C-Existing'!J$12:J$500)</f>
        <v>52103442.679999985</v>
      </c>
      <c r="K37" s="42">
        <f>SUMIF('C-Existing'!$B$12:$B$500,$B37,'C-Existing'!K$12:K$500)</f>
        <v>482389.28999999986</v>
      </c>
      <c r="L37" s="42">
        <f>SUMIF('C-Existing'!$B$12:$B$500,$B37,'C-Existing'!L$12:L$500)</f>
        <v>524314.23</v>
      </c>
      <c r="M37" s="42">
        <f>SUMIF('C-Existing'!$B$12:$B$500,$B37,'C-Existing'!M$12:M$500)</f>
        <v>989900</v>
      </c>
      <c r="N37" s="42">
        <f>SUMIF('C-Existing'!$B$12:$B$500,$B37,'C-Existing'!N$12:N$500)</f>
        <v>0</v>
      </c>
      <c r="O37" s="42">
        <f>SUMIF('C-Existing'!$B$12:$B$500,$B37,'C-Existing'!O$12:O$500)</f>
        <v>989900</v>
      </c>
      <c r="P37" s="42">
        <f>SUMIF('C-Existing'!$B$12:$B$500,$B37,'C-Existing'!P$12:P$500)</f>
        <v>524314.23</v>
      </c>
      <c r="Q37" s="42">
        <f>SUMIF('C-Existing'!$B$12:$B$500,$B37,'C-Existing'!Q$12:Q$500)</f>
        <v>465585.77000000008</v>
      </c>
      <c r="R37" s="42">
        <f>SUMIF('C-Existing'!$B$12:$B$500,$B37,'C-Existing'!R$12:R$500)</f>
        <v>0</v>
      </c>
      <c r="S37" s="42">
        <f>SUMIF('C-Existing'!$B$12:$B$500,$B37,'C-Existing'!S$12:S$500)</f>
        <v>51595931.969999984</v>
      </c>
      <c r="T37" s="42">
        <f>SUMIF('C-Existing'!$B$12:$B$500,$B37,'C-Existing'!T$12:T$500)</f>
        <v>51595931.969999984</v>
      </c>
      <c r="U37" s="42">
        <f>SUMIF('C-Existing'!$B$12:$B$500,$B37,'C-Existing'!U$12:U$500)</f>
        <v>1</v>
      </c>
      <c r="V37" s="42">
        <f>SUMIF('C-Existing'!$B$12:$B$500,$B37,'C-Existing'!V$12:V$500)</f>
        <v>482391.04014566657</v>
      </c>
      <c r="W37" s="42">
        <f>SUMIF('C-Existing'!$B$12:$B$500,$B37,'C-Existing'!W$12:W$500)</f>
        <v>0</v>
      </c>
      <c r="X37" s="42">
        <f>SUMIF('C-Existing'!$B$12:$B$500,$B37,'C-Existing'!X$12:X$500)</f>
        <v>155</v>
      </c>
      <c r="Y37" s="42">
        <f>SUMIF('C-Existing'!$B$12:$B$500,$B37,'C-Existing'!Y$12:Y$500)</f>
        <v>0</v>
      </c>
      <c r="Z37" s="42">
        <f>SUMIF('C-Existing'!$B$12:$B$500,$B37,'C-Existing'!Z$12:Z$500)</f>
        <v>0</v>
      </c>
      <c r="AA37" s="42">
        <f>SUMIF('C-Existing'!$B$12:$B$500,$B37,'C-Existing'!AA$12:AA$500)</f>
        <v>0</v>
      </c>
      <c r="AB37" s="42">
        <f>SUMIF('C-Existing'!$B$12:$B$500,$B37,'C-Existing'!AB$12:AB$500)</f>
        <v>0</v>
      </c>
      <c r="AC37" s="42">
        <f>SUMIF('C-Existing'!$B$12:$B$500,$B37,'C-Existing'!AC$12:AC$500)</f>
        <v>0</v>
      </c>
      <c r="AD37" s="42">
        <f>SUMIF('C-Existing'!$B$12:$B$500,$B37,'C-Existing'!AD$12:AD$500)</f>
        <v>0</v>
      </c>
      <c r="AE37" s="70">
        <f>SUMIF('C-Existing'!$B$12:$B$500,$B37,'C-Existing'!AE$12:AE$500)</f>
        <v>0.1111</v>
      </c>
      <c r="AF37" s="42">
        <f>SUMIF('C-Existing'!$B$12:$B$500,$B37,'C-Existing'!AF$12:AF$500)</f>
        <v>0</v>
      </c>
      <c r="AG37" s="42">
        <f>SUMIF('C-Existing'!$B$12:$B$500,$B37,'C-Existing'!AG$12:AG$500)</f>
        <v>0</v>
      </c>
      <c r="AH37" s="62">
        <f>SUMIF('C-Existing'!$B$12:$B$500,$B37,'C-Existing'!AH$12:AH$500)</f>
        <v>0</v>
      </c>
      <c r="AI37" s="42">
        <f>SUMIF('C-Existing'!$B$12:$B$500,$B37,'C-Existing'!AI$12:AI$500)</f>
        <v>2084</v>
      </c>
      <c r="AJ37" s="42">
        <f>SUMIF('C-Existing'!$B$12:$B$500,$B37,'C-Existing'!AJ$12:AJ$500)</f>
        <v>666880</v>
      </c>
      <c r="AK37" s="42">
        <f>SUMIF('C-Existing'!$B$12:$B$500,$B37,'C-Existing'!AK$12:AK$500)</f>
        <v>0</v>
      </c>
      <c r="AL37" s="42">
        <f>SUMIF('C-Existing'!$B$12:$B$500,$B37,'C-Existing'!AL$12:AL$500)</f>
        <v>0</v>
      </c>
      <c r="AM37" s="42">
        <f>SUMIF('C-Existing'!$B$12:$B$500,$B37,'C-Existing'!AM$12:AM$500)</f>
        <v>0</v>
      </c>
      <c r="AN37" s="42">
        <f>SUMIF('C-Existing'!$B$12:$B$500,$B37,'C-Existing'!AN$12:AN$500)</f>
        <v>0</v>
      </c>
      <c r="AR37" s="42">
        <f t="shared" si="4"/>
        <v>-989900</v>
      </c>
    </row>
    <row r="38" spans="1:44" x14ac:dyDescent="0.2">
      <c r="A38" s="1">
        <f t="shared" si="2"/>
        <v>6</v>
      </c>
      <c r="B38" s="10">
        <f t="shared" si="3"/>
        <v>42551</v>
      </c>
      <c r="C38" s="42">
        <f>SUMIF('C-Existing'!$B$12:$B$500,$B38,'C-Existing'!C$12:C$500)</f>
        <v>2747823.5799999996</v>
      </c>
      <c r="D38" s="42">
        <f>SUMIF('C-Existing'!$B$12:$B$500,$B38,'C-Existing'!D$12:D$500)</f>
        <v>55723296.000000007</v>
      </c>
      <c r="E38" s="42">
        <f>SUMIF('C-Existing'!$B$12:$B$500,$B38,'C-Existing'!E$12:E$500)</f>
        <v>0</v>
      </c>
      <c r="F38" s="42">
        <f>SUMIF('C-Existing'!$B$12:$B$500,$B38,'C-Existing'!F$12:F$500)</f>
        <v>0</v>
      </c>
      <c r="G38" s="42">
        <f>SUMIF('C-Existing'!$B$12:$B$500,$B38,'C-Existing'!G$12:G$500)</f>
        <v>2348</v>
      </c>
      <c r="H38" s="42">
        <f>SUMIF('C-Existing'!$B$12:$B$500,$B38,'C-Existing'!H$12:H$500)</f>
        <v>51595931.969999991</v>
      </c>
      <c r="I38" s="42">
        <f>SUMIF('C-Existing'!$B$12:$B$500,$B38,'C-Existing'!I$12:I$500)</f>
        <v>0</v>
      </c>
      <c r="J38" s="42">
        <f>SUMIF('C-Existing'!$B$12:$B$500,$B38,'C-Existing'!J$12:J$500)</f>
        <v>51595931.969999984</v>
      </c>
      <c r="K38" s="42">
        <f>SUMIF('C-Existing'!$B$12:$B$500,$B38,'C-Existing'!K$12:K$500)</f>
        <v>477690.65</v>
      </c>
      <c r="L38" s="42">
        <f>SUMIF('C-Existing'!$B$12:$B$500,$B38,'C-Existing'!L$12:L$500)</f>
        <v>477690.65</v>
      </c>
      <c r="M38" s="42">
        <f>SUMIF('C-Existing'!$B$12:$B$500,$B38,'C-Existing'!M$12:M$500)</f>
        <v>1115300</v>
      </c>
      <c r="N38" s="42">
        <f>SUMIF('C-Existing'!$B$12:$B$500,$B38,'C-Existing'!N$12:N$500)</f>
        <v>0</v>
      </c>
      <c r="O38" s="42">
        <f>SUMIF('C-Existing'!$B$12:$B$500,$B38,'C-Existing'!O$12:O$500)</f>
        <v>1115300</v>
      </c>
      <c r="P38" s="42">
        <f>SUMIF('C-Existing'!$B$12:$B$500,$B38,'C-Existing'!P$12:P$500)</f>
        <v>477690.65</v>
      </c>
      <c r="Q38" s="42">
        <f>SUMIF('C-Existing'!$B$12:$B$500,$B38,'C-Existing'!Q$12:Q$500)</f>
        <v>637609.34999999974</v>
      </c>
      <c r="R38" s="42">
        <f>SUMIF('C-Existing'!$B$12:$B$500,$B38,'C-Existing'!R$12:R$500)</f>
        <v>0</v>
      </c>
      <c r="S38" s="42">
        <f>SUMIF('C-Existing'!$B$12:$B$500,$B38,'C-Existing'!S$12:S$500)</f>
        <v>50958322.62000002</v>
      </c>
      <c r="T38" s="42">
        <f>SUMIF('C-Existing'!$B$12:$B$500,$B38,'C-Existing'!T$12:T$500)</f>
        <v>50958322.62000002</v>
      </c>
      <c r="U38" s="42">
        <f>SUMIF('C-Existing'!$B$12:$B$500,$B38,'C-Existing'!U$12:U$500)</f>
        <v>1</v>
      </c>
      <c r="V38" s="42">
        <f>SUMIF('C-Existing'!$B$12:$B$500,$B38,'C-Existing'!V$12:V$500)</f>
        <v>477692.33682224987</v>
      </c>
      <c r="W38" s="42">
        <f>SUMIF('C-Existing'!$B$12:$B$500,$B38,'C-Existing'!W$12:W$500)</f>
        <v>0</v>
      </c>
      <c r="X38" s="42">
        <f>SUMIF('C-Existing'!$B$12:$B$500,$B38,'C-Existing'!X$12:X$500)</f>
        <v>155</v>
      </c>
      <c r="Y38" s="42">
        <f>SUMIF('C-Existing'!$B$12:$B$500,$B38,'C-Existing'!Y$12:Y$500)</f>
        <v>0</v>
      </c>
      <c r="Z38" s="42">
        <f>SUMIF('C-Existing'!$B$12:$B$500,$B38,'C-Existing'!Z$12:Z$500)</f>
        <v>0</v>
      </c>
      <c r="AA38" s="42">
        <f>SUMIF('C-Existing'!$B$12:$B$500,$B38,'C-Existing'!AA$12:AA$500)</f>
        <v>0</v>
      </c>
      <c r="AB38" s="42">
        <f>SUMIF('C-Existing'!$B$12:$B$500,$B38,'C-Existing'!AB$12:AB$500)</f>
        <v>0</v>
      </c>
      <c r="AC38" s="42">
        <f>SUMIF('C-Existing'!$B$12:$B$500,$B38,'C-Existing'!AC$12:AC$500)</f>
        <v>0</v>
      </c>
      <c r="AD38" s="42">
        <f>SUMIF('C-Existing'!$B$12:$B$500,$B38,'C-Existing'!AD$12:AD$500)</f>
        <v>0</v>
      </c>
      <c r="AE38" s="70">
        <f>SUMIF('C-Existing'!$B$12:$B$500,$B38,'C-Existing'!AE$12:AE$500)</f>
        <v>0.1111</v>
      </c>
      <c r="AF38" s="42">
        <f>SUMIF('C-Existing'!$B$12:$B$500,$B38,'C-Existing'!AF$12:AF$500)</f>
        <v>0</v>
      </c>
      <c r="AG38" s="42">
        <f>SUMIF('C-Existing'!$B$12:$B$500,$B38,'C-Existing'!AG$12:AG$500)</f>
        <v>0</v>
      </c>
      <c r="AH38" s="62">
        <f>SUMIF('C-Existing'!$B$12:$B$500,$B38,'C-Existing'!AH$12:AH$500)</f>
        <v>0</v>
      </c>
      <c r="AI38" s="42">
        <f>SUMIF('C-Existing'!$B$12:$B$500,$B38,'C-Existing'!AI$12:AI$500)</f>
        <v>2348</v>
      </c>
      <c r="AJ38" s="42">
        <f>SUMIF('C-Existing'!$B$12:$B$500,$B38,'C-Existing'!AJ$12:AJ$500)</f>
        <v>751360</v>
      </c>
      <c r="AK38" s="42">
        <f>SUMIF('C-Existing'!$B$12:$B$500,$B38,'C-Existing'!AK$12:AK$500)</f>
        <v>0</v>
      </c>
      <c r="AL38" s="42">
        <f>SUMIF('C-Existing'!$B$12:$B$500,$B38,'C-Existing'!AL$12:AL$500)</f>
        <v>0</v>
      </c>
      <c r="AM38" s="42">
        <f>SUMIF('C-Existing'!$B$12:$B$500,$B38,'C-Existing'!AM$12:AM$500)</f>
        <v>0</v>
      </c>
      <c r="AN38" s="42">
        <f>SUMIF('C-Existing'!$B$12:$B$500,$B38,'C-Existing'!AN$12:AN$500)</f>
        <v>0</v>
      </c>
      <c r="AR38" s="42">
        <f t="shared" si="4"/>
        <v>-1115300</v>
      </c>
    </row>
    <row r="39" spans="1:44" x14ac:dyDescent="0.2">
      <c r="A39" s="1">
        <f t="shared" si="2"/>
        <v>7</v>
      </c>
      <c r="B39" s="10">
        <f t="shared" si="3"/>
        <v>42582</v>
      </c>
      <c r="C39" s="42">
        <f>SUMIF('C-Existing'!$B$12:$B$500,$B39,'C-Existing'!C$12:C$500)</f>
        <v>2722703.8699999996</v>
      </c>
      <c r="D39" s="42">
        <f>SUMIF('C-Existing'!$B$12:$B$500,$B39,'C-Existing'!D$12:D$500)</f>
        <v>58445999.870000005</v>
      </c>
      <c r="E39" s="42">
        <f>SUMIF('C-Existing'!$B$12:$B$500,$B39,'C-Existing'!E$12:E$500)</f>
        <v>0</v>
      </c>
      <c r="F39" s="42">
        <f>SUMIF('C-Existing'!$B$12:$B$500,$B39,'C-Existing'!F$12:F$500)</f>
        <v>0</v>
      </c>
      <c r="G39" s="42">
        <f>SUMIF('C-Existing'!$B$12:$B$500,$B39,'C-Existing'!G$12:G$500)</f>
        <v>2803</v>
      </c>
      <c r="H39" s="42">
        <f>SUMIF('C-Existing'!$B$12:$B$500,$B39,'C-Existing'!H$12:H$500)</f>
        <v>50958322.62000002</v>
      </c>
      <c r="I39" s="42">
        <f>SUMIF('C-Existing'!$B$12:$B$500,$B39,'C-Existing'!I$12:I$500)</f>
        <v>0</v>
      </c>
      <c r="J39" s="42">
        <f>SUMIF('C-Existing'!$B$12:$B$500,$B39,'C-Existing'!J$12:J$500)</f>
        <v>50958322.62000002</v>
      </c>
      <c r="K39" s="42">
        <f>SUMIF('C-Existing'!$B$12:$B$500,$B39,'C-Existing'!K$12:K$500)</f>
        <v>471787.42000000004</v>
      </c>
      <c r="L39" s="42">
        <f>SUMIF('C-Existing'!$B$12:$B$500,$B39,'C-Existing'!L$12:L$500)</f>
        <v>471787.42000000004</v>
      </c>
      <c r="M39" s="42">
        <f>SUMIF('C-Existing'!$B$12:$B$500,$B39,'C-Existing'!M$12:M$500)</f>
        <v>1331425</v>
      </c>
      <c r="N39" s="42">
        <f>SUMIF('C-Existing'!$B$12:$B$500,$B39,'C-Existing'!N$12:N$500)</f>
        <v>0</v>
      </c>
      <c r="O39" s="42">
        <f>SUMIF('C-Existing'!$B$12:$B$500,$B39,'C-Existing'!O$12:O$500)</f>
        <v>1331425</v>
      </c>
      <c r="P39" s="42">
        <f>SUMIF('C-Existing'!$B$12:$B$500,$B39,'C-Existing'!P$12:P$500)</f>
        <v>471787.42000000004</v>
      </c>
      <c r="Q39" s="42">
        <f>SUMIF('C-Existing'!$B$12:$B$500,$B39,'C-Existing'!Q$12:Q$500)</f>
        <v>859637.57999999984</v>
      </c>
      <c r="R39" s="42">
        <f>SUMIF('C-Existing'!$B$12:$B$500,$B39,'C-Existing'!R$12:R$500)</f>
        <v>0</v>
      </c>
      <c r="S39" s="42">
        <f>SUMIF('C-Existing'!$B$12:$B$500,$B39,'C-Existing'!S$12:S$500)</f>
        <v>50098685.039999999</v>
      </c>
      <c r="T39" s="42">
        <f>SUMIF('C-Existing'!$B$12:$B$500,$B39,'C-Existing'!T$12:T$500)</f>
        <v>50098685.039999999</v>
      </c>
      <c r="U39" s="42">
        <f>SUMIF('C-Existing'!$B$12:$B$500,$B39,'C-Existing'!U$12:U$500)</f>
        <v>1</v>
      </c>
      <c r="V39" s="42">
        <f>SUMIF('C-Existing'!$B$12:$B$500,$B39,'C-Existing'!V$12:V$500)</f>
        <v>471789.13692350022</v>
      </c>
      <c r="W39" s="42">
        <f>SUMIF('C-Existing'!$B$12:$B$500,$B39,'C-Existing'!W$12:W$500)</f>
        <v>0</v>
      </c>
      <c r="X39" s="42">
        <f>SUMIF('C-Existing'!$B$12:$B$500,$B39,'C-Existing'!X$12:X$500)</f>
        <v>155</v>
      </c>
      <c r="Y39" s="42">
        <f>SUMIF('C-Existing'!$B$12:$B$500,$B39,'C-Existing'!Y$12:Y$500)</f>
        <v>0</v>
      </c>
      <c r="Z39" s="42">
        <f>SUMIF('C-Existing'!$B$12:$B$500,$B39,'C-Existing'!Z$12:Z$500)</f>
        <v>0</v>
      </c>
      <c r="AA39" s="42">
        <f>SUMIF('C-Existing'!$B$12:$B$500,$B39,'C-Existing'!AA$12:AA$500)</f>
        <v>0</v>
      </c>
      <c r="AB39" s="42">
        <f>SUMIF('C-Existing'!$B$12:$B$500,$B39,'C-Existing'!AB$12:AB$500)</f>
        <v>0</v>
      </c>
      <c r="AC39" s="42">
        <f>SUMIF('C-Existing'!$B$12:$B$500,$B39,'C-Existing'!AC$12:AC$500)</f>
        <v>0</v>
      </c>
      <c r="AD39" s="42">
        <f>SUMIF('C-Existing'!$B$12:$B$500,$B39,'C-Existing'!AD$12:AD$500)</f>
        <v>0</v>
      </c>
      <c r="AE39" s="70">
        <f>SUMIF('C-Existing'!$B$12:$B$500,$B39,'C-Existing'!AE$12:AE$500)</f>
        <v>0.1111</v>
      </c>
      <c r="AF39" s="42">
        <f>SUMIF('C-Existing'!$B$12:$B$500,$B39,'C-Existing'!AF$12:AF$500)</f>
        <v>0</v>
      </c>
      <c r="AG39" s="42">
        <f>SUMIF('C-Existing'!$B$12:$B$500,$B39,'C-Existing'!AG$12:AG$500)</f>
        <v>0</v>
      </c>
      <c r="AH39" s="62">
        <f>SUMIF('C-Existing'!$B$12:$B$500,$B39,'C-Existing'!AH$12:AH$500)</f>
        <v>0</v>
      </c>
      <c r="AI39" s="42">
        <f>SUMIF('C-Existing'!$B$12:$B$500,$B39,'C-Existing'!AI$12:AI$500)</f>
        <v>2803</v>
      </c>
      <c r="AJ39" s="42">
        <f>SUMIF('C-Existing'!$B$12:$B$500,$B39,'C-Existing'!AJ$12:AJ$500)</f>
        <v>896960</v>
      </c>
      <c r="AK39" s="42">
        <f>SUMIF('C-Existing'!$B$12:$B$500,$B39,'C-Existing'!AK$12:AK$500)</f>
        <v>0</v>
      </c>
      <c r="AL39" s="42">
        <f>SUMIF('C-Existing'!$B$12:$B$500,$B39,'C-Existing'!AL$12:AL$500)</f>
        <v>0</v>
      </c>
      <c r="AM39" s="42">
        <f>SUMIF('C-Existing'!$B$12:$B$500,$B39,'C-Existing'!AM$12:AM$500)</f>
        <v>0</v>
      </c>
      <c r="AN39" s="42">
        <f>SUMIF('C-Existing'!$B$12:$B$500,$B39,'C-Existing'!AN$12:AN$500)</f>
        <v>0</v>
      </c>
      <c r="AR39" s="42">
        <f t="shared" si="4"/>
        <v>-1331425</v>
      </c>
    </row>
    <row r="40" spans="1:44" x14ac:dyDescent="0.2">
      <c r="A40" s="1">
        <f t="shared" si="2"/>
        <v>8</v>
      </c>
      <c r="B40" s="10">
        <f t="shared" si="3"/>
        <v>42613</v>
      </c>
      <c r="C40" s="42">
        <f>SUMIF('C-Existing'!$B$12:$B$500,$B40,'C-Existing'!C$12:C$500)</f>
        <v>2505386.44</v>
      </c>
      <c r="D40" s="42">
        <f>SUMIF('C-Existing'!$B$12:$B$500,$B40,'C-Existing'!D$12:D$500)</f>
        <v>60951386.310000002</v>
      </c>
      <c r="E40" s="42">
        <f>SUMIF('C-Existing'!$B$12:$B$500,$B40,'C-Existing'!E$12:E$500)</f>
        <v>0</v>
      </c>
      <c r="F40" s="42">
        <f>SUMIF('C-Existing'!$B$12:$B$500,$B40,'C-Existing'!F$12:F$500)</f>
        <v>0</v>
      </c>
      <c r="G40" s="42">
        <f>SUMIF('C-Existing'!$B$12:$B$500,$B40,'C-Existing'!G$12:G$500)</f>
        <v>2744</v>
      </c>
      <c r="H40" s="42">
        <f>SUMIF('C-Existing'!$B$12:$B$500,$B40,'C-Existing'!H$12:H$500)</f>
        <v>50098685.039999999</v>
      </c>
      <c r="I40" s="42">
        <f>SUMIF('C-Existing'!$B$12:$B$500,$B40,'C-Existing'!I$12:I$500)</f>
        <v>0</v>
      </c>
      <c r="J40" s="42">
        <f>SUMIF('C-Existing'!$B$12:$B$500,$B40,'C-Existing'!J$12:J$500)</f>
        <v>50098685.039999999</v>
      </c>
      <c r="K40" s="42">
        <f>SUMIF('C-Existing'!$B$12:$B$500,$B40,'C-Existing'!K$12:K$500)</f>
        <v>463828.63999999996</v>
      </c>
      <c r="L40" s="42">
        <f>SUMIF('C-Existing'!$B$12:$B$500,$B40,'C-Existing'!L$12:L$500)</f>
        <v>463828.63999999996</v>
      </c>
      <c r="M40" s="42">
        <f>SUMIF('C-Existing'!$B$12:$B$500,$B40,'C-Existing'!M$12:M$500)</f>
        <v>1303400</v>
      </c>
      <c r="N40" s="42">
        <f>SUMIF('C-Existing'!$B$12:$B$500,$B40,'C-Existing'!N$12:N$500)</f>
        <v>0</v>
      </c>
      <c r="O40" s="42">
        <f>SUMIF('C-Existing'!$B$12:$B$500,$B40,'C-Existing'!O$12:O$500)</f>
        <v>1303400</v>
      </c>
      <c r="P40" s="42">
        <f>SUMIF('C-Existing'!$B$12:$B$500,$B40,'C-Existing'!P$12:P$500)</f>
        <v>463828.63999999996</v>
      </c>
      <c r="Q40" s="42">
        <f>SUMIF('C-Existing'!$B$12:$B$500,$B40,'C-Existing'!Q$12:Q$500)</f>
        <v>839571.36</v>
      </c>
      <c r="R40" s="42">
        <f>SUMIF('C-Existing'!$B$12:$B$500,$B40,'C-Existing'!R$12:R$500)</f>
        <v>0</v>
      </c>
      <c r="S40" s="42">
        <f>SUMIF('C-Existing'!$B$12:$B$500,$B40,'C-Existing'!S$12:S$500)</f>
        <v>49259113.68</v>
      </c>
      <c r="T40" s="42">
        <f>SUMIF('C-Existing'!$B$12:$B$500,$B40,'C-Existing'!T$12:T$500)</f>
        <v>49259113.68</v>
      </c>
      <c r="U40" s="42">
        <f>SUMIF('C-Existing'!$B$12:$B$500,$B40,'C-Existing'!U$12:U$500)</f>
        <v>1</v>
      </c>
      <c r="V40" s="42">
        <f>SUMIF('C-Existing'!$B$12:$B$500,$B40,'C-Existing'!V$12:V$500)</f>
        <v>463830.32566199999</v>
      </c>
      <c r="W40" s="42">
        <f>SUMIF('C-Existing'!$B$12:$B$500,$B40,'C-Existing'!W$12:W$500)</f>
        <v>0</v>
      </c>
      <c r="X40" s="42">
        <f>SUMIF('C-Existing'!$B$12:$B$500,$B40,'C-Existing'!X$12:X$500)</f>
        <v>155</v>
      </c>
      <c r="Y40" s="42">
        <f>SUMIF('C-Existing'!$B$12:$B$500,$B40,'C-Existing'!Y$12:Y$500)</f>
        <v>0</v>
      </c>
      <c r="Z40" s="42">
        <f>SUMIF('C-Existing'!$B$12:$B$500,$B40,'C-Existing'!Z$12:Z$500)</f>
        <v>0</v>
      </c>
      <c r="AA40" s="42">
        <f>SUMIF('C-Existing'!$B$12:$B$500,$B40,'C-Existing'!AA$12:AA$500)</f>
        <v>0</v>
      </c>
      <c r="AB40" s="42">
        <f>SUMIF('C-Existing'!$B$12:$B$500,$B40,'C-Existing'!AB$12:AB$500)</f>
        <v>0</v>
      </c>
      <c r="AC40" s="42">
        <f>SUMIF('C-Existing'!$B$12:$B$500,$B40,'C-Existing'!AC$12:AC$500)</f>
        <v>0</v>
      </c>
      <c r="AD40" s="42">
        <f>SUMIF('C-Existing'!$B$12:$B$500,$B40,'C-Existing'!AD$12:AD$500)</f>
        <v>0</v>
      </c>
      <c r="AE40" s="70">
        <f>SUMIF('C-Existing'!$B$12:$B$500,$B40,'C-Existing'!AE$12:AE$500)</f>
        <v>0.1111</v>
      </c>
      <c r="AF40" s="42">
        <f>SUMIF('C-Existing'!$B$12:$B$500,$B40,'C-Existing'!AF$12:AF$500)</f>
        <v>0</v>
      </c>
      <c r="AG40" s="42">
        <f>SUMIF('C-Existing'!$B$12:$B$500,$B40,'C-Existing'!AG$12:AG$500)</f>
        <v>0</v>
      </c>
      <c r="AH40" s="62">
        <f>SUMIF('C-Existing'!$B$12:$B$500,$B40,'C-Existing'!AH$12:AH$500)</f>
        <v>0</v>
      </c>
      <c r="AI40" s="42">
        <f>SUMIF('C-Existing'!$B$12:$B$500,$B40,'C-Existing'!AI$12:AI$500)</f>
        <v>2744</v>
      </c>
      <c r="AJ40" s="42">
        <f>SUMIF('C-Existing'!$B$12:$B$500,$B40,'C-Existing'!AJ$12:AJ$500)</f>
        <v>878080</v>
      </c>
      <c r="AK40" s="42">
        <f>SUMIF('C-Existing'!$B$12:$B$500,$B40,'C-Existing'!AK$12:AK$500)</f>
        <v>0</v>
      </c>
      <c r="AL40" s="42">
        <f>SUMIF('C-Existing'!$B$12:$B$500,$B40,'C-Existing'!AL$12:AL$500)</f>
        <v>0</v>
      </c>
      <c r="AM40" s="42">
        <f>SUMIF('C-Existing'!$B$12:$B$500,$B40,'C-Existing'!AM$12:AM$500)</f>
        <v>0</v>
      </c>
      <c r="AN40" s="42">
        <f>SUMIF('C-Existing'!$B$12:$B$500,$B40,'C-Existing'!AN$12:AN$500)</f>
        <v>0</v>
      </c>
      <c r="AR40" s="42">
        <f t="shared" si="4"/>
        <v>-1303400</v>
      </c>
    </row>
    <row r="41" spans="1:44" x14ac:dyDescent="0.2">
      <c r="A41" s="1">
        <f t="shared" si="2"/>
        <v>9</v>
      </c>
      <c r="B41" s="10">
        <f t="shared" si="3"/>
        <v>42643</v>
      </c>
      <c r="C41" s="42">
        <f>SUMIF('C-Existing'!$B$12:$B$500,$B41,'C-Existing'!C$12:C$500)</f>
        <v>2132714.2899999996</v>
      </c>
      <c r="D41" s="42">
        <f>SUMIF('C-Existing'!$B$12:$B$500,$B41,'C-Existing'!D$12:D$500)</f>
        <v>63084100.600000001</v>
      </c>
      <c r="E41" s="42">
        <f>SUMIF('C-Existing'!$B$12:$B$500,$B41,'C-Existing'!E$12:E$500)</f>
        <v>0</v>
      </c>
      <c r="F41" s="42">
        <f>SUMIF('C-Existing'!$B$12:$B$500,$B41,'C-Existing'!F$12:F$500)</f>
        <v>0</v>
      </c>
      <c r="G41" s="42">
        <f>SUMIF('C-Existing'!$B$12:$B$500,$B41,'C-Existing'!G$12:G$500)</f>
        <v>2722</v>
      </c>
      <c r="H41" s="42">
        <f>SUMIF('C-Existing'!$B$12:$B$500,$B41,'C-Existing'!H$12:H$500)</f>
        <v>49259113.68</v>
      </c>
      <c r="I41" s="42">
        <f>SUMIF('C-Existing'!$B$12:$B$500,$B41,'C-Existing'!I$12:I$500)</f>
        <v>0</v>
      </c>
      <c r="J41" s="42">
        <f>SUMIF('C-Existing'!$B$12:$B$500,$B41,'C-Existing'!J$12:J$500)</f>
        <v>49259113.68</v>
      </c>
      <c r="K41" s="42">
        <f>SUMIF('C-Existing'!$B$12:$B$500,$B41,'C-Existing'!K$12:K$500)</f>
        <v>456055.64999999985</v>
      </c>
      <c r="L41" s="42">
        <f>SUMIF('C-Existing'!$B$12:$B$500,$B41,'C-Existing'!L$12:L$500)</f>
        <v>456055.64999999985</v>
      </c>
      <c r="M41" s="42">
        <f>SUMIF('C-Existing'!$B$12:$B$500,$B41,'C-Existing'!M$12:M$500)</f>
        <v>1292950</v>
      </c>
      <c r="N41" s="42">
        <f>SUMIF('C-Existing'!$B$12:$B$500,$B41,'C-Existing'!N$12:N$500)</f>
        <v>0</v>
      </c>
      <c r="O41" s="42">
        <f>SUMIF('C-Existing'!$B$12:$B$500,$B41,'C-Existing'!O$12:O$500)</f>
        <v>1292950</v>
      </c>
      <c r="P41" s="42">
        <f>SUMIF('C-Existing'!$B$12:$B$500,$B41,'C-Existing'!P$12:P$500)</f>
        <v>456055.64999999985</v>
      </c>
      <c r="Q41" s="42">
        <f>SUMIF('C-Existing'!$B$12:$B$500,$B41,'C-Existing'!Q$12:Q$500)</f>
        <v>836894.35000000009</v>
      </c>
      <c r="R41" s="42">
        <f>SUMIF('C-Existing'!$B$12:$B$500,$B41,'C-Existing'!R$12:R$500)</f>
        <v>0</v>
      </c>
      <c r="S41" s="42">
        <f>SUMIF('C-Existing'!$B$12:$B$500,$B41,'C-Existing'!S$12:S$500)</f>
        <v>48422219.330000013</v>
      </c>
      <c r="T41" s="42">
        <f>SUMIF('C-Existing'!$B$12:$B$500,$B41,'C-Existing'!T$12:T$500)</f>
        <v>48422219.330000013</v>
      </c>
      <c r="U41" s="42">
        <f>SUMIF('C-Existing'!$B$12:$B$500,$B41,'C-Existing'!U$12:U$500)</f>
        <v>1</v>
      </c>
      <c r="V41" s="42">
        <f>SUMIF('C-Existing'!$B$12:$B$500,$B41,'C-Existing'!V$12:V$500)</f>
        <v>456057.294154</v>
      </c>
      <c r="W41" s="42">
        <f>SUMIF('C-Existing'!$B$12:$B$500,$B41,'C-Existing'!W$12:W$500)</f>
        <v>0</v>
      </c>
      <c r="X41" s="42">
        <f>SUMIF('C-Existing'!$B$12:$B$500,$B41,'C-Existing'!X$12:X$500)</f>
        <v>155</v>
      </c>
      <c r="Y41" s="42">
        <f>SUMIF('C-Existing'!$B$12:$B$500,$B41,'C-Existing'!Y$12:Y$500)</f>
        <v>0</v>
      </c>
      <c r="Z41" s="42">
        <f>SUMIF('C-Existing'!$B$12:$B$500,$B41,'C-Existing'!Z$12:Z$500)</f>
        <v>0</v>
      </c>
      <c r="AA41" s="42">
        <f>SUMIF('C-Existing'!$B$12:$B$500,$B41,'C-Existing'!AA$12:AA$500)</f>
        <v>0</v>
      </c>
      <c r="AB41" s="42">
        <f>SUMIF('C-Existing'!$B$12:$B$500,$B41,'C-Existing'!AB$12:AB$500)</f>
        <v>0</v>
      </c>
      <c r="AC41" s="42">
        <f>SUMIF('C-Existing'!$B$12:$B$500,$B41,'C-Existing'!AC$12:AC$500)</f>
        <v>0</v>
      </c>
      <c r="AD41" s="42">
        <f>SUMIF('C-Existing'!$B$12:$B$500,$B41,'C-Existing'!AD$12:AD$500)</f>
        <v>0</v>
      </c>
      <c r="AE41" s="70">
        <f>SUMIF('C-Existing'!$B$12:$B$500,$B41,'C-Existing'!AE$12:AE$500)</f>
        <v>0.1111</v>
      </c>
      <c r="AF41" s="42">
        <f>SUMIF('C-Existing'!$B$12:$B$500,$B41,'C-Existing'!AF$12:AF$500)</f>
        <v>0</v>
      </c>
      <c r="AG41" s="42">
        <f>SUMIF('C-Existing'!$B$12:$B$500,$B41,'C-Existing'!AG$12:AG$500)</f>
        <v>0</v>
      </c>
      <c r="AH41" s="62">
        <f>SUMIF('C-Existing'!$B$12:$B$500,$B41,'C-Existing'!AH$12:AH$500)</f>
        <v>0</v>
      </c>
      <c r="AI41" s="42">
        <f>SUMIF('C-Existing'!$B$12:$B$500,$B41,'C-Existing'!AI$12:AI$500)</f>
        <v>2722</v>
      </c>
      <c r="AJ41" s="42">
        <f>SUMIF('C-Existing'!$B$12:$B$500,$B41,'C-Existing'!AJ$12:AJ$500)</f>
        <v>871040</v>
      </c>
      <c r="AK41" s="42">
        <f>SUMIF('C-Existing'!$B$12:$B$500,$B41,'C-Existing'!AK$12:AK$500)</f>
        <v>0</v>
      </c>
      <c r="AL41" s="42">
        <f>SUMIF('C-Existing'!$B$12:$B$500,$B41,'C-Existing'!AL$12:AL$500)</f>
        <v>0</v>
      </c>
      <c r="AM41" s="42">
        <f>SUMIF('C-Existing'!$B$12:$B$500,$B41,'C-Existing'!AM$12:AM$500)</f>
        <v>0</v>
      </c>
      <c r="AN41" s="42">
        <f>SUMIF('C-Existing'!$B$12:$B$500,$B41,'C-Existing'!AN$12:AN$500)</f>
        <v>0</v>
      </c>
      <c r="AR41" s="42">
        <f t="shared" si="4"/>
        <v>-1292950</v>
      </c>
    </row>
    <row r="42" spans="1:44" x14ac:dyDescent="0.2">
      <c r="A42" s="1">
        <f t="shared" si="2"/>
        <v>10</v>
      </c>
      <c r="B42" s="10">
        <f t="shared" si="3"/>
        <v>42674</v>
      </c>
      <c r="C42" s="42">
        <f>SUMIF('C-Existing'!$B$12:$B$500,$B42,'C-Existing'!C$12:C$500)</f>
        <v>1721081.7300000002</v>
      </c>
      <c r="D42" s="42">
        <f>SUMIF('C-Existing'!$B$12:$B$500,$B42,'C-Existing'!D$12:D$500)</f>
        <v>64805182.329999998</v>
      </c>
      <c r="E42" s="42">
        <f>SUMIF('C-Existing'!$B$12:$B$500,$B42,'C-Existing'!E$12:E$500)</f>
        <v>0</v>
      </c>
      <c r="F42" s="42">
        <f>SUMIF('C-Existing'!$B$12:$B$500,$B42,'C-Existing'!F$12:F$500)</f>
        <v>0</v>
      </c>
      <c r="G42" s="42">
        <f>SUMIF('C-Existing'!$B$12:$B$500,$B42,'C-Existing'!G$12:G$500)</f>
        <v>2507</v>
      </c>
      <c r="H42" s="42">
        <f>SUMIF('C-Existing'!$B$12:$B$500,$B42,'C-Existing'!H$12:H$500)</f>
        <v>48422219.330000013</v>
      </c>
      <c r="I42" s="42">
        <f>SUMIF('C-Existing'!$B$12:$B$500,$B42,'C-Existing'!I$12:I$500)</f>
        <v>0</v>
      </c>
      <c r="J42" s="42">
        <f>SUMIF('C-Existing'!$B$12:$B$500,$B42,'C-Existing'!J$12:J$500)</f>
        <v>48422219.330000013</v>
      </c>
      <c r="K42" s="42">
        <f>SUMIF('C-Existing'!$B$12:$B$500,$B42,'C-Existing'!K$12:K$500)</f>
        <v>448307.45000000007</v>
      </c>
      <c r="L42" s="42">
        <f>SUMIF('C-Existing'!$B$12:$B$500,$B42,'C-Existing'!L$12:L$500)</f>
        <v>448307.45000000007</v>
      </c>
      <c r="M42" s="42">
        <f>SUMIF('C-Existing'!$B$12:$B$500,$B42,'C-Existing'!M$12:M$500)</f>
        <v>1190825</v>
      </c>
      <c r="N42" s="42">
        <f>SUMIF('C-Existing'!$B$12:$B$500,$B42,'C-Existing'!N$12:N$500)</f>
        <v>0</v>
      </c>
      <c r="O42" s="42">
        <f>SUMIF('C-Existing'!$B$12:$B$500,$B42,'C-Existing'!O$12:O$500)</f>
        <v>1190825</v>
      </c>
      <c r="P42" s="42">
        <f>SUMIF('C-Existing'!$B$12:$B$500,$B42,'C-Existing'!P$12:P$500)</f>
        <v>448307.45000000007</v>
      </c>
      <c r="Q42" s="42">
        <f>SUMIF('C-Existing'!$B$12:$B$500,$B42,'C-Existing'!Q$12:Q$500)</f>
        <v>742517.55</v>
      </c>
      <c r="R42" s="42">
        <f>SUMIF('C-Existing'!$B$12:$B$500,$B42,'C-Existing'!R$12:R$500)</f>
        <v>0</v>
      </c>
      <c r="S42" s="42">
        <f>SUMIF('C-Existing'!$B$12:$B$500,$B42,'C-Existing'!S$12:S$500)</f>
        <v>47679701.780000016</v>
      </c>
      <c r="T42" s="42">
        <f>SUMIF('C-Existing'!$B$12:$B$500,$B42,'C-Existing'!T$12:T$500)</f>
        <v>47679701.780000016</v>
      </c>
      <c r="U42" s="42">
        <f>SUMIF('C-Existing'!$B$12:$B$500,$B42,'C-Existing'!U$12:U$500)</f>
        <v>1</v>
      </c>
      <c r="V42" s="42">
        <f>SUMIF('C-Existing'!$B$12:$B$500,$B42,'C-Existing'!V$12:V$500)</f>
        <v>448309.04729691683</v>
      </c>
      <c r="W42" s="42">
        <f>SUMIF('C-Existing'!$B$12:$B$500,$B42,'C-Existing'!W$12:W$500)</f>
        <v>0</v>
      </c>
      <c r="X42" s="42">
        <f>SUMIF('C-Existing'!$B$12:$B$500,$B42,'C-Existing'!X$12:X$500)</f>
        <v>155</v>
      </c>
      <c r="Y42" s="42">
        <f>SUMIF('C-Existing'!$B$12:$B$500,$B42,'C-Existing'!Y$12:Y$500)</f>
        <v>0</v>
      </c>
      <c r="Z42" s="42">
        <f>SUMIF('C-Existing'!$B$12:$B$500,$B42,'C-Existing'!Z$12:Z$500)</f>
        <v>0</v>
      </c>
      <c r="AA42" s="42">
        <f>SUMIF('C-Existing'!$B$12:$B$500,$B42,'C-Existing'!AA$12:AA$500)</f>
        <v>0</v>
      </c>
      <c r="AB42" s="42">
        <f>SUMIF('C-Existing'!$B$12:$B$500,$B42,'C-Existing'!AB$12:AB$500)</f>
        <v>0</v>
      </c>
      <c r="AC42" s="42">
        <f>SUMIF('C-Existing'!$B$12:$B$500,$B42,'C-Existing'!AC$12:AC$500)</f>
        <v>0</v>
      </c>
      <c r="AD42" s="42">
        <f>SUMIF('C-Existing'!$B$12:$B$500,$B42,'C-Existing'!AD$12:AD$500)</f>
        <v>0</v>
      </c>
      <c r="AE42" s="70">
        <f>SUMIF('C-Existing'!$B$12:$B$500,$B42,'C-Existing'!AE$12:AE$500)</f>
        <v>0.1111</v>
      </c>
      <c r="AF42" s="42">
        <f>SUMIF('C-Existing'!$B$12:$B$500,$B42,'C-Existing'!AF$12:AF$500)</f>
        <v>0</v>
      </c>
      <c r="AG42" s="42">
        <f>SUMIF('C-Existing'!$B$12:$B$500,$B42,'C-Existing'!AG$12:AG$500)</f>
        <v>0</v>
      </c>
      <c r="AH42" s="62">
        <f>SUMIF('C-Existing'!$B$12:$B$500,$B42,'C-Existing'!AH$12:AH$500)</f>
        <v>0</v>
      </c>
      <c r="AI42" s="42">
        <f>SUMIF('C-Existing'!$B$12:$B$500,$B42,'C-Existing'!AI$12:AI$500)</f>
        <v>2507</v>
      </c>
      <c r="AJ42" s="42">
        <f>SUMIF('C-Existing'!$B$12:$B$500,$B42,'C-Existing'!AJ$12:AJ$500)</f>
        <v>802240</v>
      </c>
      <c r="AK42" s="42">
        <f>SUMIF('C-Existing'!$B$12:$B$500,$B42,'C-Existing'!AK$12:AK$500)</f>
        <v>0</v>
      </c>
      <c r="AL42" s="42">
        <f>SUMIF('C-Existing'!$B$12:$B$500,$B42,'C-Existing'!AL$12:AL$500)</f>
        <v>0</v>
      </c>
      <c r="AM42" s="42">
        <f>SUMIF('C-Existing'!$B$12:$B$500,$B42,'C-Existing'!AM$12:AM$500)</f>
        <v>0</v>
      </c>
      <c r="AN42" s="42">
        <f>SUMIF('C-Existing'!$B$12:$B$500,$B42,'C-Existing'!AN$12:AN$500)</f>
        <v>0</v>
      </c>
      <c r="AR42" s="42">
        <f t="shared" si="4"/>
        <v>-1190825</v>
      </c>
    </row>
    <row r="43" spans="1:44" x14ac:dyDescent="0.2">
      <c r="A43" s="1">
        <f t="shared" si="2"/>
        <v>11</v>
      </c>
      <c r="B43" s="10">
        <f t="shared" si="3"/>
        <v>42704</v>
      </c>
      <c r="C43" s="42">
        <f>SUMIF('C-Existing'!$B$12:$B$500,$B43,'C-Existing'!C$12:C$500)</f>
        <v>1081758.7100000002</v>
      </c>
      <c r="D43" s="42">
        <f>SUMIF('C-Existing'!$B$12:$B$500,$B43,'C-Existing'!D$12:D$500)</f>
        <v>65886941.039999999</v>
      </c>
      <c r="E43" s="42">
        <f>SUMIF('C-Existing'!$B$12:$B$500,$B43,'C-Existing'!E$12:E$500)</f>
        <v>0</v>
      </c>
      <c r="F43" s="42">
        <f>SUMIF('C-Existing'!$B$12:$B$500,$B43,'C-Existing'!F$12:F$500)</f>
        <v>0</v>
      </c>
      <c r="G43" s="42">
        <f>SUMIF('C-Existing'!$B$12:$B$500,$B43,'C-Existing'!G$12:G$500)</f>
        <v>2136</v>
      </c>
      <c r="H43" s="42">
        <f>SUMIF('C-Existing'!$B$12:$B$500,$B43,'C-Existing'!H$12:H$500)</f>
        <v>47679701.780000016</v>
      </c>
      <c r="I43" s="42">
        <f>SUMIF('C-Existing'!$B$12:$B$500,$B43,'C-Existing'!I$12:I$500)</f>
        <v>0</v>
      </c>
      <c r="J43" s="42">
        <f>SUMIF('C-Existing'!$B$12:$B$500,$B43,'C-Existing'!J$12:J$500)</f>
        <v>47679701.780000016</v>
      </c>
      <c r="K43" s="42">
        <f>SUMIF('C-Existing'!$B$12:$B$500,$B43,'C-Existing'!K$12:K$500)</f>
        <v>441432.97</v>
      </c>
      <c r="L43" s="42">
        <f>SUMIF('C-Existing'!$B$12:$B$500,$B43,'C-Existing'!L$12:L$500)</f>
        <v>441432.97</v>
      </c>
      <c r="M43" s="42">
        <f>SUMIF('C-Existing'!$B$12:$B$500,$B43,'C-Existing'!M$12:M$500)</f>
        <v>1014600</v>
      </c>
      <c r="N43" s="42">
        <f>SUMIF('C-Existing'!$B$12:$B$500,$B43,'C-Existing'!N$12:N$500)</f>
        <v>0</v>
      </c>
      <c r="O43" s="42">
        <f>SUMIF('C-Existing'!$B$12:$B$500,$B43,'C-Existing'!O$12:O$500)</f>
        <v>1014600</v>
      </c>
      <c r="P43" s="42">
        <f>SUMIF('C-Existing'!$B$12:$B$500,$B43,'C-Existing'!P$12:P$500)</f>
        <v>441432.97</v>
      </c>
      <c r="Q43" s="42">
        <f>SUMIF('C-Existing'!$B$12:$B$500,$B43,'C-Existing'!Q$12:Q$500)</f>
        <v>573167.03000000014</v>
      </c>
      <c r="R43" s="42">
        <f>SUMIF('C-Existing'!$B$12:$B$500,$B43,'C-Existing'!R$12:R$500)</f>
        <v>0</v>
      </c>
      <c r="S43" s="42">
        <f>SUMIF('C-Existing'!$B$12:$B$500,$B43,'C-Existing'!S$12:S$500)</f>
        <v>47106534.75</v>
      </c>
      <c r="T43" s="42">
        <f>SUMIF('C-Existing'!$B$12:$B$500,$B43,'C-Existing'!T$12:T$500)</f>
        <v>47106534.75</v>
      </c>
      <c r="U43" s="42">
        <f>SUMIF('C-Existing'!$B$12:$B$500,$B43,'C-Existing'!U$12:U$500)</f>
        <v>1</v>
      </c>
      <c r="V43" s="42">
        <f>SUMIF('C-Existing'!$B$12:$B$500,$B43,'C-Existing'!V$12:V$500)</f>
        <v>441434.57231316681</v>
      </c>
      <c r="W43" s="42">
        <f>SUMIF('C-Existing'!$B$12:$B$500,$B43,'C-Existing'!W$12:W$500)</f>
        <v>0</v>
      </c>
      <c r="X43" s="42">
        <f>SUMIF('C-Existing'!$B$12:$B$500,$B43,'C-Existing'!X$12:X$500)</f>
        <v>155</v>
      </c>
      <c r="Y43" s="42">
        <f>SUMIF('C-Existing'!$B$12:$B$500,$B43,'C-Existing'!Y$12:Y$500)</f>
        <v>0</v>
      </c>
      <c r="Z43" s="42">
        <f>SUMIF('C-Existing'!$B$12:$B$500,$B43,'C-Existing'!Z$12:Z$500)</f>
        <v>0</v>
      </c>
      <c r="AA43" s="42">
        <f>SUMIF('C-Existing'!$B$12:$B$500,$B43,'C-Existing'!AA$12:AA$500)</f>
        <v>0</v>
      </c>
      <c r="AB43" s="42">
        <f>SUMIF('C-Existing'!$B$12:$B$500,$B43,'C-Existing'!AB$12:AB$500)</f>
        <v>0</v>
      </c>
      <c r="AC43" s="42">
        <f>SUMIF('C-Existing'!$B$12:$B$500,$B43,'C-Existing'!AC$12:AC$500)</f>
        <v>0</v>
      </c>
      <c r="AD43" s="42">
        <f>SUMIF('C-Existing'!$B$12:$B$500,$B43,'C-Existing'!AD$12:AD$500)</f>
        <v>0</v>
      </c>
      <c r="AE43" s="70">
        <f>SUMIF('C-Existing'!$B$12:$B$500,$B43,'C-Existing'!AE$12:AE$500)</f>
        <v>0.1111</v>
      </c>
      <c r="AF43" s="42">
        <f>SUMIF('C-Existing'!$B$12:$B$500,$B43,'C-Existing'!AF$12:AF$500)</f>
        <v>0</v>
      </c>
      <c r="AG43" s="42">
        <f>SUMIF('C-Existing'!$B$12:$B$500,$B43,'C-Existing'!AG$12:AG$500)</f>
        <v>0</v>
      </c>
      <c r="AH43" s="62">
        <f>SUMIF('C-Existing'!$B$12:$B$500,$B43,'C-Existing'!AH$12:AH$500)</f>
        <v>0</v>
      </c>
      <c r="AI43" s="42">
        <f>SUMIF('C-Existing'!$B$12:$B$500,$B43,'C-Existing'!AI$12:AI$500)</f>
        <v>2136</v>
      </c>
      <c r="AJ43" s="42">
        <f>SUMIF('C-Existing'!$B$12:$B$500,$B43,'C-Existing'!AJ$12:AJ$500)</f>
        <v>683520</v>
      </c>
      <c r="AK43" s="42">
        <f>SUMIF('C-Existing'!$B$12:$B$500,$B43,'C-Existing'!AK$12:AK$500)</f>
        <v>0</v>
      </c>
      <c r="AL43" s="42">
        <f>SUMIF('C-Existing'!$B$12:$B$500,$B43,'C-Existing'!AL$12:AL$500)</f>
        <v>0</v>
      </c>
      <c r="AM43" s="42">
        <f>SUMIF('C-Existing'!$B$12:$B$500,$B43,'C-Existing'!AM$12:AM$500)</f>
        <v>0</v>
      </c>
      <c r="AN43" s="42">
        <f>SUMIF('C-Existing'!$B$12:$B$500,$B43,'C-Existing'!AN$12:AN$500)</f>
        <v>0</v>
      </c>
      <c r="AR43" s="42">
        <f t="shared" si="4"/>
        <v>-1014600</v>
      </c>
    </row>
    <row r="44" spans="1:44" x14ac:dyDescent="0.2">
      <c r="A44" s="1">
        <f t="shared" si="2"/>
        <v>12</v>
      </c>
      <c r="B44" s="10">
        <f t="shared" si="3"/>
        <v>42735</v>
      </c>
      <c r="C44" s="42">
        <f>SUMIF('C-Existing'!$B$12:$B$500,$B44,'C-Existing'!C$12:C$500)</f>
        <v>957329.29000000015</v>
      </c>
      <c r="D44" s="42">
        <f>SUMIF('C-Existing'!$B$12:$B$500,$B44,'C-Existing'!D$12:D$500)</f>
        <v>66844270.329999998</v>
      </c>
      <c r="E44" s="42">
        <f>SUMIF('C-Existing'!$B$12:$B$500,$B44,'C-Existing'!E$12:E$500)</f>
        <v>0</v>
      </c>
      <c r="F44" s="42">
        <f>SUMIF('C-Existing'!$B$12:$B$500,$B44,'C-Existing'!F$12:F$500)</f>
        <v>0</v>
      </c>
      <c r="G44" s="42">
        <f>SUMIF('C-Existing'!$B$12:$B$500,$B44,'C-Existing'!G$12:G$500)</f>
        <v>1719</v>
      </c>
      <c r="H44" s="42">
        <f>SUMIF('C-Existing'!$B$12:$B$500,$B44,'C-Existing'!H$12:H$500)</f>
        <v>47106534.75</v>
      </c>
      <c r="I44" s="42">
        <f>SUMIF('C-Existing'!$B$12:$B$500,$B44,'C-Existing'!I$12:I$500)</f>
        <v>0</v>
      </c>
      <c r="J44" s="42">
        <f>SUMIF('C-Existing'!$B$12:$B$500,$B44,'C-Existing'!J$12:J$500)</f>
        <v>47106534.75</v>
      </c>
      <c r="K44" s="42">
        <f>SUMIF('C-Existing'!$B$12:$B$500,$B44,'C-Existing'!K$12:K$500)</f>
        <v>436126.43000000011</v>
      </c>
      <c r="L44" s="42">
        <f>SUMIF('C-Existing'!$B$12:$B$500,$B44,'C-Existing'!L$12:L$500)</f>
        <v>436126.43000000011</v>
      </c>
      <c r="M44" s="42">
        <f>SUMIF('C-Existing'!$B$12:$B$500,$B44,'C-Existing'!M$12:M$500)</f>
        <v>816525</v>
      </c>
      <c r="N44" s="42">
        <f>SUMIF('C-Existing'!$B$12:$B$500,$B44,'C-Existing'!N$12:N$500)</f>
        <v>0</v>
      </c>
      <c r="O44" s="42">
        <f>SUMIF('C-Existing'!$B$12:$B$500,$B44,'C-Existing'!O$12:O$500)</f>
        <v>816525</v>
      </c>
      <c r="P44" s="42">
        <f>SUMIF('C-Existing'!$B$12:$B$500,$B44,'C-Existing'!P$12:P$500)</f>
        <v>436126.43000000011</v>
      </c>
      <c r="Q44" s="42">
        <f>SUMIF('C-Existing'!$B$12:$B$500,$B44,'C-Existing'!Q$12:Q$500)</f>
        <v>380398.56999999989</v>
      </c>
      <c r="R44" s="42">
        <f>SUMIF('C-Existing'!$B$12:$B$500,$B44,'C-Existing'!R$12:R$500)</f>
        <v>0</v>
      </c>
      <c r="S44" s="42">
        <f>SUMIF('C-Existing'!$B$12:$B$500,$B44,'C-Existing'!S$12:S$500)</f>
        <v>46726136.180000007</v>
      </c>
      <c r="T44" s="42">
        <f>SUMIF('C-Existing'!$B$12:$B$500,$B44,'C-Existing'!T$12:T$500)</f>
        <v>46726136.180000007</v>
      </c>
      <c r="U44" s="42">
        <f>SUMIF('C-Existing'!$B$12:$B$500,$B44,'C-Existing'!U$12:U$500)</f>
        <v>1</v>
      </c>
      <c r="V44" s="42">
        <f>SUMIF('C-Existing'!$B$12:$B$500,$B44,'C-Existing'!V$12:V$500)</f>
        <v>436128.00089375</v>
      </c>
      <c r="W44" s="42">
        <f>SUMIF('C-Existing'!$B$12:$B$500,$B44,'C-Existing'!W$12:W$500)</f>
        <v>0</v>
      </c>
      <c r="X44" s="42">
        <f>SUMIF('C-Existing'!$B$12:$B$500,$B44,'C-Existing'!X$12:X$500)</f>
        <v>155</v>
      </c>
      <c r="Y44" s="42">
        <f>SUMIF('C-Existing'!$B$12:$B$500,$B44,'C-Existing'!Y$12:Y$500)</f>
        <v>0</v>
      </c>
      <c r="Z44" s="42">
        <f>SUMIF('C-Existing'!$B$12:$B$500,$B44,'C-Existing'!Z$12:Z$500)</f>
        <v>0</v>
      </c>
      <c r="AA44" s="42">
        <f>SUMIF('C-Existing'!$B$12:$B$500,$B44,'C-Existing'!AA$12:AA$500)</f>
        <v>0</v>
      </c>
      <c r="AB44" s="42">
        <f>SUMIF('C-Existing'!$B$12:$B$500,$B44,'C-Existing'!AB$12:AB$500)</f>
        <v>0</v>
      </c>
      <c r="AC44" s="42">
        <f>SUMIF('C-Existing'!$B$12:$B$500,$B44,'C-Existing'!AC$12:AC$500)</f>
        <v>0</v>
      </c>
      <c r="AD44" s="42">
        <f>SUMIF('C-Existing'!$B$12:$B$500,$B44,'C-Existing'!AD$12:AD$500)</f>
        <v>0</v>
      </c>
      <c r="AE44" s="70">
        <f>SUMIF('C-Existing'!$B$12:$B$500,$B44,'C-Existing'!AE$12:AE$500)</f>
        <v>0.1111</v>
      </c>
      <c r="AF44" s="42">
        <f>SUMIF('C-Existing'!$B$12:$B$500,$B44,'C-Existing'!AF$12:AF$500)</f>
        <v>0</v>
      </c>
      <c r="AG44" s="42">
        <f>SUMIF('C-Existing'!$B$12:$B$500,$B44,'C-Existing'!AG$12:AG$500)</f>
        <v>0</v>
      </c>
      <c r="AH44" s="62">
        <f>SUMIF('C-Existing'!$B$12:$B$500,$B44,'C-Existing'!AH$12:AH$500)</f>
        <v>0</v>
      </c>
      <c r="AI44" s="42">
        <f>SUMIF('C-Existing'!$B$12:$B$500,$B44,'C-Existing'!AI$12:AI$500)</f>
        <v>1719</v>
      </c>
      <c r="AJ44" s="42">
        <f>SUMIF('C-Existing'!$B$12:$B$500,$B44,'C-Existing'!AJ$12:AJ$500)</f>
        <v>550080</v>
      </c>
      <c r="AK44" s="42">
        <f>SUMIF('C-Existing'!$B$12:$B$500,$B44,'C-Existing'!AK$12:AK$500)</f>
        <v>0</v>
      </c>
      <c r="AL44" s="42">
        <f>SUMIF('C-Existing'!$B$12:$B$500,$B44,'C-Existing'!AL$12:AL$500)</f>
        <v>0</v>
      </c>
      <c r="AM44" s="42">
        <f>SUMIF('C-Existing'!$B$12:$B$500,$B44,'C-Existing'!AM$12:AM$500)</f>
        <v>0</v>
      </c>
      <c r="AN44" s="42">
        <f>SUMIF('C-Existing'!$B$12:$B$500,$B44,'C-Existing'!AN$12:AN$500)</f>
        <v>0</v>
      </c>
      <c r="AR44" s="42">
        <f t="shared" si="4"/>
        <v>-816525</v>
      </c>
    </row>
    <row r="45" spans="1:44" x14ac:dyDescent="0.2">
      <c r="A45" s="1">
        <f t="shared" si="2"/>
        <v>1</v>
      </c>
      <c r="B45" s="10">
        <f t="shared" ref="B45:B76" si="5">EOMONTH(B44,1)</f>
        <v>42766</v>
      </c>
      <c r="C45" s="42">
        <f>SUMIF('C-Existing'!$B$12:$B$500,$B45,'C-Existing'!C$12:C$500)</f>
        <v>1182227.1900000004</v>
      </c>
      <c r="D45" s="42">
        <f>SUMIF('C-Existing'!$B$12:$B$500,$B45,'C-Existing'!D$12:D$500)</f>
        <v>68026497.519999996</v>
      </c>
      <c r="E45" s="42">
        <f>SUMIF('C-Existing'!$B$12:$B$500,$B45,'C-Existing'!E$12:E$500)</f>
        <v>0</v>
      </c>
      <c r="F45" s="42">
        <f>SUMIF('C-Existing'!$B$12:$B$500,$B45,'C-Existing'!F$12:F$500)</f>
        <v>0</v>
      </c>
      <c r="G45" s="42">
        <f>SUMIF('C-Existing'!$B$12:$B$500,$B45,'C-Existing'!G$12:G$500)</f>
        <v>1083</v>
      </c>
      <c r="H45" s="42">
        <f>SUMIF('C-Existing'!$B$12:$B$500,$B45,'C-Existing'!H$12:H$500)</f>
        <v>46726136.180000007</v>
      </c>
      <c r="I45" s="42">
        <f>SUMIF('C-Existing'!$B$12:$B$500,$B45,'C-Existing'!I$12:I$500)</f>
        <v>0</v>
      </c>
      <c r="J45" s="42">
        <f>SUMIF('C-Existing'!$B$12:$B$500,$B45,'C-Existing'!J$12:J$500)</f>
        <v>46726136.180000007</v>
      </c>
      <c r="K45" s="42">
        <f>SUMIF('C-Existing'!$B$12:$B$500,$B45,'C-Existing'!K$12:K$500)</f>
        <v>432604.6</v>
      </c>
      <c r="L45" s="42">
        <f>SUMIF('C-Existing'!$B$12:$B$500,$B45,'C-Existing'!L$12:L$500)</f>
        <v>432604.6</v>
      </c>
      <c r="M45" s="42">
        <f>SUMIF('C-Existing'!$B$12:$B$500,$B45,'C-Existing'!M$12:M$500)</f>
        <v>514425</v>
      </c>
      <c r="N45" s="42">
        <f>SUMIF('C-Existing'!$B$12:$B$500,$B45,'C-Existing'!N$12:N$500)</f>
        <v>0</v>
      </c>
      <c r="O45" s="42">
        <f>SUMIF('C-Existing'!$B$12:$B$500,$B45,'C-Existing'!O$12:O$500)</f>
        <v>514425</v>
      </c>
      <c r="P45" s="42">
        <f>SUMIF('C-Existing'!$B$12:$B$500,$B45,'C-Existing'!P$12:P$500)</f>
        <v>422803.39999999997</v>
      </c>
      <c r="Q45" s="42">
        <f>SUMIF('C-Existing'!$B$12:$B$500,$B45,'C-Existing'!Q$12:Q$500)</f>
        <v>91621.600000000035</v>
      </c>
      <c r="R45" s="42">
        <f>SUMIF('C-Existing'!$B$12:$B$500,$B45,'C-Existing'!R$12:R$500)</f>
        <v>9801.1999999999989</v>
      </c>
      <c r="S45" s="42">
        <f>SUMIF('C-Existing'!$B$12:$B$500,$B45,'C-Existing'!S$12:S$500)</f>
        <v>46634514.579999998</v>
      </c>
      <c r="T45" s="42">
        <f>SUMIF('C-Existing'!$B$12:$B$500,$B45,'C-Existing'!T$12:T$500)</f>
        <v>46644315.780000016</v>
      </c>
      <c r="U45" s="42">
        <f>SUMIF('C-Existing'!$B$12:$B$500,$B45,'C-Existing'!U$12:U$500)</f>
        <v>1</v>
      </c>
      <c r="V45" s="42">
        <f>SUMIF('C-Existing'!$B$12:$B$500,$B45,'C-Existing'!V$12:V$500)</f>
        <v>432606.14413316676</v>
      </c>
      <c r="W45" s="42">
        <f>SUMIF('C-Existing'!$B$12:$B$500,$B45,'C-Existing'!W$12:W$500)</f>
        <v>0</v>
      </c>
      <c r="X45" s="42">
        <f>SUMIF('C-Existing'!$B$12:$B$500,$B45,'C-Existing'!X$12:X$500)</f>
        <v>155</v>
      </c>
      <c r="Y45" s="42">
        <f>SUMIF('C-Existing'!$B$12:$B$500,$B45,'C-Existing'!Y$12:Y$500)</f>
        <v>0</v>
      </c>
      <c r="Z45" s="42">
        <f>SUMIF('C-Existing'!$B$12:$B$500,$B45,'C-Existing'!Z$12:Z$500)</f>
        <v>0</v>
      </c>
      <c r="AA45" s="42">
        <f>SUMIF('C-Existing'!$B$12:$B$500,$B45,'C-Existing'!AA$12:AA$500)</f>
        <v>0</v>
      </c>
      <c r="AB45" s="42">
        <f>SUMIF('C-Existing'!$B$12:$B$500,$B45,'C-Existing'!AB$12:AB$500)</f>
        <v>0</v>
      </c>
      <c r="AC45" s="42">
        <f>SUMIF('C-Existing'!$B$12:$B$500,$B45,'C-Existing'!AC$12:AC$500)</f>
        <v>0</v>
      </c>
      <c r="AD45" s="42">
        <f>SUMIF('C-Existing'!$B$12:$B$500,$B45,'C-Existing'!AD$12:AD$500)</f>
        <v>0</v>
      </c>
      <c r="AE45" s="70">
        <f>SUMIF('C-Existing'!$B$12:$B$500,$B45,'C-Existing'!AE$12:AE$500)</f>
        <v>0.1111</v>
      </c>
      <c r="AF45" s="42">
        <f>SUMIF('C-Existing'!$B$12:$B$500,$B45,'C-Existing'!AF$12:AF$500)</f>
        <v>0</v>
      </c>
      <c r="AG45" s="42">
        <f>SUMIF('C-Existing'!$B$12:$B$500,$B45,'C-Existing'!AG$12:AG$500)</f>
        <v>0</v>
      </c>
      <c r="AH45" s="62">
        <f>SUMIF('C-Existing'!$B$12:$B$500,$B45,'C-Existing'!AH$12:AH$500)</f>
        <v>0</v>
      </c>
      <c r="AI45" s="42">
        <f>SUMIF('C-Existing'!$B$12:$B$500,$B45,'C-Existing'!AI$12:AI$500)</f>
        <v>1083</v>
      </c>
      <c r="AJ45" s="42">
        <f>SUMIF('C-Existing'!$B$12:$B$500,$B45,'C-Existing'!AJ$12:AJ$500)</f>
        <v>346560</v>
      </c>
      <c r="AK45" s="42">
        <f>SUMIF('C-Existing'!$B$12:$B$500,$B45,'C-Existing'!AK$12:AK$500)</f>
        <v>0</v>
      </c>
      <c r="AL45" s="42">
        <f>SUMIF('C-Existing'!$B$12:$B$500,$B45,'C-Existing'!AL$12:AL$500)</f>
        <v>0</v>
      </c>
      <c r="AM45" s="42">
        <f>SUMIF('C-Existing'!$B$12:$B$500,$B45,'C-Existing'!AM$12:AM$500)</f>
        <v>0</v>
      </c>
      <c r="AN45" s="42">
        <f>SUMIF('C-Existing'!$B$12:$B$500,$B45,'C-Existing'!AN$12:AN$500)</f>
        <v>0</v>
      </c>
      <c r="AR45" s="42">
        <f t="shared" si="4"/>
        <v>-514425</v>
      </c>
    </row>
    <row r="46" spans="1:44" x14ac:dyDescent="0.2">
      <c r="A46" s="1">
        <f t="shared" si="2"/>
        <v>2</v>
      </c>
      <c r="B46" s="10">
        <f t="shared" si="5"/>
        <v>42794</v>
      </c>
      <c r="C46" s="42">
        <f>SUMIF('C-Existing'!$B$12:$B$500,$B46,'C-Existing'!C$12:C$500)</f>
        <v>1461218.5499999993</v>
      </c>
      <c r="D46" s="42">
        <f>SUMIF('C-Existing'!$B$12:$B$500,$B46,'C-Existing'!D$12:D$500)</f>
        <v>69487716.069999993</v>
      </c>
      <c r="E46" s="42">
        <f>SUMIF('C-Existing'!$B$12:$B$500,$B46,'C-Existing'!E$12:E$500)</f>
        <v>0</v>
      </c>
      <c r="F46" s="42">
        <f>SUMIF('C-Existing'!$B$12:$B$500,$B46,'C-Existing'!F$12:F$500)</f>
        <v>0</v>
      </c>
      <c r="G46" s="42">
        <f>SUMIF('C-Existing'!$B$12:$B$500,$B46,'C-Existing'!G$12:G$500)</f>
        <v>958</v>
      </c>
      <c r="H46" s="42">
        <f>SUMIF('C-Existing'!$B$12:$B$500,$B46,'C-Existing'!H$12:H$500)</f>
        <v>46634514.579999998</v>
      </c>
      <c r="I46" s="42">
        <f>SUMIF('C-Existing'!$B$12:$B$500,$B46,'C-Existing'!I$12:I$500)</f>
        <v>9801.2000000002445</v>
      </c>
      <c r="J46" s="42">
        <f>SUMIF('C-Existing'!$B$12:$B$500,$B46,'C-Existing'!J$12:J$500)</f>
        <v>46644315.780000016</v>
      </c>
      <c r="K46" s="42">
        <f>SUMIF('C-Existing'!$B$12:$B$500,$B46,'C-Existing'!K$12:K$500)</f>
        <v>431847.09999999974</v>
      </c>
      <c r="L46" s="42">
        <f>SUMIF('C-Existing'!$B$12:$B$500,$B46,'C-Existing'!L$12:L$500)</f>
        <v>441648.3</v>
      </c>
      <c r="M46" s="42">
        <f>SUMIF('C-Existing'!$B$12:$B$500,$B46,'C-Existing'!M$12:M$500)</f>
        <v>455050</v>
      </c>
      <c r="N46" s="42">
        <f>SUMIF('C-Existing'!$B$12:$B$500,$B46,'C-Existing'!N$12:N$500)</f>
        <v>0</v>
      </c>
      <c r="O46" s="42">
        <f>SUMIF('C-Existing'!$B$12:$B$500,$B46,'C-Existing'!O$12:O$500)</f>
        <v>455050</v>
      </c>
      <c r="P46" s="42">
        <f>SUMIF('C-Existing'!$B$12:$B$500,$B46,'C-Existing'!P$12:P$500)</f>
        <v>399237.19</v>
      </c>
      <c r="Q46" s="42">
        <f>SUMIF('C-Existing'!$B$12:$B$500,$B46,'C-Existing'!Q$12:Q$500)</f>
        <v>55812.81</v>
      </c>
      <c r="R46" s="42">
        <f>SUMIF('C-Existing'!$B$12:$B$500,$B46,'C-Existing'!R$12:R$500)</f>
        <v>42411.110000000008</v>
      </c>
      <c r="S46" s="42">
        <f>SUMIF('C-Existing'!$B$12:$B$500,$B46,'C-Existing'!S$12:S$500)</f>
        <v>46578701.770000011</v>
      </c>
      <c r="T46" s="42">
        <f>SUMIF('C-Existing'!$B$12:$B$500,$B46,'C-Existing'!T$12:T$500)</f>
        <v>46621112.88000001</v>
      </c>
      <c r="U46" s="42">
        <f>SUMIF('C-Existing'!$B$12:$B$500,$B46,'C-Existing'!U$12:U$500)</f>
        <v>1</v>
      </c>
      <c r="V46" s="42">
        <f>SUMIF('C-Existing'!$B$12:$B$500,$B46,'C-Existing'!V$12:V$500)</f>
        <v>431848.62359650014</v>
      </c>
      <c r="W46" s="42">
        <f>SUMIF('C-Existing'!$B$12:$B$500,$B46,'C-Existing'!W$12:W$500)</f>
        <v>0</v>
      </c>
      <c r="X46" s="42">
        <f>SUMIF('C-Existing'!$B$12:$B$500,$B46,'C-Existing'!X$12:X$500)</f>
        <v>155</v>
      </c>
      <c r="Y46" s="42">
        <f>SUMIF('C-Existing'!$B$12:$B$500,$B46,'C-Existing'!Y$12:Y$500)</f>
        <v>0</v>
      </c>
      <c r="Z46" s="42">
        <f>SUMIF('C-Existing'!$B$12:$B$500,$B46,'C-Existing'!Z$12:Z$500)</f>
        <v>0</v>
      </c>
      <c r="AA46" s="42">
        <f>SUMIF('C-Existing'!$B$12:$B$500,$B46,'C-Existing'!AA$12:AA$500)</f>
        <v>0</v>
      </c>
      <c r="AB46" s="42">
        <f>SUMIF('C-Existing'!$B$12:$B$500,$B46,'C-Existing'!AB$12:AB$500)</f>
        <v>0</v>
      </c>
      <c r="AC46" s="42">
        <f>SUMIF('C-Existing'!$B$12:$B$500,$B46,'C-Existing'!AC$12:AC$500)</f>
        <v>0</v>
      </c>
      <c r="AD46" s="42">
        <f>SUMIF('C-Existing'!$B$12:$B$500,$B46,'C-Existing'!AD$12:AD$500)</f>
        <v>0</v>
      </c>
      <c r="AE46" s="70">
        <f>SUMIF('C-Existing'!$B$12:$B$500,$B46,'C-Existing'!AE$12:AE$500)</f>
        <v>0.1111</v>
      </c>
      <c r="AF46" s="42">
        <f>SUMIF('C-Existing'!$B$12:$B$500,$B46,'C-Existing'!AF$12:AF$500)</f>
        <v>0</v>
      </c>
      <c r="AG46" s="42">
        <f>SUMIF('C-Existing'!$B$12:$B$500,$B46,'C-Existing'!AG$12:AG$500)</f>
        <v>0</v>
      </c>
      <c r="AH46" s="62">
        <f>SUMIF('C-Existing'!$B$12:$B$500,$B46,'C-Existing'!AH$12:AH$500)</f>
        <v>0</v>
      </c>
      <c r="AI46" s="42">
        <f>SUMIF('C-Existing'!$B$12:$B$500,$B46,'C-Existing'!AI$12:AI$500)</f>
        <v>958</v>
      </c>
      <c r="AJ46" s="42">
        <f>SUMIF('C-Existing'!$B$12:$B$500,$B46,'C-Existing'!AJ$12:AJ$500)</f>
        <v>306560</v>
      </c>
      <c r="AK46" s="42">
        <f>SUMIF('C-Existing'!$B$12:$B$500,$B46,'C-Existing'!AK$12:AK$500)</f>
        <v>0</v>
      </c>
      <c r="AL46" s="42">
        <f>SUMIF('C-Existing'!$B$12:$B$500,$B46,'C-Existing'!AL$12:AL$500)</f>
        <v>0</v>
      </c>
      <c r="AM46" s="42">
        <f>SUMIF('C-Existing'!$B$12:$B$500,$B46,'C-Existing'!AM$12:AM$500)</f>
        <v>0</v>
      </c>
      <c r="AN46" s="42">
        <f>SUMIF('C-Existing'!$B$12:$B$500,$B46,'C-Existing'!AN$12:AN$500)</f>
        <v>0</v>
      </c>
      <c r="AR46" s="42">
        <f t="shared" si="4"/>
        <v>-455050</v>
      </c>
    </row>
    <row r="47" spans="1:44" x14ac:dyDescent="0.2">
      <c r="A47" s="1">
        <f t="shared" si="2"/>
        <v>3</v>
      </c>
      <c r="B47" s="10">
        <f t="shared" si="5"/>
        <v>42825</v>
      </c>
      <c r="C47" s="42">
        <f>SUMIF('C-Existing'!$B$12:$B$500,$B47,'C-Existing'!C$12:C$500)</f>
        <v>2075928.2700000005</v>
      </c>
      <c r="D47" s="42">
        <f>SUMIF('C-Existing'!$B$12:$B$500,$B47,'C-Existing'!D$12:D$500)</f>
        <v>71563644.339999989</v>
      </c>
      <c r="E47" s="42">
        <f>SUMIF('C-Existing'!$B$12:$B$500,$B47,'C-Existing'!E$12:E$500)</f>
        <v>0</v>
      </c>
      <c r="F47" s="42">
        <f>SUMIF('C-Existing'!$B$12:$B$500,$B47,'C-Existing'!F$12:F$500)</f>
        <v>0</v>
      </c>
      <c r="G47" s="42">
        <f>SUMIF('C-Existing'!$B$12:$B$500,$B47,'C-Existing'!G$12:G$500)</f>
        <v>1181</v>
      </c>
      <c r="H47" s="42">
        <f>SUMIF('C-Existing'!$B$12:$B$500,$B47,'C-Existing'!H$12:H$500)</f>
        <v>46578701.770000011</v>
      </c>
      <c r="I47" s="42">
        <f>SUMIF('C-Existing'!$B$12:$B$500,$B47,'C-Existing'!I$12:I$500)</f>
        <v>42411.110000000132</v>
      </c>
      <c r="J47" s="42">
        <f>SUMIF('C-Existing'!$B$12:$B$500,$B47,'C-Existing'!J$12:J$500)</f>
        <v>46621112.88000001</v>
      </c>
      <c r="K47" s="42">
        <f>SUMIF('C-Existing'!$B$12:$B$500,$B47,'C-Existing'!K$12:K$500)</f>
        <v>431632.24</v>
      </c>
      <c r="L47" s="42">
        <f>SUMIF('C-Existing'!$B$12:$B$500,$B47,'C-Existing'!L$12:L$500)</f>
        <v>474043.35000000009</v>
      </c>
      <c r="M47" s="42">
        <f>SUMIF('C-Existing'!$B$12:$B$500,$B47,'C-Existing'!M$12:M$500)</f>
        <v>560975</v>
      </c>
      <c r="N47" s="42">
        <f>SUMIF('C-Existing'!$B$12:$B$500,$B47,'C-Existing'!N$12:N$500)</f>
        <v>0</v>
      </c>
      <c r="O47" s="42">
        <f>SUMIF('C-Existing'!$B$12:$B$500,$B47,'C-Existing'!O$12:O$500)</f>
        <v>560975</v>
      </c>
      <c r="P47" s="42">
        <f>SUMIF('C-Existing'!$B$12:$B$500,$B47,'C-Existing'!P$12:P$500)</f>
        <v>436583.66000000003</v>
      </c>
      <c r="Q47" s="42">
        <f>SUMIF('C-Existing'!$B$12:$B$500,$B47,'C-Existing'!Q$12:Q$500)</f>
        <v>124391.34000000004</v>
      </c>
      <c r="R47" s="42">
        <f>SUMIF('C-Existing'!$B$12:$B$500,$B47,'C-Existing'!R$12:R$500)</f>
        <v>37459.689999999995</v>
      </c>
      <c r="S47" s="42">
        <f>SUMIF('C-Existing'!$B$12:$B$500,$B47,'C-Existing'!S$12:S$500)</f>
        <v>46454310.430000015</v>
      </c>
      <c r="T47" s="42">
        <f>SUMIF('C-Existing'!$B$12:$B$500,$B47,'C-Existing'!T$12:T$500)</f>
        <v>46491770.120000012</v>
      </c>
      <c r="U47" s="42">
        <f>SUMIF('C-Existing'!$B$12:$B$500,$B47,'C-Existing'!U$12:U$500)</f>
        <v>1</v>
      </c>
      <c r="V47" s="42">
        <f>SUMIF('C-Existing'!$B$12:$B$500,$B47,'C-Existing'!V$12:V$500)</f>
        <v>431633.80341400008</v>
      </c>
      <c r="W47" s="42">
        <f>SUMIF('C-Existing'!$B$12:$B$500,$B47,'C-Existing'!W$12:W$500)</f>
        <v>0</v>
      </c>
      <c r="X47" s="42">
        <f>SUMIF('C-Existing'!$B$12:$B$500,$B47,'C-Existing'!X$12:X$500)</f>
        <v>155</v>
      </c>
      <c r="Y47" s="42">
        <f>SUMIF('C-Existing'!$B$12:$B$500,$B47,'C-Existing'!Y$12:Y$500)</f>
        <v>0</v>
      </c>
      <c r="Z47" s="42">
        <f>SUMIF('C-Existing'!$B$12:$B$500,$B47,'C-Existing'!Z$12:Z$500)</f>
        <v>0</v>
      </c>
      <c r="AA47" s="42">
        <f>SUMIF('C-Existing'!$B$12:$B$500,$B47,'C-Existing'!AA$12:AA$500)</f>
        <v>0</v>
      </c>
      <c r="AB47" s="42">
        <f>SUMIF('C-Existing'!$B$12:$B$500,$B47,'C-Existing'!AB$12:AB$500)</f>
        <v>0</v>
      </c>
      <c r="AC47" s="42">
        <f>SUMIF('C-Existing'!$B$12:$B$500,$B47,'C-Existing'!AC$12:AC$500)</f>
        <v>0</v>
      </c>
      <c r="AD47" s="42">
        <f>SUMIF('C-Existing'!$B$12:$B$500,$B47,'C-Existing'!AD$12:AD$500)</f>
        <v>0</v>
      </c>
      <c r="AE47" s="70">
        <f>SUMIF('C-Existing'!$B$12:$B$500,$B47,'C-Existing'!AE$12:AE$500)</f>
        <v>0.1111</v>
      </c>
      <c r="AF47" s="42">
        <f>SUMIF('C-Existing'!$B$12:$B$500,$B47,'C-Existing'!AF$12:AF$500)</f>
        <v>0</v>
      </c>
      <c r="AG47" s="42">
        <f>SUMIF('C-Existing'!$B$12:$B$500,$B47,'C-Existing'!AG$12:AG$500)</f>
        <v>0</v>
      </c>
      <c r="AH47" s="62">
        <f>SUMIF('C-Existing'!$B$12:$B$500,$B47,'C-Existing'!AH$12:AH$500)</f>
        <v>0</v>
      </c>
      <c r="AI47" s="42">
        <f>SUMIF('C-Existing'!$B$12:$B$500,$B47,'C-Existing'!AI$12:AI$500)</f>
        <v>1181</v>
      </c>
      <c r="AJ47" s="42">
        <f>SUMIF('C-Existing'!$B$12:$B$500,$B47,'C-Existing'!AJ$12:AJ$500)</f>
        <v>377920</v>
      </c>
      <c r="AK47" s="42">
        <f>SUMIF('C-Existing'!$B$12:$B$500,$B47,'C-Existing'!AK$12:AK$500)</f>
        <v>0</v>
      </c>
      <c r="AL47" s="42">
        <f>SUMIF('C-Existing'!$B$12:$B$500,$B47,'C-Existing'!AL$12:AL$500)</f>
        <v>0</v>
      </c>
      <c r="AM47" s="42">
        <f>SUMIF('C-Existing'!$B$12:$B$500,$B47,'C-Existing'!AM$12:AM$500)</f>
        <v>0</v>
      </c>
      <c r="AN47" s="42">
        <f>SUMIF('C-Existing'!$B$12:$B$500,$B47,'C-Existing'!AN$12:AN$500)</f>
        <v>0</v>
      </c>
      <c r="AR47" s="42">
        <f t="shared" si="4"/>
        <v>-560975</v>
      </c>
    </row>
    <row r="48" spans="1:44" x14ac:dyDescent="0.2">
      <c r="A48" s="1">
        <f t="shared" si="2"/>
        <v>4</v>
      </c>
      <c r="B48" s="10">
        <f t="shared" si="5"/>
        <v>42855</v>
      </c>
      <c r="C48" s="42">
        <f>SUMIF('C-Existing'!$B$12:$B$500,$B48,'C-Existing'!C$12:C$500)</f>
        <v>2332535.5499999998</v>
      </c>
      <c r="D48" s="42">
        <f>SUMIF('C-Existing'!$B$12:$B$500,$B48,'C-Existing'!D$12:D$500)</f>
        <v>73896179.889999986</v>
      </c>
      <c r="E48" s="42">
        <f>SUMIF('C-Existing'!$B$12:$B$500,$B48,'C-Existing'!E$12:E$500)</f>
        <v>0</v>
      </c>
      <c r="F48" s="42">
        <f>SUMIF('C-Existing'!$B$12:$B$500,$B48,'C-Existing'!F$12:F$500)</f>
        <v>0</v>
      </c>
      <c r="G48" s="42">
        <f>SUMIF('C-Existing'!$B$12:$B$500,$B48,'C-Existing'!G$12:G$500)</f>
        <v>1460</v>
      </c>
      <c r="H48" s="42">
        <f>SUMIF('C-Existing'!$B$12:$B$500,$B48,'C-Existing'!H$12:H$500)</f>
        <v>46454310.430000015</v>
      </c>
      <c r="I48" s="42">
        <f>SUMIF('C-Existing'!$B$12:$B$500,$B48,'C-Existing'!I$12:I$500)</f>
        <v>37459.689999998314</v>
      </c>
      <c r="J48" s="42">
        <f>SUMIF('C-Existing'!$B$12:$B$500,$B48,'C-Existing'!J$12:J$500)</f>
        <v>46491770.120000012</v>
      </c>
      <c r="K48" s="42">
        <f>SUMIF('C-Existing'!$B$12:$B$500,$B48,'C-Existing'!K$12:K$500)</f>
        <v>430434.7800000016</v>
      </c>
      <c r="L48" s="42">
        <f>SUMIF('C-Existing'!$B$12:$B$500,$B48,'C-Existing'!L$12:L$500)</f>
        <v>467894.4699999998</v>
      </c>
      <c r="M48" s="42">
        <f>SUMIF('C-Existing'!$B$12:$B$500,$B48,'C-Existing'!M$12:M$500)</f>
        <v>693500</v>
      </c>
      <c r="N48" s="42">
        <f>SUMIF('C-Existing'!$B$12:$B$500,$B48,'C-Existing'!N$12:N$500)</f>
        <v>0</v>
      </c>
      <c r="O48" s="42">
        <f>SUMIF('C-Existing'!$B$12:$B$500,$B48,'C-Existing'!O$12:O$500)</f>
        <v>693500</v>
      </c>
      <c r="P48" s="42">
        <f>SUMIF('C-Existing'!$B$12:$B$500,$B48,'C-Existing'!P$12:P$500)</f>
        <v>460948.24999999983</v>
      </c>
      <c r="Q48" s="42">
        <f>SUMIF('C-Existing'!$B$12:$B$500,$B48,'C-Existing'!Q$12:Q$500)</f>
        <v>232551.75</v>
      </c>
      <c r="R48" s="42">
        <f>SUMIF('C-Existing'!$B$12:$B$500,$B48,'C-Existing'!R$12:R$500)</f>
        <v>6946.22</v>
      </c>
      <c r="S48" s="42">
        <f>SUMIF('C-Existing'!$B$12:$B$500,$B48,'C-Existing'!S$12:S$500)</f>
        <v>46221758.680000015</v>
      </c>
      <c r="T48" s="42">
        <f>SUMIF('C-Existing'!$B$12:$B$500,$B48,'C-Existing'!T$12:T$500)</f>
        <v>46228704.900000013</v>
      </c>
      <c r="U48" s="42">
        <f>SUMIF('C-Existing'!$B$12:$B$500,$B48,'C-Existing'!U$12:U$500)</f>
        <v>1</v>
      </c>
      <c r="V48" s="42">
        <f>SUMIF('C-Existing'!$B$12:$B$500,$B48,'C-Existing'!V$12:V$500)</f>
        <v>430436.30502766679</v>
      </c>
      <c r="W48" s="42">
        <f>SUMIF('C-Existing'!$B$12:$B$500,$B48,'C-Existing'!W$12:W$500)</f>
        <v>0</v>
      </c>
      <c r="X48" s="42">
        <f>SUMIF('C-Existing'!$B$12:$B$500,$B48,'C-Existing'!X$12:X$500)</f>
        <v>155</v>
      </c>
      <c r="Y48" s="42">
        <f>SUMIF('C-Existing'!$B$12:$B$500,$B48,'C-Existing'!Y$12:Y$500)</f>
        <v>0</v>
      </c>
      <c r="Z48" s="42">
        <f>SUMIF('C-Existing'!$B$12:$B$500,$B48,'C-Existing'!Z$12:Z$500)</f>
        <v>0</v>
      </c>
      <c r="AA48" s="42">
        <f>SUMIF('C-Existing'!$B$12:$B$500,$B48,'C-Existing'!AA$12:AA$500)</f>
        <v>0</v>
      </c>
      <c r="AB48" s="42">
        <f>SUMIF('C-Existing'!$B$12:$B$500,$B48,'C-Existing'!AB$12:AB$500)</f>
        <v>0</v>
      </c>
      <c r="AC48" s="42">
        <f>SUMIF('C-Existing'!$B$12:$B$500,$B48,'C-Existing'!AC$12:AC$500)</f>
        <v>0</v>
      </c>
      <c r="AD48" s="42">
        <f>SUMIF('C-Existing'!$B$12:$B$500,$B48,'C-Existing'!AD$12:AD$500)</f>
        <v>0</v>
      </c>
      <c r="AE48" s="70">
        <f>SUMIF('C-Existing'!$B$12:$B$500,$B48,'C-Existing'!AE$12:AE$500)</f>
        <v>0.1111</v>
      </c>
      <c r="AF48" s="42">
        <f>SUMIF('C-Existing'!$B$12:$B$500,$B48,'C-Existing'!AF$12:AF$500)</f>
        <v>0</v>
      </c>
      <c r="AG48" s="42">
        <f>SUMIF('C-Existing'!$B$12:$B$500,$B48,'C-Existing'!AG$12:AG$500)</f>
        <v>0</v>
      </c>
      <c r="AH48" s="62">
        <f>SUMIF('C-Existing'!$B$12:$B$500,$B48,'C-Existing'!AH$12:AH$500)</f>
        <v>0</v>
      </c>
      <c r="AI48" s="42">
        <f>SUMIF('C-Existing'!$B$12:$B$500,$B48,'C-Existing'!AI$12:AI$500)</f>
        <v>1460</v>
      </c>
      <c r="AJ48" s="42">
        <f>SUMIF('C-Existing'!$B$12:$B$500,$B48,'C-Existing'!AJ$12:AJ$500)</f>
        <v>467200</v>
      </c>
      <c r="AK48" s="42">
        <f>SUMIF('C-Existing'!$B$12:$B$500,$B48,'C-Existing'!AK$12:AK$500)</f>
        <v>0</v>
      </c>
      <c r="AL48" s="42">
        <f>SUMIF('C-Existing'!$B$12:$B$500,$B48,'C-Existing'!AL$12:AL$500)</f>
        <v>0</v>
      </c>
      <c r="AM48" s="42">
        <f>SUMIF('C-Existing'!$B$12:$B$500,$B48,'C-Existing'!AM$12:AM$500)</f>
        <v>0</v>
      </c>
      <c r="AN48" s="42">
        <f>SUMIF('C-Existing'!$B$12:$B$500,$B48,'C-Existing'!AN$12:AN$500)</f>
        <v>0</v>
      </c>
      <c r="AR48" s="42">
        <f t="shared" si="4"/>
        <v>-693500</v>
      </c>
    </row>
    <row r="49" spans="1:44" x14ac:dyDescent="0.2">
      <c r="A49" s="1">
        <f t="shared" si="2"/>
        <v>5</v>
      </c>
      <c r="B49" s="10">
        <f t="shared" si="5"/>
        <v>42886</v>
      </c>
      <c r="C49" s="42">
        <f>SUMIF('C-Existing'!$B$12:$B$500,$B49,'C-Existing'!C$12:C$500)</f>
        <v>2788634.5900000008</v>
      </c>
      <c r="D49" s="42">
        <f>SUMIF('C-Existing'!$B$12:$B$500,$B49,'C-Existing'!D$12:D$500)</f>
        <v>76684814.479999989</v>
      </c>
      <c r="E49" s="42">
        <f>SUMIF('C-Existing'!$B$12:$B$500,$B49,'C-Existing'!E$12:E$500)</f>
        <v>0</v>
      </c>
      <c r="F49" s="42">
        <f>SUMIF('C-Existing'!$B$12:$B$500,$B49,'C-Existing'!F$12:F$500)</f>
        <v>0</v>
      </c>
      <c r="G49" s="42">
        <f>SUMIF('C-Existing'!$B$12:$B$500,$B49,'C-Existing'!G$12:G$500)</f>
        <v>2078</v>
      </c>
      <c r="H49" s="42">
        <f>SUMIF('C-Existing'!$B$12:$B$500,$B49,'C-Existing'!H$12:H$500)</f>
        <v>46221758.680000007</v>
      </c>
      <c r="I49" s="42">
        <f>SUMIF('C-Existing'!$B$12:$B$500,$B49,'C-Existing'!I$12:I$500)</f>
        <v>6946.2199999999721</v>
      </c>
      <c r="J49" s="42">
        <f>SUMIF('C-Existing'!$B$12:$B$500,$B49,'C-Existing'!J$12:J$500)</f>
        <v>46228704.900000013</v>
      </c>
      <c r="K49" s="42">
        <f>SUMIF('C-Existing'!$B$12:$B$500,$B49,'C-Existing'!K$12:K$500)</f>
        <v>427999.2</v>
      </c>
      <c r="L49" s="42">
        <f>SUMIF('C-Existing'!$B$12:$B$500,$B49,'C-Existing'!L$12:L$500)</f>
        <v>434945.42</v>
      </c>
      <c r="M49" s="42">
        <f>SUMIF('C-Existing'!$B$12:$B$500,$B49,'C-Existing'!M$12:M$500)</f>
        <v>987050</v>
      </c>
      <c r="N49" s="42">
        <f>SUMIF('C-Existing'!$B$12:$B$500,$B49,'C-Existing'!N$12:N$500)</f>
        <v>0</v>
      </c>
      <c r="O49" s="42">
        <f>SUMIF('C-Existing'!$B$12:$B$500,$B49,'C-Existing'!O$12:O$500)</f>
        <v>987050</v>
      </c>
      <c r="P49" s="42">
        <f>SUMIF('C-Existing'!$B$12:$B$500,$B49,'C-Existing'!P$12:P$500)</f>
        <v>434945.42</v>
      </c>
      <c r="Q49" s="42">
        <f>SUMIF('C-Existing'!$B$12:$B$500,$B49,'C-Existing'!Q$12:Q$500)</f>
        <v>552104.58000000007</v>
      </c>
      <c r="R49" s="42">
        <f>SUMIF('C-Existing'!$B$12:$B$500,$B49,'C-Existing'!R$12:R$500)</f>
        <v>0</v>
      </c>
      <c r="S49" s="42">
        <f>SUMIF('C-Existing'!$B$12:$B$500,$B49,'C-Existing'!S$12:S$500)</f>
        <v>45669654.099999994</v>
      </c>
      <c r="T49" s="42">
        <f>SUMIF('C-Existing'!$B$12:$B$500,$B49,'C-Existing'!T$12:T$500)</f>
        <v>45669654.099999994</v>
      </c>
      <c r="U49" s="42">
        <f>SUMIF('C-Existing'!$B$12:$B$500,$B49,'C-Existing'!U$12:U$500)</f>
        <v>1</v>
      </c>
      <c r="V49" s="42">
        <f>SUMIF('C-Existing'!$B$12:$B$500,$B49,'C-Existing'!V$12:V$500)</f>
        <v>428000.75953250012</v>
      </c>
      <c r="W49" s="42">
        <f>SUMIF('C-Existing'!$B$12:$B$500,$B49,'C-Existing'!W$12:W$500)</f>
        <v>0</v>
      </c>
      <c r="X49" s="42">
        <f>SUMIF('C-Existing'!$B$12:$B$500,$B49,'C-Existing'!X$12:X$500)</f>
        <v>155</v>
      </c>
      <c r="Y49" s="42">
        <f>SUMIF('C-Existing'!$B$12:$B$500,$B49,'C-Existing'!Y$12:Y$500)</f>
        <v>0</v>
      </c>
      <c r="Z49" s="42">
        <f>SUMIF('C-Existing'!$B$12:$B$500,$B49,'C-Existing'!Z$12:Z$500)</f>
        <v>0</v>
      </c>
      <c r="AA49" s="42">
        <f>SUMIF('C-Existing'!$B$12:$B$500,$B49,'C-Existing'!AA$12:AA$500)</f>
        <v>0</v>
      </c>
      <c r="AB49" s="42">
        <f>SUMIF('C-Existing'!$B$12:$B$500,$B49,'C-Existing'!AB$12:AB$500)</f>
        <v>0</v>
      </c>
      <c r="AC49" s="42">
        <f>SUMIF('C-Existing'!$B$12:$B$500,$B49,'C-Existing'!AC$12:AC$500)</f>
        <v>0</v>
      </c>
      <c r="AD49" s="42">
        <f>SUMIF('C-Existing'!$B$12:$B$500,$B49,'C-Existing'!AD$12:AD$500)</f>
        <v>0</v>
      </c>
      <c r="AE49" s="70">
        <f>SUMIF('C-Existing'!$B$12:$B$500,$B49,'C-Existing'!AE$12:AE$500)</f>
        <v>0.1111</v>
      </c>
      <c r="AF49" s="42">
        <f>SUMIF('C-Existing'!$B$12:$B$500,$B49,'C-Existing'!AF$12:AF$500)</f>
        <v>0</v>
      </c>
      <c r="AG49" s="42">
        <f>SUMIF('C-Existing'!$B$12:$B$500,$B49,'C-Existing'!AG$12:AG$500)</f>
        <v>0</v>
      </c>
      <c r="AH49" s="62">
        <f>SUMIF('C-Existing'!$B$12:$B$500,$B49,'C-Existing'!AH$12:AH$500)</f>
        <v>0</v>
      </c>
      <c r="AI49" s="42">
        <f>SUMIF('C-Existing'!$B$12:$B$500,$B49,'C-Existing'!AI$12:AI$500)</f>
        <v>2078</v>
      </c>
      <c r="AJ49" s="42">
        <f>SUMIF('C-Existing'!$B$12:$B$500,$B49,'C-Existing'!AJ$12:AJ$500)</f>
        <v>664960</v>
      </c>
      <c r="AK49" s="42">
        <f>SUMIF('C-Existing'!$B$12:$B$500,$B49,'C-Existing'!AK$12:AK$500)</f>
        <v>0</v>
      </c>
      <c r="AL49" s="42">
        <f>SUMIF('C-Existing'!$B$12:$B$500,$B49,'C-Existing'!AL$12:AL$500)</f>
        <v>0</v>
      </c>
      <c r="AM49" s="42">
        <f>SUMIF('C-Existing'!$B$12:$B$500,$B49,'C-Existing'!AM$12:AM$500)</f>
        <v>0</v>
      </c>
      <c r="AN49" s="42">
        <f>SUMIF('C-Existing'!$B$12:$B$500,$B49,'C-Existing'!AN$12:AN$500)</f>
        <v>0</v>
      </c>
      <c r="AR49" s="42">
        <f t="shared" si="4"/>
        <v>-987050</v>
      </c>
    </row>
    <row r="50" spans="1:44" x14ac:dyDescent="0.2">
      <c r="A50" s="1">
        <f t="shared" si="2"/>
        <v>6</v>
      </c>
      <c r="B50" s="10">
        <f t="shared" si="5"/>
        <v>42916</v>
      </c>
      <c r="C50" s="42">
        <f>SUMIF('C-Existing'!$B$12:$B$500,$B50,'C-Existing'!C$12:C$500)</f>
        <v>2734084.4699999993</v>
      </c>
      <c r="D50" s="42">
        <f>SUMIF('C-Existing'!$B$12:$B$500,$B50,'C-Existing'!D$12:D$500)</f>
        <v>79418898.949999988</v>
      </c>
      <c r="E50" s="42">
        <f>SUMIF('C-Existing'!$B$12:$B$500,$B50,'C-Existing'!E$12:E$500)</f>
        <v>0</v>
      </c>
      <c r="F50" s="42">
        <f>SUMIF('C-Existing'!$B$12:$B$500,$B50,'C-Existing'!F$12:F$500)</f>
        <v>0</v>
      </c>
      <c r="G50" s="42">
        <f>SUMIF('C-Existing'!$B$12:$B$500,$B50,'C-Existing'!G$12:G$500)</f>
        <v>2330</v>
      </c>
      <c r="H50" s="42">
        <f>SUMIF('C-Existing'!$B$12:$B$500,$B50,'C-Existing'!H$12:H$500)</f>
        <v>45669654.099999994</v>
      </c>
      <c r="I50" s="42">
        <f>SUMIF('C-Existing'!$B$12:$B$500,$B50,'C-Existing'!I$12:I$500)</f>
        <v>0</v>
      </c>
      <c r="J50" s="42">
        <f>SUMIF('C-Existing'!$B$12:$B$500,$B50,'C-Existing'!J$12:J$500)</f>
        <v>45669654.099999994</v>
      </c>
      <c r="K50" s="42">
        <f>SUMIF('C-Existing'!$B$12:$B$500,$B50,'C-Existing'!K$12:K$500)</f>
        <v>422823.35000000003</v>
      </c>
      <c r="L50" s="42">
        <f>SUMIF('C-Existing'!$B$12:$B$500,$B50,'C-Existing'!L$12:L$500)</f>
        <v>422823.35000000003</v>
      </c>
      <c r="M50" s="42">
        <f>SUMIF('C-Existing'!$B$12:$B$500,$B50,'C-Existing'!M$12:M$500)</f>
        <v>1106750</v>
      </c>
      <c r="N50" s="42">
        <f>SUMIF('C-Existing'!$B$12:$B$500,$B50,'C-Existing'!N$12:N$500)</f>
        <v>0</v>
      </c>
      <c r="O50" s="42">
        <f>SUMIF('C-Existing'!$B$12:$B$500,$B50,'C-Existing'!O$12:O$500)</f>
        <v>1106750</v>
      </c>
      <c r="P50" s="42">
        <f>SUMIF('C-Existing'!$B$12:$B$500,$B50,'C-Existing'!P$12:P$500)</f>
        <v>422823.35000000003</v>
      </c>
      <c r="Q50" s="42">
        <f>SUMIF('C-Existing'!$B$12:$B$500,$B50,'C-Existing'!Q$12:Q$500)</f>
        <v>683926.65000000014</v>
      </c>
      <c r="R50" s="42">
        <f>SUMIF('C-Existing'!$B$12:$B$500,$B50,'C-Existing'!R$12:R$500)</f>
        <v>0</v>
      </c>
      <c r="S50" s="42">
        <f>SUMIF('C-Existing'!$B$12:$B$500,$B50,'C-Existing'!S$12:S$500)</f>
        <v>44985727.449999988</v>
      </c>
      <c r="T50" s="42">
        <f>SUMIF('C-Existing'!$B$12:$B$500,$B50,'C-Existing'!T$12:T$500)</f>
        <v>44985727.449999988</v>
      </c>
      <c r="U50" s="42">
        <f>SUMIF('C-Existing'!$B$12:$B$500,$B50,'C-Existing'!U$12:U$500)</f>
        <v>1</v>
      </c>
      <c r="V50" s="42">
        <f>SUMIF('C-Existing'!$B$12:$B$500,$B50,'C-Existing'!V$12:V$500)</f>
        <v>422824.88087583327</v>
      </c>
      <c r="W50" s="42">
        <f>SUMIF('C-Existing'!$B$12:$B$500,$B50,'C-Existing'!W$12:W$500)</f>
        <v>0</v>
      </c>
      <c r="X50" s="42">
        <f>SUMIF('C-Existing'!$B$12:$B$500,$B50,'C-Existing'!X$12:X$500)</f>
        <v>155</v>
      </c>
      <c r="Y50" s="42">
        <f>SUMIF('C-Existing'!$B$12:$B$500,$B50,'C-Existing'!Y$12:Y$500)</f>
        <v>0</v>
      </c>
      <c r="Z50" s="42">
        <f>SUMIF('C-Existing'!$B$12:$B$500,$B50,'C-Existing'!Z$12:Z$500)</f>
        <v>0</v>
      </c>
      <c r="AA50" s="42">
        <f>SUMIF('C-Existing'!$B$12:$B$500,$B50,'C-Existing'!AA$12:AA$500)</f>
        <v>0</v>
      </c>
      <c r="AB50" s="42">
        <f>SUMIF('C-Existing'!$B$12:$B$500,$B50,'C-Existing'!AB$12:AB$500)</f>
        <v>0</v>
      </c>
      <c r="AC50" s="42">
        <f>SUMIF('C-Existing'!$B$12:$B$500,$B50,'C-Existing'!AC$12:AC$500)</f>
        <v>0</v>
      </c>
      <c r="AD50" s="42">
        <f>SUMIF('C-Existing'!$B$12:$B$500,$B50,'C-Existing'!AD$12:AD$500)</f>
        <v>0</v>
      </c>
      <c r="AE50" s="70">
        <f>SUMIF('C-Existing'!$B$12:$B$500,$B50,'C-Existing'!AE$12:AE$500)</f>
        <v>0.1111</v>
      </c>
      <c r="AF50" s="42">
        <f>SUMIF('C-Existing'!$B$12:$B$500,$B50,'C-Existing'!AF$12:AF$500)</f>
        <v>0</v>
      </c>
      <c r="AG50" s="42">
        <f>SUMIF('C-Existing'!$B$12:$B$500,$B50,'C-Existing'!AG$12:AG$500)</f>
        <v>0</v>
      </c>
      <c r="AH50" s="62">
        <f>SUMIF('C-Existing'!$B$12:$B$500,$B50,'C-Existing'!AH$12:AH$500)</f>
        <v>0</v>
      </c>
      <c r="AI50" s="42">
        <f>SUMIF('C-Existing'!$B$12:$B$500,$B50,'C-Existing'!AI$12:AI$500)</f>
        <v>2330</v>
      </c>
      <c r="AJ50" s="42">
        <f>SUMIF('C-Existing'!$B$12:$B$500,$B50,'C-Existing'!AJ$12:AJ$500)</f>
        <v>745600</v>
      </c>
      <c r="AK50" s="42">
        <f>SUMIF('C-Existing'!$B$12:$B$500,$B50,'C-Existing'!AK$12:AK$500)</f>
        <v>0</v>
      </c>
      <c r="AL50" s="42">
        <f>SUMIF('C-Existing'!$B$12:$B$500,$B50,'C-Existing'!AL$12:AL$500)</f>
        <v>0</v>
      </c>
      <c r="AM50" s="42">
        <f>SUMIF('C-Existing'!$B$12:$B$500,$B50,'C-Existing'!AM$12:AM$500)</f>
        <v>0</v>
      </c>
      <c r="AN50" s="42">
        <f>SUMIF('C-Existing'!$B$12:$B$500,$B50,'C-Existing'!AN$12:AN$500)</f>
        <v>0</v>
      </c>
      <c r="AR50" s="42">
        <f t="shared" si="4"/>
        <v>-1106750</v>
      </c>
    </row>
    <row r="51" spans="1:44" x14ac:dyDescent="0.2">
      <c r="A51" s="1">
        <f t="shared" si="2"/>
        <v>7</v>
      </c>
      <c r="B51" s="10">
        <f t="shared" si="5"/>
        <v>42947</v>
      </c>
      <c r="C51" s="42">
        <f>SUMIF('C-Existing'!$B$12:$B$500,$B51,'C-Existing'!C$12:C$500)</f>
        <v>2709090.3599999994</v>
      </c>
      <c r="D51" s="42">
        <f>SUMIF('C-Existing'!$B$12:$B$500,$B51,'C-Existing'!D$12:D$500)</f>
        <v>82127989.309999987</v>
      </c>
      <c r="E51" s="42">
        <f>SUMIF('C-Existing'!$B$12:$B$500,$B51,'C-Existing'!E$12:E$500)</f>
        <v>0</v>
      </c>
      <c r="F51" s="42">
        <f>SUMIF('C-Existing'!$B$12:$B$500,$B51,'C-Existing'!F$12:F$500)</f>
        <v>0</v>
      </c>
      <c r="G51" s="42">
        <f>SUMIF('C-Existing'!$B$12:$B$500,$B51,'C-Existing'!G$12:G$500)</f>
        <v>2792</v>
      </c>
      <c r="H51" s="42">
        <f>SUMIF('C-Existing'!$B$12:$B$500,$B51,'C-Existing'!H$12:H$500)</f>
        <v>44985727.449999988</v>
      </c>
      <c r="I51" s="42">
        <f>SUMIF('C-Existing'!$B$12:$B$500,$B51,'C-Existing'!I$12:I$500)</f>
        <v>0</v>
      </c>
      <c r="J51" s="42">
        <f>SUMIF('C-Existing'!$B$12:$B$500,$B51,'C-Existing'!J$12:J$500)</f>
        <v>44985727.449999988</v>
      </c>
      <c r="K51" s="42">
        <f>SUMIF('C-Existing'!$B$12:$B$500,$B51,'C-Existing'!K$12:K$500)</f>
        <v>416491.36000000016</v>
      </c>
      <c r="L51" s="42">
        <f>SUMIF('C-Existing'!$B$12:$B$500,$B51,'C-Existing'!L$12:L$500)</f>
        <v>416491.36000000016</v>
      </c>
      <c r="M51" s="42">
        <f>SUMIF('C-Existing'!$B$12:$B$500,$B51,'C-Existing'!M$12:M$500)</f>
        <v>1326200</v>
      </c>
      <c r="N51" s="42">
        <f>SUMIF('C-Existing'!$B$12:$B$500,$B51,'C-Existing'!N$12:N$500)</f>
        <v>0</v>
      </c>
      <c r="O51" s="42">
        <f>SUMIF('C-Existing'!$B$12:$B$500,$B51,'C-Existing'!O$12:O$500)</f>
        <v>1326200</v>
      </c>
      <c r="P51" s="42">
        <f>SUMIF('C-Existing'!$B$12:$B$500,$B51,'C-Existing'!P$12:P$500)</f>
        <v>416491.36000000016</v>
      </c>
      <c r="Q51" s="42">
        <f>SUMIF('C-Existing'!$B$12:$B$500,$B51,'C-Existing'!Q$12:Q$500)</f>
        <v>909708.64000000013</v>
      </c>
      <c r="R51" s="42">
        <f>SUMIF('C-Existing'!$B$12:$B$500,$B51,'C-Existing'!R$12:R$500)</f>
        <v>0</v>
      </c>
      <c r="S51" s="42">
        <f>SUMIF('C-Existing'!$B$12:$B$500,$B51,'C-Existing'!S$12:S$500)</f>
        <v>44076018.809999995</v>
      </c>
      <c r="T51" s="42">
        <f>SUMIF('C-Existing'!$B$12:$B$500,$B51,'C-Existing'!T$12:T$500)</f>
        <v>44076018.809999995</v>
      </c>
      <c r="U51" s="42">
        <f>SUMIF('C-Existing'!$B$12:$B$500,$B51,'C-Existing'!U$12:U$500)</f>
        <v>1</v>
      </c>
      <c r="V51" s="42">
        <f>SUMIF('C-Existing'!$B$12:$B$500,$B51,'C-Existing'!V$12:V$500)</f>
        <v>416492.85997458326</v>
      </c>
      <c r="W51" s="42">
        <f>SUMIF('C-Existing'!$B$12:$B$500,$B51,'C-Existing'!W$12:W$500)</f>
        <v>0</v>
      </c>
      <c r="X51" s="42">
        <f>SUMIF('C-Existing'!$B$12:$B$500,$B51,'C-Existing'!X$12:X$500)</f>
        <v>155</v>
      </c>
      <c r="Y51" s="42">
        <f>SUMIF('C-Existing'!$B$12:$B$500,$B51,'C-Existing'!Y$12:Y$500)</f>
        <v>0</v>
      </c>
      <c r="Z51" s="42">
        <f>SUMIF('C-Existing'!$B$12:$B$500,$B51,'C-Existing'!Z$12:Z$500)</f>
        <v>0</v>
      </c>
      <c r="AA51" s="42">
        <f>SUMIF('C-Existing'!$B$12:$B$500,$B51,'C-Existing'!AA$12:AA$500)</f>
        <v>0</v>
      </c>
      <c r="AB51" s="42">
        <f>SUMIF('C-Existing'!$B$12:$B$500,$B51,'C-Existing'!AB$12:AB$500)</f>
        <v>0</v>
      </c>
      <c r="AC51" s="42">
        <f>SUMIF('C-Existing'!$B$12:$B$500,$B51,'C-Existing'!AC$12:AC$500)</f>
        <v>0</v>
      </c>
      <c r="AD51" s="42">
        <f>SUMIF('C-Existing'!$B$12:$B$500,$B51,'C-Existing'!AD$12:AD$500)</f>
        <v>0</v>
      </c>
      <c r="AE51" s="70">
        <f>SUMIF('C-Existing'!$B$12:$B$500,$B51,'C-Existing'!AE$12:AE$500)</f>
        <v>0.1111</v>
      </c>
      <c r="AF51" s="42">
        <f>SUMIF('C-Existing'!$B$12:$B$500,$B51,'C-Existing'!AF$12:AF$500)</f>
        <v>0</v>
      </c>
      <c r="AG51" s="42">
        <f>SUMIF('C-Existing'!$B$12:$B$500,$B51,'C-Existing'!AG$12:AG$500)</f>
        <v>0</v>
      </c>
      <c r="AH51" s="62">
        <f>SUMIF('C-Existing'!$B$12:$B$500,$B51,'C-Existing'!AH$12:AH$500)</f>
        <v>0</v>
      </c>
      <c r="AI51" s="42">
        <f>SUMIF('C-Existing'!$B$12:$B$500,$B51,'C-Existing'!AI$12:AI$500)</f>
        <v>2792</v>
      </c>
      <c r="AJ51" s="42">
        <f>SUMIF('C-Existing'!$B$12:$B$500,$B51,'C-Existing'!AJ$12:AJ$500)</f>
        <v>893440</v>
      </c>
      <c r="AK51" s="42">
        <f>SUMIF('C-Existing'!$B$12:$B$500,$B51,'C-Existing'!AK$12:AK$500)</f>
        <v>0</v>
      </c>
      <c r="AL51" s="42">
        <f>SUMIF('C-Existing'!$B$12:$B$500,$B51,'C-Existing'!AL$12:AL$500)</f>
        <v>0</v>
      </c>
      <c r="AM51" s="42">
        <f>SUMIF('C-Existing'!$B$12:$B$500,$B51,'C-Existing'!AM$12:AM$500)</f>
        <v>0</v>
      </c>
      <c r="AN51" s="42">
        <f>SUMIF('C-Existing'!$B$12:$B$500,$B51,'C-Existing'!AN$12:AN$500)</f>
        <v>0</v>
      </c>
      <c r="AR51" s="42">
        <f t="shared" si="4"/>
        <v>-1326200</v>
      </c>
    </row>
    <row r="52" spans="1:44" x14ac:dyDescent="0.2">
      <c r="A52" s="1">
        <f t="shared" si="2"/>
        <v>8</v>
      </c>
      <c r="B52" s="10">
        <f t="shared" si="5"/>
        <v>42978</v>
      </c>
      <c r="C52" s="42">
        <f>SUMIF('C-Existing'!$B$12:$B$500,$B52,'C-Existing'!C$12:C$500)</f>
        <v>2492859.48</v>
      </c>
      <c r="D52" s="42">
        <f>SUMIF('C-Existing'!$B$12:$B$500,$B52,'C-Existing'!D$12:D$500)</f>
        <v>84620848.789999992</v>
      </c>
      <c r="E52" s="42">
        <f>SUMIF('C-Existing'!$B$12:$B$500,$B52,'C-Existing'!E$12:E$500)</f>
        <v>0</v>
      </c>
      <c r="F52" s="42">
        <f>SUMIF('C-Existing'!$B$12:$B$500,$B52,'C-Existing'!F$12:F$500)</f>
        <v>0</v>
      </c>
      <c r="G52" s="42">
        <f>SUMIF('C-Existing'!$B$12:$B$500,$B52,'C-Existing'!G$12:G$500)</f>
        <v>2731</v>
      </c>
      <c r="H52" s="42">
        <f>SUMIF('C-Existing'!$B$12:$B$500,$B52,'C-Existing'!H$12:H$500)</f>
        <v>44076018.809999995</v>
      </c>
      <c r="I52" s="42">
        <f>SUMIF('C-Existing'!$B$12:$B$500,$B52,'C-Existing'!I$12:I$500)</f>
        <v>0</v>
      </c>
      <c r="J52" s="42">
        <f>SUMIF('C-Existing'!$B$12:$B$500,$B52,'C-Existing'!J$12:J$500)</f>
        <v>44076018.809999995</v>
      </c>
      <c r="K52" s="42">
        <f>SUMIF('C-Existing'!$B$12:$B$500,$B52,'C-Existing'!K$12:K$500)</f>
        <v>408068.97</v>
      </c>
      <c r="L52" s="42">
        <f>SUMIF('C-Existing'!$B$12:$B$500,$B52,'C-Existing'!L$12:L$500)</f>
        <v>408068.97</v>
      </c>
      <c r="M52" s="42">
        <f>SUMIF('C-Existing'!$B$12:$B$500,$B52,'C-Existing'!M$12:M$500)</f>
        <v>1297225</v>
      </c>
      <c r="N52" s="42">
        <f>SUMIF('C-Existing'!$B$12:$B$500,$B52,'C-Existing'!N$12:N$500)</f>
        <v>0</v>
      </c>
      <c r="O52" s="42">
        <f>SUMIF('C-Existing'!$B$12:$B$500,$B52,'C-Existing'!O$12:O$500)</f>
        <v>1297225</v>
      </c>
      <c r="P52" s="42">
        <f>SUMIF('C-Existing'!$B$12:$B$500,$B52,'C-Existing'!P$12:P$500)</f>
        <v>408068.97</v>
      </c>
      <c r="Q52" s="42">
        <f>SUMIF('C-Existing'!$B$12:$B$500,$B52,'C-Existing'!Q$12:Q$500)</f>
        <v>889156.03000000014</v>
      </c>
      <c r="R52" s="42">
        <f>SUMIF('C-Existing'!$B$12:$B$500,$B52,'C-Existing'!R$12:R$500)</f>
        <v>0</v>
      </c>
      <c r="S52" s="42">
        <f>SUMIF('C-Existing'!$B$12:$B$500,$B52,'C-Existing'!S$12:S$500)</f>
        <v>43186862.780000009</v>
      </c>
      <c r="T52" s="42">
        <f>SUMIF('C-Existing'!$B$12:$B$500,$B52,'C-Existing'!T$12:T$500)</f>
        <v>43186862.780000009</v>
      </c>
      <c r="U52" s="42">
        <f>SUMIF('C-Existing'!$B$12:$B$500,$B52,'C-Existing'!U$12:U$500)</f>
        <v>1</v>
      </c>
      <c r="V52" s="42">
        <f>SUMIF('C-Existing'!$B$12:$B$500,$B52,'C-Existing'!V$12:V$500)</f>
        <v>408070.47414924996</v>
      </c>
      <c r="W52" s="42">
        <f>SUMIF('C-Existing'!$B$12:$B$500,$B52,'C-Existing'!W$12:W$500)</f>
        <v>0</v>
      </c>
      <c r="X52" s="42">
        <f>SUMIF('C-Existing'!$B$12:$B$500,$B52,'C-Existing'!X$12:X$500)</f>
        <v>155</v>
      </c>
      <c r="Y52" s="42">
        <f>SUMIF('C-Existing'!$B$12:$B$500,$B52,'C-Existing'!Y$12:Y$500)</f>
        <v>0</v>
      </c>
      <c r="Z52" s="42">
        <f>SUMIF('C-Existing'!$B$12:$B$500,$B52,'C-Existing'!Z$12:Z$500)</f>
        <v>0</v>
      </c>
      <c r="AA52" s="42">
        <f>SUMIF('C-Existing'!$B$12:$B$500,$B52,'C-Existing'!AA$12:AA$500)</f>
        <v>0</v>
      </c>
      <c r="AB52" s="42">
        <f>SUMIF('C-Existing'!$B$12:$B$500,$B52,'C-Existing'!AB$12:AB$500)</f>
        <v>0</v>
      </c>
      <c r="AC52" s="42">
        <f>SUMIF('C-Existing'!$B$12:$B$500,$B52,'C-Existing'!AC$12:AC$500)</f>
        <v>0</v>
      </c>
      <c r="AD52" s="42">
        <f>SUMIF('C-Existing'!$B$12:$B$500,$B52,'C-Existing'!AD$12:AD$500)</f>
        <v>0</v>
      </c>
      <c r="AE52" s="70">
        <f>SUMIF('C-Existing'!$B$12:$B$500,$B52,'C-Existing'!AE$12:AE$500)</f>
        <v>0.1111</v>
      </c>
      <c r="AF52" s="42">
        <f>SUMIF('C-Existing'!$B$12:$B$500,$B52,'C-Existing'!AF$12:AF$500)</f>
        <v>0</v>
      </c>
      <c r="AG52" s="42">
        <f>SUMIF('C-Existing'!$B$12:$B$500,$B52,'C-Existing'!AG$12:AG$500)</f>
        <v>0</v>
      </c>
      <c r="AH52" s="62">
        <f>SUMIF('C-Existing'!$B$12:$B$500,$B52,'C-Existing'!AH$12:AH$500)</f>
        <v>0</v>
      </c>
      <c r="AI52" s="42">
        <f>SUMIF('C-Existing'!$B$12:$B$500,$B52,'C-Existing'!AI$12:AI$500)</f>
        <v>2731</v>
      </c>
      <c r="AJ52" s="42">
        <f>SUMIF('C-Existing'!$B$12:$B$500,$B52,'C-Existing'!AJ$12:AJ$500)</f>
        <v>873920</v>
      </c>
      <c r="AK52" s="42">
        <f>SUMIF('C-Existing'!$B$12:$B$500,$B52,'C-Existing'!AK$12:AK$500)</f>
        <v>0</v>
      </c>
      <c r="AL52" s="42">
        <f>SUMIF('C-Existing'!$B$12:$B$500,$B52,'C-Existing'!AL$12:AL$500)</f>
        <v>0</v>
      </c>
      <c r="AM52" s="42">
        <f>SUMIF('C-Existing'!$B$12:$B$500,$B52,'C-Existing'!AM$12:AM$500)</f>
        <v>0</v>
      </c>
      <c r="AN52" s="42">
        <f>SUMIF('C-Existing'!$B$12:$B$500,$B52,'C-Existing'!AN$12:AN$500)</f>
        <v>0</v>
      </c>
      <c r="AR52" s="42">
        <f t="shared" si="4"/>
        <v>-1297225</v>
      </c>
    </row>
    <row r="53" spans="1:44" x14ac:dyDescent="0.2">
      <c r="A53" s="1">
        <f t="shared" si="2"/>
        <v>9</v>
      </c>
      <c r="B53" s="10">
        <f t="shared" si="5"/>
        <v>43008</v>
      </c>
      <c r="C53" s="42">
        <f>SUMIF('C-Existing'!$B$12:$B$500,$B53,'C-Existing'!C$12:C$500)</f>
        <v>2122050.75</v>
      </c>
      <c r="D53" s="42">
        <f>SUMIF('C-Existing'!$B$12:$B$500,$B53,'C-Existing'!D$12:D$500)</f>
        <v>86742899.539999992</v>
      </c>
      <c r="E53" s="42">
        <f>SUMIF('C-Existing'!$B$12:$B$500,$B53,'C-Existing'!E$12:E$500)</f>
        <v>0</v>
      </c>
      <c r="F53" s="42">
        <f>SUMIF('C-Existing'!$B$12:$B$500,$B53,'C-Existing'!F$12:F$500)</f>
        <v>0</v>
      </c>
      <c r="G53" s="42">
        <f>SUMIF('C-Existing'!$B$12:$B$500,$B53,'C-Existing'!G$12:G$500)</f>
        <v>2712</v>
      </c>
      <c r="H53" s="42">
        <f>SUMIF('C-Existing'!$B$12:$B$500,$B53,'C-Existing'!H$12:H$500)</f>
        <v>43186862.780000009</v>
      </c>
      <c r="I53" s="42">
        <f>SUMIF('C-Existing'!$B$12:$B$500,$B53,'C-Existing'!I$12:I$500)</f>
        <v>0</v>
      </c>
      <c r="J53" s="42">
        <f>SUMIF('C-Existing'!$B$12:$B$500,$B53,'C-Existing'!J$12:J$500)</f>
        <v>43186862.780000009</v>
      </c>
      <c r="K53" s="42">
        <f>SUMIF('C-Existing'!$B$12:$B$500,$B53,'C-Existing'!K$12:K$500)</f>
        <v>399836.93999999977</v>
      </c>
      <c r="L53" s="42">
        <f>SUMIF('C-Existing'!$B$12:$B$500,$B53,'C-Existing'!L$12:L$500)</f>
        <v>399836.93999999977</v>
      </c>
      <c r="M53" s="42">
        <f>SUMIF('C-Existing'!$B$12:$B$500,$B53,'C-Existing'!M$12:M$500)</f>
        <v>1288200</v>
      </c>
      <c r="N53" s="42">
        <f>SUMIF('C-Existing'!$B$12:$B$500,$B53,'C-Existing'!N$12:N$500)</f>
        <v>0</v>
      </c>
      <c r="O53" s="42">
        <f>SUMIF('C-Existing'!$B$12:$B$500,$B53,'C-Existing'!O$12:O$500)</f>
        <v>1288200</v>
      </c>
      <c r="P53" s="42">
        <f>SUMIF('C-Existing'!$B$12:$B$500,$B53,'C-Existing'!P$12:P$500)</f>
        <v>399836.93999999977</v>
      </c>
      <c r="Q53" s="42">
        <f>SUMIF('C-Existing'!$B$12:$B$500,$B53,'C-Existing'!Q$12:Q$500)</f>
        <v>888363.05999999982</v>
      </c>
      <c r="R53" s="42">
        <f>SUMIF('C-Existing'!$B$12:$B$500,$B53,'C-Existing'!R$12:R$500)</f>
        <v>0</v>
      </c>
      <c r="S53" s="42">
        <f>SUMIF('C-Existing'!$B$12:$B$500,$B53,'C-Existing'!S$12:S$500)</f>
        <v>42298499.720000006</v>
      </c>
      <c r="T53" s="42">
        <f>SUMIF('C-Existing'!$B$12:$B$500,$B53,'C-Existing'!T$12:T$500)</f>
        <v>42298499.720000006</v>
      </c>
      <c r="U53" s="42">
        <f>SUMIF('C-Existing'!$B$12:$B$500,$B53,'C-Existing'!U$12:U$500)</f>
        <v>1</v>
      </c>
      <c r="V53" s="42">
        <f>SUMIF('C-Existing'!$B$12:$B$500,$B53,'C-Existing'!V$12:V$500)</f>
        <v>399838.37123816676</v>
      </c>
      <c r="W53" s="42">
        <f>SUMIF('C-Existing'!$B$12:$B$500,$B53,'C-Existing'!W$12:W$500)</f>
        <v>0</v>
      </c>
      <c r="X53" s="42">
        <f>SUMIF('C-Existing'!$B$12:$B$500,$B53,'C-Existing'!X$12:X$500)</f>
        <v>155</v>
      </c>
      <c r="Y53" s="42">
        <f>SUMIF('C-Existing'!$B$12:$B$500,$B53,'C-Existing'!Y$12:Y$500)</f>
        <v>0</v>
      </c>
      <c r="Z53" s="42">
        <f>SUMIF('C-Existing'!$B$12:$B$500,$B53,'C-Existing'!Z$12:Z$500)</f>
        <v>0</v>
      </c>
      <c r="AA53" s="42">
        <f>SUMIF('C-Existing'!$B$12:$B$500,$B53,'C-Existing'!AA$12:AA$500)</f>
        <v>0</v>
      </c>
      <c r="AB53" s="42">
        <f>SUMIF('C-Existing'!$B$12:$B$500,$B53,'C-Existing'!AB$12:AB$500)</f>
        <v>0</v>
      </c>
      <c r="AC53" s="42">
        <f>SUMIF('C-Existing'!$B$12:$B$500,$B53,'C-Existing'!AC$12:AC$500)</f>
        <v>0</v>
      </c>
      <c r="AD53" s="42">
        <f>SUMIF('C-Existing'!$B$12:$B$500,$B53,'C-Existing'!AD$12:AD$500)</f>
        <v>0</v>
      </c>
      <c r="AE53" s="70">
        <f>SUMIF('C-Existing'!$B$12:$B$500,$B53,'C-Existing'!AE$12:AE$500)</f>
        <v>0.1111</v>
      </c>
      <c r="AF53" s="42">
        <f>SUMIF('C-Existing'!$B$12:$B$500,$B53,'C-Existing'!AF$12:AF$500)</f>
        <v>0</v>
      </c>
      <c r="AG53" s="42">
        <f>SUMIF('C-Existing'!$B$12:$B$500,$B53,'C-Existing'!AG$12:AG$500)</f>
        <v>0</v>
      </c>
      <c r="AH53" s="62">
        <f>SUMIF('C-Existing'!$B$12:$B$500,$B53,'C-Existing'!AH$12:AH$500)</f>
        <v>0</v>
      </c>
      <c r="AI53" s="42">
        <f>SUMIF('C-Existing'!$B$12:$B$500,$B53,'C-Existing'!AI$12:AI$500)</f>
        <v>2712</v>
      </c>
      <c r="AJ53" s="42">
        <f>SUMIF('C-Existing'!$B$12:$B$500,$B53,'C-Existing'!AJ$12:AJ$500)</f>
        <v>867840</v>
      </c>
      <c r="AK53" s="42">
        <f>SUMIF('C-Existing'!$B$12:$B$500,$B53,'C-Existing'!AK$12:AK$500)</f>
        <v>0</v>
      </c>
      <c r="AL53" s="42">
        <f>SUMIF('C-Existing'!$B$12:$B$500,$B53,'C-Existing'!AL$12:AL$500)</f>
        <v>0</v>
      </c>
      <c r="AM53" s="42">
        <f>SUMIF('C-Existing'!$B$12:$B$500,$B53,'C-Existing'!AM$12:AM$500)</f>
        <v>0</v>
      </c>
      <c r="AN53" s="42">
        <f>SUMIF('C-Existing'!$B$12:$B$500,$B53,'C-Existing'!AN$12:AN$500)</f>
        <v>0</v>
      </c>
      <c r="AR53" s="42">
        <f t="shared" si="4"/>
        <v>-1288200</v>
      </c>
    </row>
    <row r="54" spans="1:44" x14ac:dyDescent="0.2">
      <c r="A54" s="1">
        <f t="shared" si="2"/>
        <v>10</v>
      </c>
      <c r="B54" s="10">
        <f t="shared" si="5"/>
        <v>43039</v>
      </c>
      <c r="C54" s="42">
        <f>SUMIF('C-Existing'!$B$12:$B$500,$B54,'C-Existing'!C$12:C$500)</f>
        <v>1712476.3199999998</v>
      </c>
      <c r="D54" s="42">
        <f>SUMIF('C-Existing'!$B$12:$B$500,$B54,'C-Existing'!D$12:D$500)</f>
        <v>88455375.859999985</v>
      </c>
      <c r="E54" s="42">
        <f>SUMIF('C-Existing'!$B$12:$B$500,$B54,'C-Existing'!E$12:E$500)</f>
        <v>0</v>
      </c>
      <c r="F54" s="42">
        <f>SUMIF('C-Existing'!$B$12:$B$500,$B54,'C-Existing'!F$12:F$500)</f>
        <v>0</v>
      </c>
      <c r="G54" s="42">
        <f>SUMIF('C-Existing'!$B$12:$B$500,$B54,'C-Existing'!G$12:G$500)</f>
        <v>2491</v>
      </c>
      <c r="H54" s="42">
        <f>SUMIF('C-Existing'!$B$12:$B$500,$B54,'C-Existing'!H$12:H$500)</f>
        <v>42298499.720000006</v>
      </c>
      <c r="I54" s="42">
        <f>SUMIF('C-Existing'!$B$12:$B$500,$B54,'C-Existing'!I$12:I$500)</f>
        <v>0</v>
      </c>
      <c r="J54" s="42">
        <f>SUMIF('C-Existing'!$B$12:$B$500,$B54,'C-Existing'!J$12:J$500)</f>
        <v>42298499.720000006</v>
      </c>
      <c r="K54" s="42">
        <f>SUMIF('C-Existing'!$B$12:$B$500,$B54,'C-Existing'!K$12:K$500)</f>
        <v>391612.17</v>
      </c>
      <c r="L54" s="42">
        <f>SUMIF('C-Existing'!$B$12:$B$500,$B54,'C-Existing'!L$12:L$500)</f>
        <v>391612.17</v>
      </c>
      <c r="M54" s="42">
        <f>SUMIF('C-Existing'!$B$12:$B$500,$B54,'C-Existing'!M$12:M$500)</f>
        <v>1183225</v>
      </c>
      <c r="N54" s="42">
        <f>SUMIF('C-Existing'!$B$12:$B$500,$B54,'C-Existing'!N$12:N$500)</f>
        <v>0</v>
      </c>
      <c r="O54" s="42">
        <f>SUMIF('C-Existing'!$B$12:$B$500,$B54,'C-Existing'!O$12:O$500)</f>
        <v>1183225</v>
      </c>
      <c r="P54" s="42">
        <f>SUMIF('C-Existing'!$B$12:$B$500,$B54,'C-Existing'!P$12:P$500)</f>
        <v>391612.17</v>
      </c>
      <c r="Q54" s="42">
        <f>SUMIF('C-Existing'!$B$12:$B$500,$B54,'C-Existing'!Q$12:Q$500)</f>
        <v>791612.83000000019</v>
      </c>
      <c r="R54" s="42">
        <f>SUMIF('C-Existing'!$B$12:$B$500,$B54,'C-Existing'!R$12:R$500)</f>
        <v>0</v>
      </c>
      <c r="S54" s="42">
        <f>SUMIF('C-Existing'!$B$12:$B$500,$B54,'C-Existing'!S$12:S$500)</f>
        <v>41506886.890000001</v>
      </c>
      <c r="T54" s="42">
        <f>SUMIF('C-Existing'!$B$12:$B$500,$B54,'C-Existing'!T$12:T$500)</f>
        <v>41506886.890000001</v>
      </c>
      <c r="U54" s="42">
        <f>SUMIF('C-Existing'!$B$12:$B$500,$B54,'C-Existing'!U$12:U$500)</f>
        <v>1</v>
      </c>
      <c r="V54" s="42">
        <f>SUMIF('C-Existing'!$B$12:$B$500,$B54,'C-Existing'!V$12:V$500)</f>
        <v>391613.60990766675</v>
      </c>
      <c r="W54" s="42">
        <f>SUMIF('C-Existing'!$B$12:$B$500,$B54,'C-Existing'!W$12:W$500)</f>
        <v>0</v>
      </c>
      <c r="X54" s="42">
        <f>SUMIF('C-Existing'!$B$12:$B$500,$B54,'C-Existing'!X$12:X$500)</f>
        <v>155</v>
      </c>
      <c r="Y54" s="42">
        <f>SUMIF('C-Existing'!$B$12:$B$500,$B54,'C-Existing'!Y$12:Y$500)</f>
        <v>0</v>
      </c>
      <c r="Z54" s="42">
        <f>SUMIF('C-Existing'!$B$12:$B$500,$B54,'C-Existing'!Z$12:Z$500)</f>
        <v>0</v>
      </c>
      <c r="AA54" s="42">
        <f>SUMIF('C-Existing'!$B$12:$B$500,$B54,'C-Existing'!AA$12:AA$500)</f>
        <v>0</v>
      </c>
      <c r="AB54" s="42">
        <f>SUMIF('C-Existing'!$B$12:$B$500,$B54,'C-Existing'!AB$12:AB$500)</f>
        <v>0</v>
      </c>
      <c r="AC54" s="42">
        <f>SUMIF('C-Existing'!$B$12:$B$500,$B54,'C-Existing'!AC$12:AC$500)</f>
        <v>0</v>
      </c>
      <c r="AD54" s="42">
        <f>SUMIF('C-Existing'!$B$12:$B$500,$B54,'C-Existing'!AD$12:AD$500)</f>
        <v>0</v>
      </c>
      <c r="AE54" s="70">
        <f>SUMIF('C-Existing'!$B$12:$B$500,$B54,'C-Existing'!AE$12:AE$500)</f>
        <v>0.1111</v>
      </c>
      <c r="AF54" s="42">
        <f>SUMIF('C-Existing'!$B$12:$B$500,$B54,'C-Existing'!AF$12:AF$500)</f>
        <v>0</v>
      </c>
      <c r="AG54" s="42">
        <f>SUMIF('C-Existing'!$B$12:$B$500,$B54,'C-Existing'!AG$12:AG$500)</f>
        <v>0</v>
      </c>
      <c r="AH54" s="62">
        <f>SUMIF('C-Existing'!$B$12:$B$500,$B54,'C-Existing'!AH$12:AH$500)</f>
        <v>0</v>
      </c>
      <c r="AI54" s="42">
        <f>SUMIF('C-Existing'!$B$12:$B$500,$B54,'C-Existing'!AI$12:AI$500)</f>
        <v>2491</v>
      </c>
      <c r="AJ54" s="42">
        <f>SUMIF('C-Existing'!$B$12:$B$500,$B54,'C-Existing'!AJ$12:AJ$500)</f>
        <v>797120</v>
      </c>
      <c r="AK54" s="42">
        <f>SUMIF('C-Existing'!$B$12:$B$500,$B54,'C-Existing'!AK$12:AK$500)</f>
        <v>0</v>
      </c>
      <c r="AL54" s="42">
        <f>SUMIF('C-Existing'!$B$12:$B$500,$B54,'C-Existing'!AL$12:AL$500)</f>
        <v>0</v>
      </c>
      <c r="AM54" s="42">
        <f>SUMIF('C-Existing'!$B$12:$B$500,$B54,'C-Existing'!AM$12:AM$500)</f>
        <v>0</v>
      </c>
      <c r="AN54" s="42">
        <f>SUMIF('C-Existing'!$B$12:$B$500,$B54,'C-Existing'!AN$12:AN$500)</f>
        <v>0</v>
      </c>
      <c r="AR54" s="42">
        <f t="shared" si="4"/>
        <v>-1183225</v>
      </c>
    </row>
    <row r="55" spans="1:44" x14ac:dyDescent="0.2">
      <c r="A55" s="1">
        <f t="shared" si="2"/>
        <v>11</v>
      </c>
      <c r="B55" s="10">
        <f t="shared" si="5"/>
        <v>43069</v>
      </c>
      <c r="C55" s="42">
        <f>SUMIF('C-Existing'!$B$12:$B$500,$B55,'C-Existing'!C$12:C$500)</f>
        <v>1076349.8799999999</v>
      </c>
      <c r="D55" s="42">
        <f>SUMIF('C-Existing'!$B$12:$B$500,$B55,'C-Existing'!D$12:D$500)</f>
        <v>89531725.73999998</v>
      </c>
      <c r="E55" s="42">
        <f>SUMIF('C-Existing'!$B$12:$B$500,$B55,'C-Existing'!E$12:E$500)</f>
        <v>0</v>
      </c>
      <c r="F55" s="42">
        <f>SUMIF('C-Existing'!$B$12:$B$500,$B55,'C-Existing'!F$12:F$500)</f>
        <v>0</v>
      </c>
      <c r="G55" s="42">
        <f>SUMIF('C-Existing'!$B$12:$B$500,$B55,'C-Existing'!G$12:G$500)</f>
        <v>2123</v>
      </c>
      <c r="H55" s="42">
        <f>SUMIF('C-Existing'!$B$12:$B$500,$B55,'C-Existing'!H$12:H$500)</f>
        <v>41506886.890000001</v>
      </c>
      <c r="I55" s="42">
        <f>SUMIF('C-Existing'!$B$12:$B$500,$B55,'C-Existing'!I$12:I$500)</f>
        <v>0</v>
      </c>
      <c r="J55" s="42">
        <f>SUMIF('C-Existing'!$B$12:$B$500,$B55,'C-Existing'!J$12:J$500)</f>
        <v>41506886.890000001</v>
      </c>
      <c r="K55" s="42">
        <f>SUMIF('C-Existing'!$B$12:$B$500,$B55,'C-Existing'!K$12:K$500)</f>
        <v>384283.17999999988</v>
      </c>
      <c r="L55" s="42">
        <f>SUMIF('C-Existing'!$B$12:$B$500,$B55,'C-Existing'!L$12:L$500)</f>
        <v>384283.17999999988</v>
      </c>
      <c r="M55" s="42">
        <f>SUMIF('C-Existing'!$B$12:$B$500,$B55,'C-Existing'!M$12:M$500)</f>
        <v>1008425</v>
      </c>
      <c r="N55" s="42">
        <f>SUMIF('C-Existing'!$B$12:$B$500,$B55,'C-Existing'!N$12:N$500)</f>
        <v>0</v>
      </c>
      <c r="O55" s="42">
        <f>SUMIF('C-Existing'!$B$12:$B$500,$B55,'C-Existing'!O$12:O$500)</f>
        <v>1008425</v>
      </c>
      <c r="P55" s="42">
        <f>SUMIF('C-Existing'!$B$12:$B$500,$B55,'C-Existing'!P$12:P$500)</f>
        <v>384283.17999999988</v>
      </c>
      <c r="Q55" s="42">
        <f>SUMIF('C-Existing'!$B$12:$B$500,$B55,'C-Existing'!Q$12:Q$500)</f>
        <v>624141.81999999983</v>
      </c>
      <c r="R55" s="42">
        <f>SUMIF('C-Existing'!$B$12:$B$500,$B55,'C-Existing'!R$12:R$500)</f>
        <v>0</v>
      </c>
      <c r="S55" s="42">
        <f>SUMIF('C-Existing'!$B$12:$B$500,$B55,'C-Existing'!S$12:S$500)</f>
        <v>40882745.070000008</v>
      </c>
      <c r="T55" s="42">
        <f>SUMIF('C-Existing'!$B$12:$B$500,$B55,'C-Existing'!T$12:T$500)</f>
        <v>40882745.070000008</v>
      </c>
      <c r="U55" s="42">
        <f>SUMIF('C-Existing'!$B$12:$B$500,$B55,'C-Existing'!U$12:U$500)</f>
        <v>1</v>
      </c>
      <c r="V55" s="42">
        <f>SUMIF('C-Existing'!$B$12:$B$500,$B55,'C-Existing'!V$12:V$500)</f>
        <v>384284.59445658338</v>
      </c>
      <c r="W55" s="42">
        <f>SUMIF('C-Existing'!$B$12:$B$500,$B55,'C-Existing'!W$12:W$500)</f>
        <v>0</v>
      </c>
      <c r="X55" s="42">
        <f>SUMIF('C-Existing'!$B$12:$B$500,$B55,'C-Existing'!X$12:X$500)</f>
        <v>155</v>
      </c>
      <c r="Y55" s="42">
        <f>SUMIF('C-Existing'!$B$12:$B$500,$B55,'C-Existing'!Y$12:Y$500)</f>
        <v>0</v>
      </c>
      <c r="Z55" s="42">
        <f>SUMIF('C-Existing'!$B$12:$B$500,$B55,'C-Existing'!Z$12:Z$500)</f>
        <v>0</v>
      </c>
      <c r="AA55" s="42">
        <f>SUMIF('C-Existing'!$B$12:$B$500,$B55,'C-Existing'!AA$12:AA$500)</f>
        <v>0</v>
      </c>
      <c r="AB55" s="42">
        <f>SUMIF('C-Existing'!$B$12:$B$500,$B55,'C-Existing'!AB$12:AB$500)</f>
        <v>0</v>
      </c>
      <c r="AC55" s="42">
        <f>SUMIF('C-Existing'!$B$12:$B$500,$B55,'C-Existing'!AC$12:AC$500)</f>
        <v>0</v>
      </c>
      <c r="AD55" s="42">
        <f>SUMIF('C-Existing'!$B$12:$B$500,$B55,'C-Existing'!AD$12:AD$500)</f>
        <v>0</v>
      </c>
      <c r="AE55" s="70">
        <f>SUMIF('C-Existing'!$B$12:$B$500,$B55,'C-Existing'!AE$12:AE$500)</f>
        <v>0.1111</v>
      </c>
      <c r="AF55" s="42">
        <f>SUMIF('C-Existing'!$B$12:$B$500,$B55,'C-Existing'!AF$12:AF$500)</f>
        <v>0</v>
      </c>
      <c r="AG55" s="42">
        <f>SUMIF('C-Existing'!$B$12:$B$500,$B55,'C-Existing'!AG$12:AG$500)</f>
        <v>0</v>
      </c>
      <c r="AH55" s="62">
        <f>SUMIF('C-Existing'!$B$12:$B$500,$B55,'C-Existing'!AH$12:AH$500)</f>
        <v>0</v>
      </c>
      <c r="AI55" s="42">
        <f>SUMIF('C-Existing'!$B$12:$B$500,$B55,'C-Existing'!AI$12:AI$500)</f>
        <v>2123</v>
      </c>
      <c r="AJ55" s="42">
        <f>SUMIF('C-Existing'!$B$12:$B$500,$B55,'C-Existing'!AJ$12:AJ$500)</f>
        <v>679360</v>
      </c>
      <c r="AK55" s="42">
        <f>SUMIF('C-Existing'!$B$12:$B$500,$B55,'C-Existing'!AK$12:AK$500)</f>
        <v>0</v>
      </c>
      <c r="AL55" s="42">
        <f>SUMIF('C-Existing'!$B$12:$B$500,$B55,'C-Existing'!AL$12:AL$500)</f>
        <v>0</v>
      </c>
      <c r="AM55" s="42">
        <f>SUMIF('C-Existing'!$B$12:$B$500,$B55,'C-Existing'!AM$12:AM$500)</f>
        <v>0</v>
      </c>
      <c r="AN55" s="42">
        <f>SUMIF('C-Existing'!$B$12:$B$500,$B55,'C-Existing'!AN$12:AN$500)</f>
        <v>0</v>
      </c>
      <c r="AR55" s="42">
        <f t="shared" si="4"/>
        <v>-1008425</v>
      </c>
    </row>
    <row r="56" spans="1:44" x14ac:dyDescent="0.2">
      <c r="A56" s="1">
        <f t="shared" si="2"/>
        <v>12</v>
      </c>
      <c r="B56" s="10">
        <f t="shared" si="5"/>
        <v>43100</v>
      </c>
      <c r="C56" s="42">
        <f>SUMIF('C-Existing'!$B$12:$B$500,$B56,'C-Existing'!C$12:C$500)</f>
        <v>952542.64000000025</v>
      </c>
      <c r="D56" s="42">
        <f>SUMIF('C-Existing'!$B$12:$B$500,$B56,'C-Existing'!D$12:D$500)</f>
        <v>90484268.37999998</v>
      </c>
      <c r="E56" s="42">
        <f>SUMIF('C-Existing'!$B$12:$B$500,$B56,'C-Existing'!E$12:E$500)</f>
        <v>0</v>
      </c>
      <c r="F56" s="42">
        <f>SUMIF('C-Existing'!$B$12:$B$500,$B56,'C-Existing'!F$12:F$500)</f>
        <v>0</v>
      </c>
      <c r="G56" s="42">
        <f>SUMIF('C-Existing'!$B$12:$B$500,$B56,'C-Existing'!G$12:G$500)</f>
        <v>1711</v>
      </c>
      <c r="H56" s="42">
        <f>SUMIF('C-Existing'!$B$12:$B$500,$B56,'C-Existing'!H$12:H$500)</f>
        <v>40882745.070000008</v>
      </c>
      <c r="I56" s="42">
        <f>SUMIF('C-Existing'!$B$12:$B$500,$B56,'C-Existing'!I$12:I$500)</f>
        <v>0</v>
      </c>
      <c r="J56" s="42">
        <f>SUMIF('C-Existing'!$B$12:$B$500,$B56,'C-Existing'!J$12:J$500)</f>
        <v>40882745.070000008</v>
      </c>
      <c r="K56" s="42">
        <f>SUMIF('C-Existing'!$B$12:$B$500,$B56,'C-Existing'!K$12:K$500)</f>
        <v>378504.71000000008</v>
      </c>
      <c r="L56" s="42">
        <f>SUMIF('C-Existing'!$B$12:$B$500,$B56,'C-Existing'!L$12:L$500)</f>
        <v>378504.71000000008</v>
      </c>
      <c r="M56" s="42">
        <f>SUMIF('C-Existing'!$B$12:$B$500,$B56,'C-Existing'!M$12:M$500)</f>
        <v>812725</v>
      </c>
      <c r="N56" s="42">
        <f>SUMIF('C-Existing'!$B$12:$B$500,$B56,'C-Existing'!N$12:N$500)</f>
        <v>0</v>
      </c>
      <c r="O56" s="42">
        <f>SUMIF('C-Existing'!$B$12:$B$500,$B56,'C-Existing'!O$12:O$500)</f>
        <v>812725</v>
      </c>
      <c r="P56" s="42">
        <f>SUMIF('C-Existing'!$B$12:$B$500,$B56,'C-Existing'!P$12:P$500)</f>
        <v>378504.71000000008</v>
      </c>
      <c r="Q56" s="42">
        <f>SUMIF('C-Existing'!$B$12:$B$500,$B56,'C-Existing'!Q$12:Q$500)</f>
        <v>434220.28999999992</v>
      </c>
      <c r="R56" s="42">
        <f>SUMIF('C-Existing'!$B$12:$B$500,$B56,'C-Existing'!R$12:R$500)</f>
        <v>0</v>
      </c>
      <c r="S56" s="42">
        <f>SUMIF('C-Existing'!$B$12:$B$500,$B56,'C-Existing'!S$12:S$500)</f>
        <v>40448524.779999994</v>
      </c>
      <c r="T56" s="42">
        <f>SUMIF('C-Existing'!$B$12:$B$500,$B56,'C-Existing'!T$12:T$500)</f>
        <v>40448524.779999994</v>
      </c>
      <c r="U56" s="42">
        <f>SUMIF('C-Existing'!$B$12:$B$500,$B56,'C-Existing'!U$12:U$500)</f>
        <v>1</v>
      </c>
      <c r="V56" s="42">
        <f>SUMIF('C-Existing'!$B$12:$B$500,$B56,'C-Existing'!V$12:V$500)</f>
        <v>378506.08143975009</v>
      </c>
      <c r="W56" s="42">
        <f>SUMIF('C-Existing'!$B$12:$B$500,$B56,'C-Existing'!W$12:W$500)</f>
        <v>0</v>
      </c>
      <c r="X56" s="42">
        <f>SUMIF('C-Existing'!$B$12:$B$500,$B56,'C-Existing'!X$12:X$500)</f>
        <v>155</v>
      </c>
      <c r="Y56" s="42">
        <f>SUMIF('C-Existing'!$B$12:$B$500,$B56,'C-Existing'!Y$12:Y$500)</f>
        <v>0</v>
      </c>
      <c r="Z56" s="42">
        <f>SUMIF('C-Existing'!$B$12:$B$500,$B56,'C-Existing'!Z$12:Z$500)</f>
        <v>0</v>
      </c>
      <c r="AA56" s="42">
        <f>SUMIF('C-Existing'!$B$12:$B$500,$B56,'C-Existing'!AA$12:AA$500)</f>
        <v>0</v>
      </c>
      <c r="AB56" s="42">
        <f>SUMIF('C-Existing'!$B$12:$B$500,$B56,'C-Existing'!AB$12:AB$500)</f>
        <v>0</v>
      </c>
      <c r="AC56" s="42">
        <f>SUMIF('C-Existing'!$B$12:$B$500,$B56,'C-Existing'!AC$12:AC$500)</f>
        <v>0</v>
      </c>
      <c r="AD56" s="42">
        <f>SUMIF('C-Existing'!$B$12:$B$500,$B56,'C-Existing'!AD$12:AD$500)</f>
        <v>0</v>
      </c>
      <c r="AE56" s="70">
        <f>SUMIF('C-Existing'!$B$12:$B$500,$B56,'C-Existing'!AE$12:AE$500)</f>
        <v>0.1111</v>
      </c>
      <c r="AF56" s="42">
        <f>SUMIF('C-Existing'!$B$12:$B$500,$B56,'C-Existing'!AF$12:AF$500)</f>
        <v>0</v>
      </c>
      <c r="AG56" s="42">
        <f>SUMIF('C-Existing'!$B$12:$B$500,$B56,'C-Existing'!AG$12:AG$500)</f>
        <v>0</v>
      </c>
      <c r="AH56" s="62">
        <f>SUMIF('C-Existing'!$B$12:$B$500,$B56,'C-Existing'!AH$12:AH$500)</f>
        <v>0</v>
      </c>
      <c r="AI56" s="42">
        <f>SUMIF('C-Existing'!$B$12:$B$500,$B56,'C-Existing'!AI$12:AI$500)</f>
        <v>1711</v>
      </c>
      <c r="AJ56" s="42">
        <f>SUMIF('C-Existing'!$B$12:$B$500,$B56,'C-Existing'!AJ$12:AJ$500)</f>
        <v>547520</v>
      </c>
      <c r="AK56" s="42">
        <f>SUMIF('C-Existing'!$B$12:$B$500,$B56,'C-Existing'!AK$12:AK$500)</f>
        <v>0</v>
      </c>
      <c r="AL56" s="42">
        <f>SUMIF('C-Existing'!$B$12:$B$500,$B56,'C-Existing'!AL$12:AL$500)</f>
        <v>0</v>
      </c>
      <c r="AM56" s="42">
        <f>SUMIF('C-Existing'!$B$12:$B$500,$B56,'C-Existing'!AM$12:AM$500)</f>
        <v>0</v>
      </c>
      <c r="AN56" s="42">
        <f>SUMIF('C-Existing'!$B$12:$B$500,$B56,'C-Existing'!AN$12:AN$500)</f>
        <v>0</v>
      </c>
      <c r="AR56" s="42">
        <f t="shared" si="4"/>
        <v>-812725</v>
      </c>
    </row>
    <row r="57" spans="1:44" x14ac:dyDescent="0.2">
      <c r="A57" s="1">
        <f t="shared" si="2"/>
        <v>1</v>
      </c>
      <c r="B57" s="10">
        <f t="shared" si="5"/>
        <v>43131</v>
      </c>
      <c r="C57" s="42">
        <f>SUMIF('C-Existing'!$B$12:$B$500,$B57,'C-Existing'!C$12:C$500)</f>
        <v>1176316.0200000003</v>
      </c>
      <c r="D57" s="42">
        <f>SUMIF('C-Existing'!$B$12:$B$500,$B57,'C-Existing'!D$12:D$500)</f>
        <v>91660584.399999976</v>
      </c>
      <c r="E57" s="42">
        <f>SUMIF('C-Existing'!$B$12:$B$500,$B57,'C-Existing'!E$12:E$500)</f>
        <v>0</v>
      </c>
      <c r="F57" s="42">
        <f>SUMIF('C-Existing'!$B$12:$B$500,$B57,'C-Existing'!F$12:F$500)</f>
        <v>0</v>
      </c>
      <c r="G57" s="42">
        <f>SUMIF('C-Existing'!$B$12:$B$500,$B57,'C-Existing'!G$12:G$500)</f>
        <v>1077</v>
      </c>
      <c r="H57" s="42">
        <f>SUMIF('C-Existing'!$B$12:$B$500,$B57,'C-Existing'!H$12:H$500)</f>
        <v>40448524.779999994</v>
      </c>
      <c r="I57" s="42">
        <f>SUMIF('C-Existing'!$B$12:$B$500,$B57,'C-Existing'!I$12:I$500)</f>
        <v>0</v>
      </c>
      <c r="J57" s="42">
        <f>SUMIF('C-Existing'!$B$12:$B$500,$B57,'C-Existing'!J$12:J$500)</f>
        <v>40448524.779999994</v>
      </c>
      <c r="K57" s="42">
        <f>SUMIF('C-Existing'!$B$12:$B$500,$B57,'C-Existing'!K$12:K$500)</f>
        <v>374484.60999999993</v>
      </c>
      <c r="L57" s="42">
        <f>SUMIF('C-Existing'!$B$12:$B$500,$B57,'C-Existing'!L$12:L$500)</f>
        <v>374484.60999999993</v>
      </c>
      <c r="M57" s="42">
        <f>SUMIF('C-Existing'!$B$12:$B$500,$B57,'C-Existing'!M$12:M$500)</f>
        <v>511575</v>
      </c>
      <c r="N57" s="42">
        <f>SUMIF('C-Existing'!$B$12:$B$500,$B57,'C-Existing'!N$12:N$500)</f>
        <v>0</v>
      </c>
      <c r="O57" s="42">
        <f>SUMIF('C-Existing'!$B$12:$B$500,$B57,'C-Existing'!O$12:O$500)</f>
        <v>511575</v>
      </c>
      <c r="P57" s="42">
        <f>SUMIF('C-Existing'!$B$12:$B$500,$B57,'C-Existing'!P$12:P$500)</f>
        <v>372859.15999999992</v>
      </c>
      <c r="Q57" s="42">
        <f>SUMIF('C-Existing'!$B$12:$B$500,$B57,'C-Existing'!Q$12:Q$500)</f>
        <v>138715.84000000003</v>
      </c>
      <c r="R57" s="42">
        <f>SUMIF('C-Existing'!$B$12:$B$500,$B57,'C-Existing'!R$12:R$500)</f>
        <v>1625.45</v>
      </c>
      <c r="S57" s="42">
        <f>SUMIF('C-Existing'!$B$12:$B$500,$B57,'C-Existing'!S$12:S$500)</f>
        <v>40309808.939999998</v>
      </c>
      <c r="T57" s="42">
        <f>SUMIF('C-Existing'!$B$12:$B$500,$B57,'C-Existing'!T$12:T$500)</f>
        <v>40311434.390000001</v>
      </c>
      <c r="U57" s="42">
        <f>SUMIF('C-Existing'!$B$12:$B$500,$B57,'C-Existing'!U$12:U$500)</f>
        <v>1</v>
      </c>
      <c r="V57" s="42">
        <f>SUMIF('C-Existing'!$B$12:$B$500,$B57,'C-Existing'!V$12:V$500)</f>
        <v>374485.9252548333</v>
      </c>
      <c r="W57" s="42">
        <f>SUMIF('C-Existing'!$B$12:$B$500,$B57,'C-Existing'!W$12:W$500)</f>
        <v>0</v>
      </c>
      <c r="X57" s="42">
        <f>SUMIF('C-Existing'!$B$12:$B$500,$B57,'C-Existing'!X$12:X$500)</f>
        <v>155</v>
      </c>
      <c r="Y57" s="42">
        <f>SUMIF('C-Existing'!$B$12:$B$500,$B57,'C-Existing'!Y$12:Y$500)</f>
        <v>0</v>
      </c>
      <c r="Z57" s="42">
        <f>SUMIF('C-Existing'!$B$12:$B$500,$B57,'C-Existing'!Z$12:Z$500)</f>
        <v>0</v>
      </c>
      <c r="AA57" s="42">
        <f>SUMIF('C-Existing'!$B$12:$B$500,$B57,'C-Existing'!AA$12:AA$500)</f>
        <v>0</v>
      </c>
      <c r="AB57" s="42">
        <f>SUMIF('C-Existing'!$B$12:$B$500,$B57,'C-Existing'!AB$12:AB$500)</f>
        <v>0</v>
      </c>
      <c r="AC57" s="42">
        <f>SUMIF('C-Existing'!$B$12:$B$500,$B57,'C-Existing'!AC$12:AC$500)</f>
        <v>0</v>
      </c>
      <c r="AD57" s="42">
        <f>SUMIF('C-Existing'!$B$12:$B$500,$B57,'C-Existing'!AD$12:AD$500)</f>
        <v>0</v>
      </c>
      <c r="AE57" s="70">
        <f>SUMIF('C-Existing'!$B$12:$B$500,$B57,'C-Existing'!AE$12:AE$500)</f>
        <v>0.1111</v>
      </c>
      <c r="AF57" s="42">
        <f>SUMIF('C-Existing'!$B$12:$B$500,$B57,'C-Existing'!AF$12:AF$500)</f>
        <v>0</v>
      </c>
      <c r="AG57" s="42">
        <f>SUMIF('C-Existing'!$B$12:$B$500,$B57,'C-Existing'!AG$12:AG$500)</f>
        <v>0</v>
      </c>
      <c r="AH57" s="62">
        <f>SUMIF('C-Existing'!$B$12:$B$500,$B57,'C-Existing'!AH$12:AH$500)</f>
        <v>0</v>
      </c>
      <c r="AI57" s="42">
        <f>SUMIF('C-Existing'!$B$12:$B$500,$B57,'C-Existing'!AI$12:AI$500)</f>
        <v>1077</v>
      </c>
      <c r="AJ57" s="42">
        <f>SUMIF('C-Existing'!$B$12:$B$500,$B57,'C-Existing'!AJ$12:AJ$500)</f>
        <v>344640</v>
      </c>
      <c r="AK57" s="42">
        <f>SUMIF('C-Existing'!$B$12:$B$500,$B57,'C-Existing'!AK$12:AK$500)</f>
        <v>0</v>
      </c>
      <c r="AL57" s="42">
        <f>SUMIF('C-Existing'!$B$12:$B$500,$B57,'C-Existing'!AL$12:AL$500)</f>
        <v>0</v>
      </c>
      <c r="AM57" s="42">
        <f>SUMIF('C-Existing'!$B$12:$B$500,$B57,'C-Existing'!AM$12:AM$500)</f>
        <v>0</v>
      </c>
      <c r="AN57" s="42">
        <f>SUMIF('C-Existing'!$B$12:$B$500,$B57,'C-Existing'!AN$12:AN$500)</f>
        <v>0</v>
      </c>
      <c r="AR57" s="42">
        <f t="shared" si="4"/>
        <v>-511575</v>
      </c>
    </row>
    <row r="58" spans="1:44" x14ac:dyDescent="0.2">
      <c r="A58" s="1">
        <f t="shared" si="2"/>
        <v>2</v>
      </c>
      <c r="B58" s="10">
        <f t="shared" si="5"/>
        <v>43159</v>
      </c>
      <c r="C58" s="42">
        <f>SUMIF('C-Existing'!$B$12:$B$500,$B58,'C-Existing'!C$12:C$500)</f>
        <v>1453912.4299999992</v>
      </c>
      <c r="D58" s="42">
        <f>SUMIF('C-Existing'!$B$12:$B$500,$B58,'C-Existing'!D$12:D$500)</f>
        <v>93114496.829999968</v>
      </c>
      <c r="E58" s="42">
        <f>SUMIF('C-Existing'!$B$12:$B$500,$B58,'C-Existing'!E$12:E$500)</f>
        <v>0</v>
      </c>
      <c r="F58" s="42">
        <f>SUMIF('C-Existing'!$B$12:$B$500,$B58,'C-Existing'!F$12:F$500)</f>
        <v>0</v>
      </c>
      <c r="G58" s="42">
        <f>SUMIF('C-Existing'!$B$12:$B$500,$B58,'C-Existing'!G$12:G$500)</f>
        <v>954</v>
      </c>
      <c r="H58" s="42">
        <f>SUMIF('C-Existing'!$B$12:$B$500,$B58,'C-Existing'!H$12:H$500)</f>
        <v>40309808.939999998</v>
      </c>
      <c r="I58" s="42">
        <f>SUMIF('C-Existing'!$B$12:$B$500,$B58,'C-Existing'!I$12:I$500)</f>
        <v>1625.4500000001281</v>
      </c>
      <c r="J58" s="42">
        <f>SUMIF('C-Existing'!$B$12:$B$500,$B58,'C-Existing'!J$12:J$500)</f>
        <v>40311434.390000001</v>
      </c>
      <c r="K58" s="42">
        <f>SUMIF('C-Existing'!$B$12:$B$500,$B58,'C-Existing'!K$12:K$500)</f>
        <v>373215.39</v>
      </c>
      <c r="L58" s="42">
        <f>SUMIF('C-Existing'!$B$12:$B$500,$B58,'C-Existing'!L$12:L$500)</f>
        <v>374840.84000000014</v>
      </c>
      <c r="M58" s="42">
        <f>SUMIF('C-Existing'!$B$12:$B$500,$B58,'C-Existing'!M$12:M$500)</f>
        <v>453150</v>
      </c>
      <c r="N58" s="42">
        <f>SUMIF('C-Existing'!$B$12:$B$500,$B58,'C-Existing'!N$12:N$500)</f>
        <v>0</v>
      </c>
      <c r="O58" s="42">
        <f>SUMIF('C-Existing'!$B$12:$B$500,$B58,'C-Existing'!O$12:O$500)</f>
        <v>453150</v>
      </c>
      <c r="P58" s="42">
        <f>SUMIF('C-Existing'!$B$12:$B$500,$B58,'C-Existing'!P$12:P$500)</f>
        <v>357738.65000000008</v>
      </c>
      <c r="Q58" s="42">
        <f>SUMIF('C-Existing'!$B$12:$B$500,$B58,'C-Existing'!Q$12:Q$500)</f>
        <v>95411.35000000002</v>
      </c>
      <c r="R58" s="42">
        <f>SUMIF('C-Existing'!$B$12:$B$500,$B58,'C-Existing'!R$12:R$500)</f>
        <v>17102.189999999999</v>
      </c>
      <c r="S58" s="42">
        <f>SUMIF('C-Existing'!$B$12:$B$500,$B58,'C-Existing'!S$12:S$500)</f>
        <v>40214397.590000004</v>
      </c>
      <c r="T58" s="42">
        <f>SUMIF('C-Existing'!$B$12:$B$500,$B58,'C-Existing'!T$12:T$500)</f>
        <v>40231499.780000001</v>
      </c>
      <c r="U58" s="42">
        <f>SUMIF('C-Existing'!$B$12:$B$500,$B58,'C-Existing'!U$12:U$500)</f>
        <v>1</v>
      </c>
      <c r="V58" s="42">
        <f>SUMIF('C-Existing'!$B$12:$B$500,$B58,'C-Existing'!V$12:V$500)</f>
        <v>373216.69672741671</v>
      </c>
      <c r="W58" s="42">
        <f>SUMIF('C-Existing'!$B$12:$B$500,$B58,'C-Existing'!W$12:W$500)</f>
        <v>0</v>
      </c>
      <c r="X58" s="42">
        <f>SUMIF('C-Existing'!$B$12:$B$500,$B58,'C-Existing'!X$12:X$500)</f>
        <v>155</v>
      </c>
      <c r="Y58" s="42">
        <f>SUMIF('C-Existing'!$B$12:$B$500,$B58,'C-Existing'!Y$12:Y$500)</f>
        <v>0</v>
      </c>
      <c r="Z58" s="42">
        <f>SUMIF('C-Existing'!$B$12:$B$500,$B58,'C-Existing'!Z$12:Z$500)</f>
        <v>0</v>
      </c>
      <c r="AA58" s="42">
        <f>SUMIF('C-Existing'!$B$12:$B$500,$B58,'C-Existing'!AA$12:AA$500)</f>
        <v>0</v>
      </c>
      <c r="AB58" s="42">
        <f>SUMIF('C-Existing'!$B$12:$B$500,$B58,'C-Existing'!AB$12:AB$500)</f>
        <v>0</v>
      </c>
      <c r="AC58" s="42">
        <f>SUMIF('C-Existing'!$B$12:$B$500,$B58,'C-Existing'!AC$12:AC$500)</f>
        <v>0</v>
      </c>
      <c r="AD58" s="42">
        <f>SUMIF('C-Existing'!$B$12:$B$500,$B58,'C-Existing'!AD$12:AD$500)</f>
        <v>0</v>
      </c>
      <c r="AE58" s="70">
        <f>SUMIF('C-Existing'!$B$12:$B$500,$B58,'C-Existing'!AE$12:AE$500)</f>
        <v>0.1111</v>
      </c>
      <c r="AF58" s="42">
        <f>SUMIF('C-Existing'!$B$12:$B$500,$B58,'C-Existing'!AF$12:AF$500)</f>
        <v>0</v>
      </c>
      <c r="AG58" s="42">
        <f>SUMIF('C-Existing'!$B$12:$B$500,$B58,'C-Existing'!AG$12:AG$500)</f>
        <v>0</v>
      </c>
      <c r="AH58" s="62">
        <f>SUMIF('C-Existing'!$B$12:$B$500,$B58,'C-Existing'!AH$12:AH$500)</f>
        <v>0</v>
      </c>
      <c r="AI58" s="42">
        <f>SUMIF('C-Existing'!$B$12:$B$500,$B58,'C-Existing'!AI$12:AI$500)</f>
        <v>954</v>
      </c>
      <c r="AJ58" s="42">
        <f>SUMIF('C-Existing'!$B$12:$B$500,$B58,'C-Existing'!AJ$12:AJ$500)</f>
        <v>305280</v>
      </c>
      <c r="AK58" s="42">
        <f>SUMIF('C-Existing'!$B$12:$B$500,$B58,'C-Existing'!AK$12:AK$500)</f>
        <v>0</v>
      </c>
      <c r="AL58" s="42">
        <f>SUMIF('C-Existing'!$B$12:$B$500,$B58,'C-Existing'!AL$12:AL$500)</f>
        <v>0</v>
      </c>
      <c r="AM58" s="42">
        <f>SUMIF('C-Existing'!$B$12:$B$500,$B58,'C-Existing'!AM$12:AM$500)</f>
        <v>0</v>
      </c>
      <c r="AN58" s="42">
        <f>SUMIF('C-Existing'!$B$12:$B$500,$B58,'C-Existing'!AN$12:AN$500)</f>
        <v>0</v>
      </c>
      <c r="AR58" s="42">
        <f t="shared" si="4"/>
        <v>-453150</v>
      </c>
    </row>
    <row r="59" spans="1:44" x14ac:dyDescent="0.2">
      <c r="A59" s="1">
        <f t="shared" si="2"/>
        <v>3</v>
      </c>
      <c r="B59" s="10">
        <f t="shared" si="5"/>
        <v>43190</v>
      </c>
      <c r="C59" s="42">
        <f>SUMIF('C-Existing'!$B$12:$B$500,$B59,'C-Existing'!C$12:C$500)</f>
        <v>2065548.6599999995</v>
      </c>
      <c r="D59" s="42">
        <f>SUMIF('C-Existing'!$B$12:$B$500,$B59,'C-Existing'!D$12:D$500)</f>
        <v>95180045.489999965</v>
      </c>
      <c r="E59" s="42">
        <f>SUMIF('C-Existing'!$B$12:$B$500,$B59,'C-Existing'!E$12:E$500)</f>
        <v>0</v>
      </c>
      <c r="F59" s="42">
        <f>SUMIF('C-Existing'!$B$12:$B$500,$B59,'C-Existing'!F$12:F$500)</f>
        <v>0</v>
      </c>
      <c r="G59" s="42">
        <f>SUMIF('C-Existing'!$B$12:$B$500,$B59,'C-Existing'!G$12:G$500)</f>
        <v>1176</v>
      </c>
      <c r="H59" s="42">
        <f>SUMIF('C-Existing'!$B$12:$B$500,$B59,'C-Existing'!H$12:H$500)</f>
        <v>40214397.589999996</v>
      </c>
      <c r="I59" s="42">
        <f>SUMIF('C-Existing'!$B$12:$B$500,$B59,'C-Existing'!I$12:I$500)</f>
        <v>17102.189999998256</v>
      </c>
      <c r="J59" s="42">
        <f>SUMIF('C-Existing'!$B$12:$B$500,$B59,'C-Existing'!J$12:J$500)</f>
        <v>40231499.780000001</v>
      </c>
      <c r="K59" s="42">
        <f>SUMIF('C-Existing'!$B$12:$B$500,$B59,'C-Existing'!K$12:K$500)</f>
        <v>372475.32000000164</v>
      </c>
      <c r="L59" s="42">
        <f>SUMIF('C-Existing'!$B$12:$B$500,$B59,'C-Existing'!L$12:L$500)</f>
        <v>389577.50999999989</v>
      </c>
      <c r="M59" s="42">
        <f>SUMIF('C-Existing'!$B$12:$B$500,$B59,'C-Existing'!M$12:M$500)</f>
        <v>558600</v>
      </c>
      <c r="N59" s="42">
        <f>SUMIF('C-Existing'!$B$12:$B$500,$B59,'C-Existing'!N$12:N$500)</f>
        <v>0</v>
      </c>
      <c r="O59" s="42">
        <f>SUMIF('C-Existing'!$B$12:$B$500,$B59,'C-Existing'!O$12:O$500)</f>
        <v>558600</v>
      </c>
      <c r="P59" s="42">
        <f>SUMIF('C-Existing'!$B$12:$B$500,$B59,'C-Existing'!P$12:P$500)</f>
        <v>383688.28999999992</v>
      </c>
      <c r="Q59" s="42">
        <f>SUMIF('C-Existing'!$B$12:$B$500,$B59,'C-Existing'!Q$12:Q$500)</f>
        <v>174911.71</v>
      </c>
      <c r="R59" s="42">
        <f>SUMIF('C-Existing'!$B$12:$B$500,$B59,'C-Existing'!R$12:R$500)</f>
        <v>5889.22</v>
      </c>
      <c r="S59" s="42">
        <f>SUMIF('C-Existing'!$B$12:$B$500,$B59,'C-Existing'!S$12:S$500)</f>
        <v>40039485.880000003</v>
      </c>
      <c r="T59" s="42">
        <f>SUMIF('C-Existing'!$B$12:$B$500,$B59,'C-Existing'!T$12:T$500)</f>
        <v>40045375.100000001</v>
      </c>
      <c r="U59" s="42">
        <f>SUMIF('C-Existing'!$B$12:$B$500,$B59,'C-Existing'!U$12:U$500)</f>
        <v>1</v>
      </c>
      <c r="V59" s="42">
        <f>SUMIF('C-Existing'!$B$12:$B$500,$B59,'C-Existing'!V$12:V$500)</f>
        <v>372476.63546316669</v>
      </c>
      <c r="W59" s="42">
        <f>SUMIF('C-Existing'!$B$12:$B$500,$B59,'C-Existing'!W$12:W$500)</f>
        <v>0</v>
      </c>
      <c r="X59" s="42">
        <f>SUMIF('C-Existing'!$B$12:$B$500,$B59,'C-Existing'!X$12:X$500)</f>
        <v>155</v>
      </c>
      <c r="Y59" s="42">
        <f>SUMIF('C-Existing'!$B$12:$B$500,$B59,'C-Existing'!Y$12:Y$500)</f>
        <v>0</v>
      </c>
      <c r="Z59" s="42">
        <f>SUMIF('C-Existing'!$B$12:$B$500,$B59,'C-Existing'!Z$12:Z$500)</f>
        <v>0</v>
      </c>
      <c r="AA59" s="42">
        <f>SUMIF('C-Existing'!$B$12:$B$500,$B59,'C-Existing'!AA$12:AA$500)</f>
        <v>0</v>
      </c>
      <c r="AB59" s="42">
        <f>SUMIF('C-Existing'!$B$12:$B$500,$B59,'C-Existing'!AB$12:AB$500)</f>
        <v>0</v>
      </c>
      <c r="AC59" s="42">
        <f>SUMIF('C-Existing'!$B$12:$B$500,$B59,'C-Existing'!AC$12:AC$500)</f>
        <v>0</v>
      </c>
      <c r="AD59" s="42">
        <f>SUMIF('C-Existing'!$B$12:$B$500,$B59,'C-Existing'!AD$12:AD$500)</f>
        <v>0</v>
      </c>
      <c r="AE59" s="70">
        <f>SUMIF('C-Existing'!$B$12:$B$500,$B59,'C-Existing'!AE$12:AE$500)</f>
        <v>0.1111</v>
      </c>
      <c r="AF59" s="42">
        <f>SUMIF('C-Existing'!$B$12:$B$500,$B59,'C-Existing'!AF$12:AF$500)</f>
        <v>0</v>
      </c>
      <c r="AG59" s="42">
        <f>SUMIF('C-Existing'!$B$12:$B$500,$B59,'C-Existing'!AG$12:AG$500)</f>
        <v>0</v>
      </c>
      <c r="AH59" s="62">
        <f>SUMIF('C-Existing'!$B$12:$B$500,$B59,'C-Existing'!AH$12:AH$500)</f>
        <v>0</v>
      </c>
      <c r="AI59" s="42">
        <f>SUMIF('C-Existing'!$B$12:$B$500,$B59,'C-Existing'!AI$12:AI$500)</f>
        <v>1176</v>
      </c>
      <c r="AJ59" s="42">
        <f>SUMIF('C-Existing'!$B$12:$B$500,$B59,'C-Existing'!AJ$12:AJ$500)</f>
        <v>376320</v>
      </c>
      <c r="AK59" s="42">
        <f>SUMIF('C-Existing'!$B$12:$B$500,$B59,'C-Existing'!AK$12:AK$500)</f>
        <v>0</v>
      </c>
      <c r="AL59" s="42">
        <f>SUMIF('C-Existing'!$B$12:$B$500,$B59,'C-Existing'!AL$12:AL$500)</f>
        <v>0</v>
      </c>
      <c r="AM59" s="42">
        <f>SUMIF('C-Existing'!$B$12:$B$500,$B59,'C-Existing'!AM$12:AM$500)</f>
        <v>0</v>
      </c>
      <c r="AN59" s="42">
        <f>SUMIF('C-Existing'!$B$12:$B$500,$B59,'C-Existing'!AN$12:AN$500)</f>
        <v>0</v>
      </c>
      <c r="AR59" s="42">
        <f t="shared" si="4"/>
        <v>-558600</v>
      </c>
    </row>
    <row r="60" spans="1:44" x14ac:dyDescent="0.2">
      <c r="A60" s="1">
        <f t="shared" si="2"/>
        <v>4</v>
      </c>
      <c r="B60" s="10">
        <f t="shared" si="5"/>
        <v>43220</v>
      </c>
      <c r="C60" s="42">
        <f>SUMIF('C-Existing'!$B$12:$B$500,$B60,'C-Existing'!C$12:C$500)</f>
        <v>2320872.870000001</v>
      </c>
      <c r="D60" s="42">
        <f>SUMIF('C-Existing'!$B$12:$B$500,$B60,'C-Existing'!D$12:D$500)</f>
        <v>97500918.35999997</v>
      </c>
      <c r="E60" s="42">
        <f>SUMIF('C-Existing'!$B$12:$B$500,$B60,'C-Existing'!E$12:E$500)</f>
        <v>0</v>
      </c>
      <c r="F60" s="42">
        <f>SUMIF('C-Existing'!$B$12:$B$500,$B60,'C-Existing'!F$12:F$500)</f>
        <v>0</v>
      </c>
      <c r="G60" s="42">
        <f>SUMIF('C-Existing'!$B$12:$B$500,$B60,'C-Existing'!G$12:G$500)</f>
        <v>1455</v>
      </c>
      <c r="H60" s="42">
        <f>SUMIF('C-Existing'!$B$12:$B$500,$B60,'C-Existing'!H$12:H$500)</f>
        <v>40039485.880000003</v>
      </c>
      <c r="I60" s="42">
        <f>SUMIF('C-Existing'!$B$12:$B$500,$B60,'C-Existing'!I$12:I$500)</f>
        <v>5889.2200000000885</v>
      </c>
      <c r="J60" s="42">
        <f>SUMIF('C-Existing'!$B$12:$B$500,$B60,'C-Existing'!J$12:J$500)</f>
        <v>40045375.100000001</v>
      </c>
      <c r="K60" s="42">
        <f>SUMIF('C-Existing'!$B$12:$B$500,$B60,'C-Existing'!K$12:K$500)</f>
        <v>370752.11999999982</v>
      </c>
      <c r="L60" s="42">
        <f>SUMIF('C-Existing'!$B$12:$B$500,$B60,'C-Existing'!L$12:L$500)</f>
        <v>376641.33999999991</v>
      </c>
      <c r="M60" s="42">
        <f>SUMIF('C-Existing'!$B$12:$B$500,$B60,'C-Existing'!M$12:M$500)</f>
        <v>691125</v>
      </c>
      <c r="N60" s="42">
        <f>SUMIF('C-Existing'!$B$12:$B$500,$B60,'C-Existing'!N$12:N$500)</f>
        <v>0</v>
      </c>
      <c r="O60" s="42">
        <f>SUMIF('C-Existing'!$B$12:$B$500,$B60,'C-Existing'!O$12:O$500)</f>
        <v>691125</v>
      </c>
      <c r="P60" s="42">
        <f>SUMIF('C-Existing'!$B$12:$B$500,$B60,'C-Existing'!P$12:P$500)</f>
        <v>375617.48999999987</v>
      </c>
      <c r="Q60" s="42">
        <f>SUMIF('C-Existing'!$B$12:$B$500,$B60,'C-Existing'!Q$12:Q$500)</f>
        <v>315507.51000000007</v>
      </c>
      <c r="R60" s="42">
        <f>SUMIF('C-Existing'!$B$12:$B$500,$B60,'C-Existing'!R$12:R$500)</f>
        <v>1023.85</v>
      </c>
      <c r="S60" s="42">
        <f>SUMIF('C-Existing'!$B$12:$B$500,$B60,'C-Existing'!S$12:S$500)</f>
        <v>39723978.370000005</v>
      </c>
      <c r="T60" s="42">
        <f>SUMIF('C-Existing'!$B$12:$B$500,$B60,'C-Existing'!T$12:T$500)</f>
        <v>39725002.220000006</v>
      </c>
      <c r="U60" s="42">
        <f>SUMIF('C-Existing'!$B$12:$B$500,$B60,'C-Existing'!U$12:U$500)</f>
        <v>1</v>
      </c>
      <c r="V60" s="42">
        <f>SUMIF('C-Existing'!$B$12:$B$500,$B60,'C-Existing'!V$12:V$500)</f>
        <v>370753.43113416672</v>
      </c>
      <c r="W60" s="42">
        <f>SUMIF('C-Existing'!$B$12:$B$500,$B60,'C-Existing'!W$12:W$500)</f>
        <v>0</v>
      </c>
      <c r="X60" s="42">
        <f>SUMIF('C-Existing'!$B$12:$B$500,$B60,'C-Existing'!X$12:X$500)</f>
        <v>155</v>
      </c>
      <c r="Y60" s="42">
        <f>SUMIF('C-Existing'!$B$12:$B$500,$B60,'C-Existing'!Y$12:Y$500)</f>
        <v>0</v>
      </c>
      <c r="Z60" s="42">
        <f>SUMIF('C-Existing'!$B$12:$B$500,$B60,'C-Existing'!Z$12:Z$500)</f>
        <v>0</v>
      </c>
      <c r="AA60" s="42">
        <f>SUMIF('C-Existing'!$B$12:$B$500,$B60,'C-Existing'!AA$12:AA$500)</f>
        <v>0</v>
      </c>
      <c r="AB60" s="42">
        <f>SUMIF('C-Existing'!$B$12:$B$500,$B60,'C-Existing'!AB$12:AB$500)</f>
        <v>0</v>
      </c>
      <c r="AC60" s="42">
        <f>SUMIF('C-Existing'!$B$12:$B$500,$B60,'C-Existing'!AC$12:AC$500)</f>
        <v>0</v>
      </c>
      <c r="AD60" s="42">
        <f>SUMIF('C-Existing'!$B$12:$B$500,$B60,'C-Existing'!AD$12:AD$500)</f>
        <v>0</v>
      </c>
      <c r="AE60" s="70">
        <f>SUMIF('C-Existing'!$B$12:$B$500,$B60,'C-Existing'!AE$12:AE$500)</f>
        <v>0.1111</v>
      </c>
      <c r="AF60" s="42">
        <f>SUMIF('C-Existing'!$B$12:$B$500,$B60,'C-Existing'!AF$12:AF$500)</f>
        <v>0</v>
      </c>
      <c r="AG60" s="42">
        <f>SUMIF('C-Existing'!$B$12:$B$500,$B60,'C-Existing'!AG$12:AG$500)</f>
        <v>0</v>
      </c>
      <c r="AH60" s="62">
        <f>SUMIF('C-Existing'!$B$12:$B$500,$B60,'C-Existing'!AH$12:AH$500)</f>
        <v>0</v>
      </c>
      <c r="AI60" s="42">
        <f>SUMIF('C-Existing'!$B$12:$B$500,$B60,'C-Existing'!AI$12:AI$500)</f>
        <v>1455</v>
      </c>
      <c r="AJ60" s="42">
        <f>SUMIF('C-Existing'!$B$12:$B$500,$B60,'C-Existing'!AJ$12:AJ$500)</f>
        <v>465600</v>
      </c>
      <c r="AK60" s="42">
        <f>SUMIF('C-Existing'!$B$12:$B$500,$B60,'C-Existing'!AK$12:AK$500)</f>
        <v>0</v>
      </c>
      <c r="AL60" s="42">
        <f>SUMIF('C-Existing'!$B$12:$B$500,$B60,'C-Existing'!AL$12:AL$500)</f>
        <v>0</v>
      </c>
      <c r="AM60" s="42">
        <f>SUMIF('C-Existing'!$B$12:$B$500,$B60,'C-Existing'!AM$12:AM$500)</f>
        <v>0</v>
      </c>
      <c r="AN60" s="42">
        <f>SUMIF('C-Existing'!$B$12:$B$500,$B60,'C-Existing'!AN$12:AN$500)</f>
        <v>0</v>
      </c>
      <c r="AR60" s="42">
        <f t="shared" si="4"/>
        <v>-691125</v>
      </c>
    </row>
    <row r="61" spans="1:44" x14ac:dyDescent="0.2">
      <c r="A61" s="1">
        <f t="shared" si="2"/>
        <v>5</v>
      </c>
      <c r="B61" s="10">
        <f t="shared" si="5"/>
        <v>43251</v>
      </c>
      <c r="C61" s="42">
        <f>SUMIF('C-Existing'!$B$12:$B$500,$B61,'C-Existing'!C$12:C$500)</f>
        <v>2774691.4099999997</v>
      </c>
      <c r="D61" s="42">
        <f>SUMIF('C-Existing'!$B$12:$B$500,$B61,'C-Existing'!D$12:D$500)</f>
        <v>100275609.76999997</v>
      </c>
      <c r="E61" s="42">
        <f>SUMIF('C-Existing'!$B$12:$B$500,$B61,'C-Existing'!E$12:E$500)</f>
        <v>0</v>
      </c>
      <c r="F61" s="42">
        <f>SUMIF('C-Existing'!$B$12:$B$500,$B61,'C-Existing'!F$12:F$500)</f>
        <v>0</v>
      </c>
      <c r="G61" s="42">
        <f>SUMIF('C-Existing'!$B$12:$B$500,$B61,'C-Existing'!G$12:G$500)</f>
        <v>2062</v>
      </c>
      <c r="H61" s="42">
        <f>SUMIF('C-Existing'!$B$12:$B$500,$B61,'C-Existing'!H$12:H$500)</f>
        <v>39723978.370000005</v>
      </c>
      <c r="I61" s="42">
        <f>SUMIF('C-Existing'!$B$12:$B$500,$B61,'C-Existing'!I$12:I$500)</f>
        <v>1023.8500000000931</v>
      </c>
      <c r="J61" s="42">
        <f>SUMIF('C-Existing'!$B$12:$B$500,$B61,'C-Existing'!J$12:J$500)</f>
        <v>39725002.220000006</v>
      </c>
      <c r="K61" s="42">
        <f>SUMIF('C-Existing'!$B$12:$B$500,$B61,'C-Existing'!K$12:K$500)</f>
        <v>367785.99999999994</v>
      </c>
      <c r="L61" s="42">
        <f>SUMIF('C-Existing'!$B$12:$B$500,$B61,'C-Existing'!L$12:L$500)</f>
        <v>368809.85000000003</v>
      </c>
      <c r="M61" s="42">
        <f>SUMIF('C-Existing'!$B$12:$B$500,$B61,'C-Existing'!M$12:M$500)</f>
        <v>979450</v>
      </c>
      <c r="N61" s="42">
        <f>SUMIF('C-Existing'!$B$12:$B$500,$B61,'C-Existing'!N$12:N$500)</f>
        <v>0</v>
      </c>
      <c r="O61" s="42">
        <f>SUMIF('C-Existing'!$B$12:$B$500,$B61,'C-Existing'!O$12:O$500)</f>
        <v>979450</v>
      </c>
      <c r="P61" s="42">
        <f>SUMIF('C-Existing'!$B$12:$B$500,$B61,'C-Existing'!P$12:P$500)</f>
        <v>368809.85000000003</v>
      </c>
      <c r="Q61" s="42">
        <f>SUMIF('C-Existing'!$B$12:$B$500,$B61,'C-Existing'!Q$12:Q$500)</f>
        <v>610640.14999999991</v>
      </c>
      <c r="R61" s="42">
        <f>SUMIF('C-Existing'!$B$12:$B$500,$B61,'C-Existing'!R$12:R$500)</f>
        <v>0</v>
      </c>
      <c r="S61" s="42">
        <f>SUMIF('C-Existing'!$B$12:$B$500,$B61,'C-Existing'!S$12:S$500)</f>
        <v>39113338.220000014</v>
      </c>
      <c r="T61" s="42">
        <f>SUMIF('C-Existing'!$B$12:$B$500,$B61,'C-Existing'!T$12:T$500)</f>
        <v>39113338.220000014</v>
      </c>
      <c r="U61" s="42">
        <f>SUMIF('C-Existing'!$B$12:$B$500,$B61,'C-Existing'!U$12:U$500)</f>
        <v>1</v>
      </c>
      <c r="V61" s="42">
        <f>SUMIF('C-Existing'!$B$12:$B$500,$B61,'C-Existing'!V$12:V$500)</f>
        <v>367787.31222016673</v>
      </c>
      <c r="W61" s="42">
        <f>SUMIF('C-Existing'!$B$12:$B$500,$B61,'C-Existing'!W$12:W$500)</f>
        <v>0</v>
      </c>
      <c r="X61" s="42">
        <f>SUMIF('C-Existing'!$B$12:$B$500,$B61,'C-Existing'!X$12:X$500)</f>
        <v>155</v>
      </c>
      <c r="Y61" s="42">
        <f>SUMIF('C-Existing'!$B$12:$B$500,$B61,'C-Existing'!Y$12:Y$500)</f>
        <v>0</v>
      </c>
      <c r="Z61" s="42">
        <f>SUMIF('C-Existing'!$B$12:$B$500,$B61,'C-Existing'!Z$12:Z$500)</f>
        <v>0</v>
      </c>
      <c r="AA61" s="42">
        <f>SUMIF('C-Existing'!$B$12:$B$500,$B61,'C-Existing'!AA$12:AA$500)</f>
        <v>0</v>
      </c>
      <c r="AB61" s="42">
        <f>SUMIF('C-Existing'!$B$12:$B$500,$B61,'C-Existing'!AB$12:AB$500)</f>
        <v>0</v>
      </c>
      <c r="AC61" s="42">
        <f>SUMIF('C-Existing'!$B$12:$B$500,$B61,'C-Existing'!AC$12:AC$500)</f>
        <v>0</v>
      </c>
      <c r="AD61" s="42">
        <f>SUMIF('C-Existing'!$B$12:$B$500,$B61,'C-Existing'!AD$12:AD$500)</f>
        <v>0</v>
      </c>
      <c r="AE61" s="70">
        <f>SUMIF('C-Existing'!$B$12:$B$500,$B61,'C-Existing'!AE$12:AE$500)</f>
        <v>0.1111</v>
      </c>
      <c r="AF61" s="42">
        <f>SUMIF('C-Existing'!$B$12:$B$500,$B61,'C-Existing'!AF$12:AF$500)</f>
        <v>0</v>
      </c>
      <c r="AG61" s="42">
        <f>SUMIF('C-Existing'!$B$12:$B$500,$B61,'C-Existing'!AG$12:AG$500)</f>
        <v>0</v>
      </c>
      <c r="AH61" s="62">
        <f>SUMIF('C-Existing'!$B$12:$B$500,$B61,'C-Existing'!AH$12:AH$500)</f>
        <v>0</v>
      </c>
      <c r="AI61" s="42">
        <f>SUMIF('C-Existing'!$B$12:$B$500,$B61,'C-Existing'!AI$12:AI$500)</f>
        <v>2062</v>
      </c>
      <c r="AJ61" s="42">
        <f>SUMIF('C-Existing'!$B$12:$B$500,$B61,'C-Existing'!AJ$12:AJ$500)</f>
        <v>659840</v>
      </c>
      <c r="AK61" s="42">
        <f>SUMIF('C-Existing'!$B$12:$B$500,$B61,'C-Existing'!AK$12:AK$500)</f>
        <v>0</v>
      </c>
      <c r="AL61" s="42">
        <f>SUMIF('C-Existing'!$B$12:$B$500,$B61,'C-Existing'!AL$12:AL$500)</f>
        <v>0</v>
      </c>
      <c r="AM61" s="42">
        <f>SUMIF('C-Existing'!$B$12:$B$500,$B61,'C-Existing'!AM$12:AM$500)</f>
        <v>0</v>
      </c>
      <c r="AN61" s="42">
        <f>SUMIF('C-Existing'!$B$12:$B$500,$B61,'C-Existing'!AN$12:AN$500)</f>
        <v>0</v>
      </c>
      <c r="AR61" s="42">
        <f t="shared" si="4"/>
        <v>-979450</v>
      </c>
    </row>
    <row r="62" spans="1:44" x14ac:dyDescent="0.2">
      <c r="A62" s="1">
        <f t="shared" si="2"/>
        <v>6</v>
      </c>
      <c r="B62" s="10">
        <f t="shared" si="5"/>
        <v>43281</v>
      </c>
      <c r="C62" s="42">
        <f>SUMIF('C-Existing'!$B$12:$B$500,$B62,'C-Existing'!C$12:C$500)</f>
        <v>2720414.0399999986</v>
      </c>
      <c r="D62" s="42">
        <f>SUMIF('C-Existing'!$B$12:$B$500,$B62,'C-Existing'!D$12:D$500)</f>
        <v>102996023.80999996</v>
      </c>
      <c r="E62" s="42">
        <f>SUMIF('C-Existing'!$B$12:$B$500,$B62,'C-Existing'!E$12:E$500)</f>
        <v>0</v>
      </c>
      <c r="F62" s="42">
        <f>SUMIF('C-Existing'!$B$12:$B$500,$B62,'C-Existing'!F$12:F$500)</f>
        <v>0</v>
      </c>
      <c r="G62" s="42">
        <f>SUMIF('C-Existing'!$B$12:$B$500,$B62,'C-Existing'!G$12:G$500)</f>
        <v>2321</v>
      </c>
      <c r="H62" s="42">
        <f>SUMIF('C-Existing'!$B$12:$B$500,$B62,'C-Existing'!H$12:H$500)</f>
        <v>39113338.220000014</v>
      </c>
      <c r="I62" s="42">
        <f>SUMIF('C-Existing'!$B$12:$B$500,$B62,'C-Existing'!I$12:I$500)</f>
        <v>0</v>
      </c>
      <c r="J62" s="42">
        <f>SUMIF('C-Existing'!$B$12:$B$500,$B62,'C-Existing'!J$12:J$500)</f>
        <v>39113338.220000014</v>
      </c>
      <c r="K62" s="42">
        <f>SUMIF('C-Existing'!$B$12:$B$500,$B62,'C-Existing'!K$12:K$500)</f>
        <v>362123.0500000001</v>
      </c>
      <c r="L62" s="42">
        <f>SUMIF('C-Existing'!$B$12:$B$500,$B62,'C-Existing'!L$12:L$500)</f>
        <v>362123.0500000001</v>
      </c>
      <c r="M62" s="42">
        <f>SUMIF('C-Existing'!$B$12:$B$500,$B62,'C-Existing'!M$12:M$500)</f>
        <v>1102475</v>
      </c>
      <c r="N62" s="42">
        <f>SUMIF('C-Existing'!$B$12:$B$500,$B62,'C-Existing'!N$12:N$500)</f>
        <v>0</v>
      </c>
      <c r="O62" s="42">
        <f>SUMIF('C-Existing'!$B$12:$B$500,$B62,'C-Existing'!O$12:O$500)</f>
        <v>1102475</v>
      </c>
      <c r="P62" s="42">
        <f>SUMIF('C-Existing'!$B$12:$B$500,$B62,'C-Existing'!P$12:P$500)</f>
        <v>362123.0500000001</v>
      </c>
      <c r="Q62" s="42">
        <f>SUMIF('C-Existing'!$B$12:$B$500,$B62,'C-Existing'!Q$12:Q$500)</f>
        <v>740351.95</v>
      </c>
      <c r="R62" s="42">
        <f>SUMIF('C-Existing'!$B$12:$B$500,$B62,'C-Existing'!R$12:R$500)</f>
        <v>0</v>
      </c>
      <c r="S62" s="42">
        <f>SUMIF('C-Existing'!$B$12:$B$500,$B62,'C-Existing'!S$12:S$500)</f>
        <v>38372986.269999996</v>
      </c>
      <c r="T62" s="42">
        <f>SUMIF('C-Existing'!$B$12:$B$500,$B62,'C-Existing'!T$12:T$500)</f>
        <v>38372986.269999996</v>
      </c>
      <c r="U62" s="42">
        <f>SUMIF('C-Existing'!$B$12:$B$500,$B62,'C-Existing'!U$12:U$500)</f>
        <v>1</v>
      </c>
      <c r="V62" s="42">
        <f>SUMIF('C-Existing'!$B$12:$B$500,$B62,'C-Existing'!V$12:V$500)</f>
        <v>362124.32302016683</v>
      </c>
      <c r="W62" s="42">
        <f>SUMIF('C-Existing'!$B$12:$B$500,$B62,'C-Existing'!W$12:W$500)</f>
        <v>0</v>
      </c>
      <c r="X62" s="42">
        <f>SUMIF('C-Existing'!$B$12:$B$500,$B62,'C-Existing'!X$12:X$500)</f>
        <v>155</v>
      </c>
      <c r="Y62" s="42">
        <f>SUMIF('C-Existing'!$B$12:$B$500,$B62,'C-Existing'!Y$12:Y$500)</f>
        <v>0</v>
      </c>
      <c r="Z62" s="42">
        <f>SUMIF('C-Existing'!$B$12:$B$500,$B62,'C-Existing'!Z$12:Z$500)</f>
        <v>0</v>
      </c>
      <c r="AA62" s="42">
        <f>SUMIF('C-Existing'!$B$12:$B$500,$B62,'C-Existing'!AA$12:AA$500)</f>
        <v>0</v>
      </c>
      <c r="AB62" s="42">
        <f>SUMIF('C-Existing'!$B$12:$B$500,$B62,'C-Existing'!AB$12:AB$500)</f>
        <v>0</v>
      </c>
      <c r="AC62" s="42">
        <f>SUMIF('C-Existing'!$B$12:$B$500,$B62,'C-Existing'!AC$12:AC$500)</f>
        <v>0</v>
      </c>
      <c r="AD62" s="42">
        <f>SUMIF('C-Existing'!$B$12:$B$500,$B62,'C-Existing'!AD$12:AD$500)</f>
        <v>0</v>
      </c>
      <c r="AE62" s="70">
        <f>SUMIF('C-Existing'!$B$12:$B$500,$B62,'C-Existing'!AE$12:AE$500)</f>
        <v>0.1111</v>
      </c>
      <c r="AF62" s="42">
        <f>SUMIF('C-Existing'!$B$12:$B$500,$B62,'C-Existing'!AF$12:AF$500)</f>
        <v>0</v>
      </c>
      <c r="AG62" s="42">
        <f>SUMIF('C-Existing'!$B$12:$B$500,$B62,'C-Existing'!AG$12:AG$500)</f>
        <v>0</v>
      </c>
      <c r="AH62" s="62">
        <f>SUMIF('C-Existing'!$B$12:$B$500,$B62,'C-Existing'!AH$12:AH$500)</f>
        <v>0</v>
      </c>
      <c r="AI62" s="42">
        <f>SUMIF('C-Existing'!$B$12:$B$500,$B62,'C-Existing'!AI$12:AI$500)</f>
        <v>2321</v>
      </c>
      <c r="AJ62" s="42">
        <f>SUMIF('C-Existing'!$B$12:$B$500,$B62,'C-Existing'!AJ$12:AJ$500)</f>
        <v>742720</v>
      </c>
      <c r="AK62" s="42">
        <f>SUMIF('C-Existing'!$B$12:$B$500,$B62,'C-Existing'!AK$12:AK$500)</f>
        <v>0</v>
      </c>
      <c r="AL62" s="42">
        <f>SUMIF('C-Existing'!$B$12:$B$500,$B62,'C-Existing'!AL$12:AL$500)</f>
        <v>0</v>
      </c>
      <c r="AM62" s="42">
        <f>SUMIF('C-Existing'!$B$12:$B$500,$B62,'C-Existing'!AM$12:AM$500)</f>
        <v>0</v>
      </c>
      <c r="AN62" s="42">
        <f>SUMIF('C-Existing'!$B$12:$B$500,$B62,'C-Existing'!AN$12:AN$500)</f>
        <v>0</v>
      </c>
      <c r="AR62" s="42">
        <f t="shared" si="4"/>
        <v>-1102475</v>
      </c>
    </row>
    <row r="63" spans="1:44" x14ac:dyDescent="0.2">
      <c r="A63" s="1">
        <f t="shared" si="2"/>
        <v>7</v>
      </c>
      <c r="B63" s="10">
        <f t="shared" si="5"/>
        <v>43312</v>
      </c>
      <c r="C63" s="42">
        <f>SUMIF('C-Existing'!$B$12:$B$500,$B63,'C-Existing'!C$12:C$500)</f>
        <v>2695544.919999999</v>
      </c>
      <c r="D63" s="42">
        <f>SUMIF('C-Existing'!$B$12:$B$500,$B63,'C-Existing'!D$12:D$500)</f>
        <v>105691568.72999996</v>
      </c>
      <c r="E63" s="42">
        <f>SUMIF('C-Existing'!$B$12:$B$500,$B63,'C-Existing'!E$12:E$500)</f>
        <v>0</v>
      </c>
      <c r="F63" s="42">
        <f>SUMIF('C-Existing'!$B$12:$B$500,$B63,'C-Existing'!F$12:F$500)</f>
        <v>0</v>
      </c>
      <c r="G63" s="42">
        <f>SUMIF('C-Existing'!$B$12:$B$500,$B63,'C-Existing'!G$12:G$500)</f>
        <v>2775</v>
      </c>
      <c r="H63" s="42">
        <f>SUMIF('C-Existing'!$B$12:$B$500,$B63,'C-Existing'!H$12:H$500)</f>
        <v>38372986.270000003</v>
      </c>
      <c r="I63" s="42">
        <f>SUMIF('C-Existing'!$B$12:$B$500,$B63,'C-Existing'!I$12:I$500)</f>
        <v>0</v>
      </c>
      <c r="J63" s="42">
        <f>SUMIF('C-Existing'!$B$12:$B$500,$B63,'C-Existing'!J$12:J$500)</f>
        <v>38372986.269999996</v>
      </c>
      <c r="K63" s="42">
        <f>SUMIF('C-Existing'!$B$12:$B$500,$B63,'C-Existing'!K$12:K$500)</f>
        <v>355268.61000000004</v>
      </c>
      <c r="L63" s="42">
        <f>SUMIF('C-Existing'!$B$12:$B$500,$B63,'C-Existing'!L$12:L$500)</f>
        <v>355268.61000000004</v>
      </c>
      <c r="M63" s="42">
        <f>SUMIF('C-Existing'!$B$12:$B$500,$B63,'C-Existing'!M$12:M$500)</f>
        <v>1318125</v>
      </c>
      <c r="N63" s="42">
        <f>SUMIF('C-Existing'!$B$12:$B$500,$B63,'C-Existing'!N$12:N$500)</f>
        <v>0</v>
      </c>
      <c r="O63" s="42">
        <f>SUMIF('C-Existing'!$B$12:$B$500,$B63,'C-Existing'!O$12:O$500)</f>
        <v>1318125</v>
      </c>
      <c r="P63" s="42">
        <f>SUMIF('C-Existing'!$B$12:$B$500,$B63,'C-Existing'!P$12:P$500)</f>
        <v>355268.61000000004</v>
      </c>
      <c r="Q63" s="42">
        <f>SUMIF('C-Existing'!$B$12:$B$500,$B63,'C-Existing'!Q$12:Q$500)</f>
        <v>962856.3899999999</v>
      </c>
      <c r="R63" s="42">
        <f>SUMIF('C-Existing'!$B$12:$B$500,$B63,'C-Existing'!R$12:R$500)</f>
        <v>0</v>
      </c>
      <c r="S63" s="42">
        <f>SUMIF('C-Existing'!$B$12:$B$500,$B63,'C-Existing'!S$12:S$500)</f>
        <v>37410129.88000001</v>
      </c>
      <c r="T63" s="42">
        <f>SUMIF('C-Existing'!$B$12:$B$500,$B63,'C-Existing'!T$12:T$500)</f>
        <v>37410129.88000001</v>
      </c>
      <c r="U63" s="42">
        <f>SUMIF('C-Existing'!$B$12:$B$500,$B63,'C-Existing'!U$12:U$500)</f>
        <v>1</v>
      </c>
      <c r="V63" s="42">
        <f>SUMIF('C-Existing'!$B$12:$B$500,$B63,'C-Existing'!V$12:V$500)</f>
        <v>355269.89788308332</v>
      </c>
      <c r="W63" s="42">
        <f>SUMIF('C-Existing'!$B$12:$B$500,$B63,'C-Existing'!W$12:W$500)</f>
        <v>0</v>
      </c>
      <c r="X63" s="42">
        <f>SUMIF('C-Existing'!$B$12:$B$500,$B63,'C-Existing'!X$12:X$500)</f>
        <v>155</v>
      </c>
      <c r="Y63" s="42">
        <f>SUMIF('C-Existing'!$B$12:$B$500,$B63,'C-Existing'!Y$12:Y$500)</f>
        <v>0</v>
      </c>
      <c r="Z63" s="42">
        <f>SUMIF('C-Existing'!$B$12:$B$500,$B63,'C-Existing'!Z$12:Z$500)</f>
        <v>0</v>
      </c>
      <c r="AA63" s="42">
        <f>SUMIF('C-Existing'!$B$12:$B$500,$B63,'C-Existing'!AA$12:AA$500)</f>
        <v>0</v>
      </c>
      <c r="AB63" s="42">
        <f>SUMIF('C-Existing'!$B$12:$B$500,$B63,'C-Existing'!AB$12:AB$500)</f>
        <v>0</v>
      </c>
      <c r="AC63" s="42">
        <f>SUMIF('C-Existing'!$B$12:$B$500,$B63,'C-Existing'!AC$12:AC$500)</f>
        <v>0</v>
      </c>
      <c r="AD63" s="42">
        <f>SUMIF('C-Existing'!$B$12:$B$500,$B63,'C-Existing'!AD$12:AD$500)</f>
        <v>0</v>
      </c>
      <c r="AE63" s="70">
        <f>SUMIF('C-Existing'!$B$12:$B$500,$B63,'C-Existing'!AE$12:AE$500)</f>
        <v>0.1111</v>
      </c>
      <c r="AF63" s="42">
        <f>SUMIF('C-Existing'!$B$12:$B$500,$B63,'C-Existing'!AF$12:AF$500)</f>
        <v>0</v>
      </c>
      <c r="AG63" s="42">
        <f>SUMIF('C-Existing'!$B$12:$B$500,$B63,'C-Existing'!AG$12:AG$500)</f>
        <v>0</v>
      </c>
      <c r="AH63" s="62">
        <f>SUMIF('C-Existing'!$B$12:$B$500,$B63,'C-Existing'!AH$12:AH$500)</f>
        <v>0</v>
      </c>
      <c r="AI63" s="42">
        <f>SUMIF('C-Existing'!$B$12:$B$500,$B63,'C-Existing'!AI$12:AI$500)</f>
        <v>2775</v>
      </c>
      <c r="AJ63" s="42">
        <f>SUMIF('C-Existing'!$B$12:$B$500,$B63,'C-Existing'!AJ$12:AJ$500)</f>
        <v>888000</v>
      </c>
      <c r="AK63" s="42">
        <f>SUMIF('C-Existing'!$B$12:$B$500,$B63,'C-Existing'!AK$12:AK$500)</f>
        <v>0</v>
      </c>
      <c r="AL63" s="42">
        <f>SUMIF('C-Existing'!$B$12:$B$500,$B63,'C-Existing'!AL$12:AL$500)</f>
        <v>0</v>
      </c>
      <c r="AM63" s="42">
        <f>SUMIF('C-Existing'!$B$12:$B$500,$B63,'C-Existing'!AM$12:AM$500)</f>
        <v>0</v>
      </c>
      <c r="AN63" s="42">
        <f>SUMIF('C-Existing'!$B$12:$B$500,$B63,'C-Existing'!AN$12:AN$500)</f>
        <v>0</v>
      </c>
      <c r="AR63" s="42">
        <f t="shared" si="4"/>
        <v>-1318125</v>
      </c>
    </row>
    <row r="64" spans="1:44" x14ac:dyDescent="0.2">
      <c r="A64" s="1">
        <f t="shared" si="2"/>
        <v>8</v>
      </c>
      <c r="B64" s="10">
        <f t="shared" si="5"/>
        <v>43343</v>
      </c>
      <c r="C64" s="42">
        <f>SUMIF('C-Existing'!$B$12:$B$500,$B64,'C-Existing'!C$12:C$500)</f>
        <v>2480395.1599999997</v>
      </c>
      <c r="D64" s="42">
        <f>SUMIF('C-Existing'!$B$12:$B$500,$B64,'C-Existing'!D$12:D$500)</f>
        <v>108171963.88999996</v>
      </c>
      <c r="E64" s="42">
        <f>SUMIF('C-Existing'!$B$12:$B$500,$B64,'C-Existing'!E$12:E$500)</f>
        <v>0</v>
      </c>
      <c r="F64" s="42">
        <f>SUMIF('C-Existing'!$B$12:$B$500,$B64,'C-Existing'!F$12:F$500)</f>
        <v>0</v>
      </c>
      <c r="G64" s="42">
        <f>SUMIF('C-Existing'!$B$12:$B$500,$B64,'C-Existing'!G$12:G$500)</f>
        <v>2722</v>
      </c>
      <c r="H64" s="42">
        <f>SUMIF('C-Existing'!$B$12:$B$500,$B64,'C-Existing'!H$12:H$500)</f>
        <v>37410129.88000001</v>
      </c>
      <c r="I64" s="42">
        <f>SUMIF('C-Existing'!$B$12:$B$500,$B64,'C-Existing'!I$12:I$500)</f>
        <v>0</v>
      </c>
      <c r="J64" s="42">
        <f>SUMIF('C-Existing'!$B$12:$B$500,$B64,'C-Existing'!J$12:J$500)</f>
        <v>37410129.88000001</v>
      </c>
      <c r="K64" s="42">
        <f>SUMIF('C-Existing'!$B$12:$B$500,$B64,'C-Existing'!K$12:K$500)</f>
        <v>346354.17999999993</v>
      </c>
      <c r="L64" s="42">
        <f>SUMIF('C-Existing'!$B$12:$B$500,$B64,'C-Existing'!L$12:L$500)</f>
        <v>346354.17999999993</v>
      </c>
      <c r="M64" s="42">
        <f>SUMIF('C-Existing'!$B$12:$B$500,$B64,'C-Existing'!M$12:M$500)</f>
        <v>1292950</v>
      </c>
      <c r="N64" s="42">
        <f>SUMIF('C-Existing'!$B$12:$B$500,$B64,'C-Existing'!N$12:N$500)</f>
        <v>0</v>
      </c>
      <c r="O64" s="42">
        <f>SUMIF('C-Existing'!$B$12:$B$500,$B64,'C-Existing'!O$12:O$500)</f>
        <v>1284503.8</v>
      </c>
      <c r="P64" s="42">
        <f>SUMIF('C-Existing'!$B$12:$B$500,$B64,'C-Existing'!P$12:P$500)</f>
        <v>346354.17999999993</v>
      </c>
      <c r="Q64" s="42">
        <f>SUMIF('C-Existing'!$B$12:$B$500,$B64,'C-Existing'!Q$12:Q$500)</f>
        <v>938149.62</v>
      </c>
      <c r="R64" s="42">
        <f>SUMIF('C-Existing'!$B$12:$B$500,$B64,'C-Existing'!R$12:R$500)</f>
        <v>0</v>
      </c>
      <c r="S64" s="42">
        <f>SUMIF('C-Existing'!$B$12:$B$500,$B64,'C-Existing'!S$12:S$500)</f>
        <v>36471980.259999998</v>
      </c>
      <c r="T64" s="42">
        <f>SUMIF('C-Existing'!$B$12:$B$500,$B64,'C-Existing'!T$12:T$500)</f>
        <v>36471980.259999998</v>
      </c>
      <c r="U64" s="42">
        <f>SUMIF('C-Existing'!$B$12:$B$500,$B64,'C-Existing'!U$12:U$500)</f>
        <v>1</v>
      </c>
      <c r="V64" s="42">
        <f>SUMIF('C-Existing'!$B$12:$B$500,$B64,'C-Existing'!V$12:V$500)</f>
        <v>346355.45247233345</v>
      </c>
      <c r="W64" s="42">
        <f>SUMIF('C-Existing'!$B$12:$B$500,$B64,'C-Existing'!W$12:W$500)</f>
        <v>0</v>
      </c>
      <c r="X64" s="42">
        <f>SUMIF('C-Existing'!$B$12:$B$500,$B64,'C-Existing'!X$12:X$500)</f>
        <v>155</v>
      </c>
      <c r="Y64" s="42">
        <f>SUMIF('C-Existing'!$B$12:$B$500,$B64,'C-Existing'!Y$12:Y$500)</f>
        <v>0</v>
      </c>
      <c r="Z64" s="42">
        <f>SUMIF('C-Existing'!$B$12:$B$500,$B64,'C-Existing'!Z$12:Z$500)</f>
        <v>0</v>
      </c>
      <c r="AA64" s="42">
        <f>SUMIF('C-Existing'!$B$12:$B$500,$B64,'C-Existing'!AA$12:AA$500)</f>
        <v>0</v>
      </c>
      <c r="AB64" s="42">
        <f>SUMIF('C-Existing'!$B$12:$B$500,$B64,'C-Existing'!AB$12:AB$500)</f>
        <v>0</v>
      </c>
      <c r="AC64" s="42">
        <f>SUMIF('C-Existing'!$B$12:$B$500,$B64,'C-Existing'!AC$12:AC$500)</f>
        <v>17</v>
      </c>
      <c r="AD64" s="42">
        <f>SUMIF('C-Existing'!$B$12:$B$500,$B64,'C-Existing'!AD$12:AD$500)</f>
        <v>0</v>
      </c>
      <c r="AE64" s="70">
        <f>SUMIF('C-Existing'!$B$12:$B$500,$B64,'C-Existing'!AE$12:AE$500)</f>
        <v>0.1111</v>
      </c>
      <c r="AF64" s="42">
        <f>SUMIF('C-Existing'!$B$12:$B$500,$B64,'C-Existing'!AF$12:AF$500)</f>
        <v>0</v>
      </c>
      <c r="AG64" s="42">
        <f>SUMIF('C-Existing'!$B$12:$B$500,$B64,'C-Existing'!AG$12:AG$500)</f>
        <v>0</v>
      </c>
      <c r="AH64" s="62">
        <f>SUMIF('C-Existing'!$B$12:$B$500,$B64,'C-Existing'!AH$12:AH$500)</f>
        <v>0</v>
      </c>
      <c r="AI64" s="42">
        <f>SUMIF('C-Existing'!$B$12:$B$500,$B64,'C-Existing'!AI$12:AI$500)</f>
        <v>2705</v>
      </c>
      <c r="AJ64" s="42">
        <f>SUMIF('C-Existing'!$B$12:$B$500,$B64,'C-Existing'!AJ$12:AJ$500)</f>
        <v>865228.80000000005</v>
      </c>
      <c r="AK64" s="42">
        <f>SUMIF('C-Existing'!$B$12:$B$500,$B64,'C-Existing'!AK$12:AK$500)</f>
        <v>0</v>
      </c>
      <c r="AL64" s="42">
        <f>SUMIF('C-Existing'!$B$12:$B$500,$B64,'C-Existing'!AL$12:AL$500)</f>
        <v>0</v>
      </c>
      <c r="AM64" s="42">
        <f>SUMIF('C-Existing'!$B$12:$B$500,$B64,'C-Existing'!AM$12:AM$500)</f>
        <v>0</v>
      </c>
      <c r="AN64" s="42">
        <f>SUMIF('C-Existing'!$B$12:$B$500,$B64,'C-Existing'!AN$12:AN$500)</f>
        <v>0</v>
      </c>
      <c r="AR64" s="42">
        <f t="shared" si="4"/>
        <v>-1292950</v>
      </c>
    </row>
    <row r="65" spans="1:44" x14ac:dyDescent="0.2">
      <c r="A65" s="1">
        <f t="shared" si="2"/>
        <v>9</v>
      </c>
      <c r="B65" s="10">
        <f t="shared" si="5"/>
        <v>43373</v>
      </c>
      <c r="C65" s="42">
        <f>SUMIF('C-Existing'!$B$12:$B$500,$B65,'C-Existing'!C$12:C$500)</f>
        <v>2111440.4799999991</v>
      </c>
      <c r="D65" s="42">
        <f>SUMIF('C-Existing'!$B$12:$B$500,$B65,'C-Existing'!D$12:D$500)</f>
        <v>110283404.36999996</v>
      </c>
      <c r="E65" s="42">
        <f>SUMIF('C-Existing'!$B$12:$B$500,$B65,'C-Existing'!E$12:E$500)</f>
        <v>0</v>
      </c>
      <c r="F65" s="42">
        <f>SUMIF('C-Existing'!$B$12:$B$500,$B65,'C-Existing'!F$12:F$500)</f>
        <v>0</v>
      </c>
      <c r="G65" s="42">
        <f>SUMIF('C-Existing'!$B$12:$B$500,$B65,'C-Existing'!G$12:G$500)</f>
        <v>2691</v>
      </c>
      <c r="H65" s="42">
        <f>SUMIF('C-Existing'!$B$12:$B$500,$B65,'C-Existing'!H$12:H$500)</f>
        <v>36471980.259999998</v>
      </c>
      <c r="I65" s="42">
        <f>SUMIF('C-Existing'!$B$12:$B$500,$B65,'C-Existing'!I$12:I$500)</f>
        <v>0</v>
      </c>
      <c r="J65" s="42">
        <f>SUMIF('C-Existing'!$B$12:$B$500,$B65,'C-Existing'!J$12:J$500)</f>
        <v>36471980.259999998</v>
      </c>
      <c r="K65" s="42">
        <f>SUMIF('C-Existing'!$B$12:$B$500,$B65,'C-Existing'!K$12:K$500)</f>
        <v>337668.57000000007</v>
      </c>
      <c r="L65" s="42">
        <f>SUMIF('C-Existing'!$B$12:$B$500,$B65,'C-Existing'!L$12:L$500)</f>
        <v>337668.57000000007</v>
      </c>
      <c r="M65" s="42">
        <f>SUMIF('C-Existing'!$B$12:$B$500,$B65,'C-Existing'!M$12:M$500)</f>
        <v>1271505</v>
      </c>
      <c r="N65" s="42">
        <f>SUMIF('C-Existing'!$B$12:$B$500,$B65,'C-Existing'!N$12:N$500)</f>
        <v>0</v>
      </c>
      <c r="O65" s="42">
        <f>SUMIF('C-Existing'!$B$12:$B$500,$B65,'C-Existing'!O$12:O$500)</f>
        <v>1268248.57</v>
      </c>
      <c r="P65" s="42">
        <f>SUMIF('C-Existing'!$B$12:$B$500,$B65,'C-Existing'!P$12:P$500)</f>
        <v>337668.57000000007</v>
      </c>
      <c r="Q65" s="42">
        <f>SUMIF('C-Existing'!$B$12:$B$500,$B65,'C-Existing'!Q$12:Q$500)</f>
        <v>930579.99999999988</v>
      </c>
      <c r="R65" s="42">
        <f>SUMIF('C-Existing'!$B$12:$B$500,$B65,'C-Existing'!R$12:R$500)</f>
        <v>0</v>
      </c>
      <c r="S65" s="42">
        <f>SUMIF('C-Existing'!$B$12:$B$500,$B65,'C-Existing'!S$12:S$500)</f>
        <v>35541400.25999999</v>
      </c>
      <c r="T65" s="42">
        <f>SUMIF('C-Existing'!$B$12:$B$500,$B65,'C-Existing'!T$12:T$500)</f>
        <v>35541400.25999999</v>
      </c>
      <c r="U65" s="42">
        <f>SUMIF('C-Existing'!$B$12:$B$500,$B65,'C-Existing'!U$12:U$500)</f>
        <v>1</v>
      </c>
      <c r="V65" s="42">
        <f>SUMIF('C-Existing'!$B$12:$B$500,$B65,'C-Existing'!V$12:V$500)</f>
        <v>337669.7505738333</v>
      </c>
      <c r="W65" s="42">
        <f>SUMIF('C-Existing'!$B$12:$B$500,$B65,'C-Existing'!W$12:W$500)</f>
        <v>0</v>
      </c>
      <c r="X65" s="42">
        <f>SUMIF('C-Existing'!$B$12:$B$500,$B65,'C-Existing'!X$12:X$500)</f>
        <v>155</v>
      </c>
      <c r="Y65" s="42">
        <f>SUMIF('C-Existing'!$B$12:$B$500,$B65,'C-Existing'!Y$12:Y$500)</f>
        <v>0</v>
      </c>
      <c r="Z65" s="42">
        <f>SUMIF('C-Existing'!$B$12:$B$500,$B65,'C-Existing'!Z$12:Z$500)</f>
        <v>0</v>
      </c>
      <c r="AA65" s="42">
        <f>SUMIF('C-Existing'!$B$12:$B$500,$B65,'C-Existing'!AA$12:AA$500)</f>
        <v>0</v>
      </c>
      <c r="AB65" s="42">
        <f>SUMIF('C-Existing'!$B$12:$B$500,$B65,'C-Existing'!AB$12:AB$500)</f>
        <v>0</v>
      </c>
      <c r="AC65" s="42">
        <f>SUMIF('C-Existing'!$B$12:$B$500,$B65,'C-Existing'!AC$12:AC$500)</f>
        <v>21</v>
      </c>
      <c r="AD65" s="42">
        <f>SUMIF('C-Existing'!$B$12:$B$500,$B65,'C-Existing'!AD$12:AD$500)</f>
        <v>0</v>
      </c>
      <c r="AE65" s="70">
        <f>SUMIF('C-Existing'!$B$12:$B$500,$B65,'C-Existing'!AE$12:AE$500)</f>
        <v>0.1111</v>
      </c>
      <c r="AF65" s="42">
        <f>SUMIF('C-Existing'!$B$12:$B$500,$B65,'C-Existing'!AF$12:AF$500)</f>
        <v>0</v>
      </c>
      <c r="AG65" s="42">
        <f>SUMIF('C-Existing'!$B$12:$B$500,$B65,'C-Existing'!AG$12:AG$500)</f>
        <v>0</v>
      </c>
      <c r="AH65" s="62">
        <f>SUMIF('C-Existing'!$B$12:$B$500,$B65,'C-Existing'!AH$12:AH$500)</f>
        <v>0</v>
      </c>
      <c r="AI65" s="42">
        <f>SUMIF('C-Existing'!$B$12:$B$500,$B65,'C-Existing'!AI$12:AI$500)</f>
        <v>2670</v>
      </c>
      <c r="AJ65" s="42">
        <f>SUMIF('C-Existing'!$B$12:$B$500,$B65,'C-Existing'!AJ$12:AJ$500)</f>
        <v>854398.57000000007</v>
      </c>
      <c r="AK65" s="42">
        <f>SUMIF('C-Existing'!$B$12:$B$500,$B65,'C-Existing'!AK$12:AK$500)</f>
        <v>0</v>
      </c>
      <c r="AL65" s="42">
        <f>SUMIF('C-Existing'!$B$12:$B$500,$B65,'C-Existing'!AL$12:AL$500)</f>
        <v>0</v>
      </c>
      <c r="AM65" s="42">
        <f>SUMIF('C-Existing'!$B$12:$B$500,$B65,'C-Existing'!AM$12:AM$500)</f>
        <v>0</v>
      </c>
      <c r="AN65" s="42">
        <f>SUMIF('C-Existing'!$B$12:$B$500,$B65,'C-Existing'!AN$12:AN$500)</f>
        <v>0</v>
      </c>
      <c r="AR65" s="42">
        <f t="shared" si="4"/>
        <v>-1271505</v>
      </c>
    </row>
    <row r="66" spans="1:44" x14ac:dyDescent="0.2">
      <c r="A66" s="1">
        <f t="shared" si="2"/>
        <v>10</v>
      </c>
      <c r="B66" s="10">
        <f t="shared" si="5"/>
        <v>43404</v>
      </c>
      <c r="C66" s="42">
        <f>SUMIF('C-Existing'!$B$12:$B$500,$B66,'C-Existing'!C$12:C$500)</f>
        <v>1703913.9400000002</v>
      </c>
      <c r="D66" s="42">
        <f>SUMIF('C-Existing'!$B$12:$B$500,$B66,'C-Existing'!D$12:D$500)</f>
        <v>111987318.30999996</v>
      </c>
      <c r="E66" s="42">
        <f>SUMIF('C-Existing'!$B$12:$B$500,$B66,'C-Existing'!E$12:E$500)</f>
        <v>0</v>
      </c>
      <c r="F66" s="42">
        <f>SUMIF('C-Existing'!$B$12:$B$500,$B66,'C-Existing'!F$12:F$500)</f>
        <v>0</v>
      </c>
      <c r="G66" s="42">
        <f>SUMIF('C-Existing'!$B$12:$B$500,$B66,'C-Existing'!G$12:G$500)</f>
        <v>2484</v>
      </c>
      <c r="H66" s="42">
        <f>SUMIF('C-Existing'!$B$12:$B$500,$B66,'C-Existing'!H$12:H$500)</f>
        <v>35541400.25999999</v>
      </c>
      <c r="I66" s="42">
        <f>SUMIF('C-Existing'!$B$12:$B$500,$B66,'C-Existing'!I$12:I$500)</f>
        <v>0</v>
      </c>
      <c r="J66" s="42">
        <f>SUMIF('C-Existing'!$B$12:$B$500,$B66,'C-Existing'!J$12:J$500)</f>
        <v>35541400.25999999</v>
      </c>
      <c r="K66" s="42">
        <f>SUMIF('C-Existing'!$B$12:$B$500,$B66,'C-Existing'!K$12:K$500)</f>
        <v>329052.94999999995</v>
      </c>
      <c r="L66" s="42">
        <f>SUMIF('C-Existing'!$B$12:$B$500,$B66,'C-Existing'!L$12:L$500)</f>
        <v>329052.94999999995</v>
      </c>
      <c r="M66" s="42">
        <f>SUMIF('C-Existing'!$B$12:$B$500,$B66,'C-Existing'!M$12:M$500)</f>
        <v>1170300</v>
      </c>
      <c r="N66" s="42">
        <f>SUMIF('C-Existing'!$B$12:$B$500,$B66,'C-Existing'!N$12:N$500)</f>
        <v>0</v>
      </c>
      <c r="O66" s="42">
        <f>SUMIF('C-Existing'!$B$12:$B$500,$B66,'C-Existing'!O$12:O$500)</f>
        <v>1165650</v>
      </c>
      <c r="P66" s="42">
        <f>SUMIF('C-Existing'!$B$12:$B$500,$B66,'C-Existing'!P$12:P$500)</f>
        <v>329052.94999999995</v>
      </c>
      <c r="Q66" s="42">
        <f>SUMIF('C-Existing'!$B$12:$B$500,$B66,'C-Existing'!Q$12:Q$500)</f>
        <v>836597.04999999993</v>
      </c>
      <c r="R66" s="42">
        <f>SUMIF('C-Existing'!$B$12:$B$500,$B66,'C-Existing'!R$12:R$500)</f>
        <v>0</v>
      </c>
      <c r="S66" s="42">
        <f>SUMIF('C-Existing'!$B$12:$B$500,$B66,'C-Existing'!S$12:S$500)</f>
        <v>34704803.209999993</v>
      </c>
      <c r="T66" s="42">
        <f>SUMIF('C-Existing'!$B$12:$B$500,$B66,'C-Existing'!T$12:T$500)</f>
        <v>34704803.209999993</v>
      </c>
      <c r="U66" s="42">
        <f>SUMIF('C-Existing'!$B$12:$B$500,$B66,'C-Existing'!U$12:U$500)</f>
        <v>1</v>
      </c>
      <c r="V66" s="42">
        <f>SUMIF('C-Existing'!$B$12:$B$500,$B66,'C-Existing'!V$12:V$500)</f>
        <v>329054.13074049994</v>
      </c>
      <c r="W66" s="42">
        <f>SUMIF('C-Existing'!$B$12:$B$500,$B66,'C-Existing'!W$12:W$500)</f>
        <v>0</v>
      </c>
      <c r="X66" s="42">
        <f>SUMIF('C-Existing'!$B$12:$B$500,$B66,'C-Existing'!X$12:X$500)</f>
        <v>155</v>
      </c>
      <c r="Y66" s="42">
        <f>SUMIF('C-Existing'!$B$12:$B$500,$B66,'C-Existing'!Y$12:Y$500)</f>
        <v>0</v>
      </c>
      <c r="Z66" s="42">
        <f>SUMIF('C-Existing'!$B$12:$B$500,$B66,'C-Existing'!Z$12:Z$500)</f>
        <v>0</v>
      </c>
      <c r="AA66" s="42">
        <f>SUMIF('C-Existing'!$B$12:$B$500,$B66,'C-Existing'!AA$12:AA$500)</f>
        <v>0</v>
      </c>
      <c r="AB66" s="42">
        <f>SUMIF('C-Existing'!$B$12:$B$500,$B66,'C-Existing'!AB$12:AB$500)</f>
        <v>0</v>
      </c>
      <c r="AC66" s="42">
        <f>SUMIF('C-Existing'!$B$12:$B$500,$B66,'C-Existing'!AC$12:AC$500)</f>
        <v>30</v>
      </c>
      <c r="AD66" s="42">
        <f>SUMIF('C-Existing'!$B$12:$B$500,$B66,'C-Existing'!AD$12:AD$500)</f>
        <v>0</v>
      </c>
      <c r="AE66" s="70">
        <f>SUMIF('C-Existing'!$B$12:$B$500,$B66,'C-Existing'!AE$12:AE$500)</f>
        <v>0.1111</v>
      </c>
      <c r="AF66" s="42">
        <f>SUMIF('C-Existing'!$B$12:$B$500,$B66,'C-Existing'!AF$12:AF$500)</f>
        <v>0</v>
      </c>
      <c r="AG66" s="42">
        <f>SUMIF('C-Existing'!$B$12:$B$500,$B66,'C-Existing'!AG$12:AG$500)</f>
        <v>0</v>
      </c>
      <c r="AH66" s="62">
        <f>SUMIF('C-Existing'!$B$12:$B$500,$B66,'C-Existing'!AH$12:AH$500)</f>
        <v>0</v>
      </c>
      <c r="AI66" s="42">
        <f>SUMIF('C-Existing'!$B$12:$B$500,$B66,'C-Existing'!AI$12:AI$500)</f>
        <v>2454</v>
      </c>
      <c r="AJ66" s="42">
        <f>SUMIF('C-Existing'!$B$12:$B$500,$B66,'C-Existing'!AJ$12:AJ$500)</f>
        <v>785280</v>
      </c>
      <c r="AK66" s="42">
        <f>SUMIF('C-Existing'!$B$12:$B$500,$B66,'C-Existing'!AK$12:AK$500)</f>
        <v>0</v>
      </c>
      <c r="AL66" s="42">
        <f>SUMIF('C-Existing'!$B$12:$B$500,$B66,'C-Existing'!AL$12:AL$500)</f>
        <v>0</v>
      </c>
      <c r="AM66" s="42">
        <f>SUMIF('C-Existing'!$B$12:$B$500,$B66,'C-Existing'!AM$12:AM$500)</f>
        <v>0</v>
      </c>
      <c r="AN66" s="42">
        <f>SUMIF('C-Existing'!$B$12:$B$500,$B66,'C-Existing'!AN$12:AN$500)</f>
        <v>0</v>
      </c>
      <c r="AR66" s="42">
        <f t="shared" si="4"/>
        <v>-1170300</v>
      </c>
    </row>
    <row r="67" spans="1:44" x14ac:dyDescent="0.2">
      <c r="A67" s="1">
        <f t="shared" si="2"/>
        <v>11</v>
      </c>
      <c r="B67" s="10">
        <f t="shared" si="5"/>
        <v>43434</v>
      </c>
      <c r="C67" s="42">
        <f>SUMIF('C-Existing'!$B$12:$B$500,$B67,'C-Existing'!C$12:C$500)</f>
        <v>1070968.1300000001</v>
      </c>
      <c r="D67" s="42">
        <f>SUMIF('C-Existing'!$B$12:$B$500,$B67,'C-Existing'!D$12:D$500)</f>
        <v>113058286.43999995</v>
      </c>
      <c r="E67" s="42">
        <f>SUMIF('C-Existing'!$B$12:$B$500,$B67,'C-Existing'!E$12:E$500)</f>
        <v>0</v>
      </c>
      <c r="F67" s="42">
        <f>SUMIF('C-Existing'!$B$12:$B$500,$B67,'C-Existing'!F$12:F$500)</f>
        <v>0</v>
      </c>
      <c r="G67" s="42">
        <f>SUMIF('C-Existing'!$B$12:$B$500,$B67,'C-Existing'!G$12:G$500)</f>
        <v>2114</v>
      </c>
      <c r="H67" s="42">
        <f>SUMIF('C-Existing'!$B$12:$B$500,$B67,'C-Existing'!H$12:H$500)</f>
        <v>34704803.209999993</v>
      </c>
      <c r="I67" s="42">
        <f>SUMIF('C-Existing'!$B$12:$B$500,$B67,'C-Existing'!I$12:I$500)</f>
        <v>0</v>
      </c>
      <c r="J67" s="42">
        <f>SUMIF('C-Existing'!$B$12:$B$500,$B67,'C-Existing'!J$12:J$500)</f>
        <v>34704803.209999993</v>
      </c>
      <c r="K67" s="42">
        <f>SUMIF('C-Existing'!$B$12:$B$500,$B67,'C-Existing'!K$12:K$500)</f>
        <v>321307.45999999996</v>
      </c>
      <c r="L67" s="42">
        <f>SUMIF('C-Existing'!$B$12:$B$500,$B67,'C-Existing'!L$12:L$500)</f>
        <v>321307.45999999996</v>
      </c>
      <c r="M67" s="42">
        <f>SUMIF('C-Existing'!$B$12:$B$500,$B67,'C-Existing'!M$12:M$500)</f>
        <v>996150</v>
      </c>
      <c r="N67" s="42">
        <f>SUMIF('C-Existing'!$B$12:$B$500,$B67,'C-Existing'!N$12:N$500)</f>
        <v>0</v>
      </c>
      <c r="O67" s="42">
        <f>SUMIF('C-Existing'!$B$12:$B$500,$B67,'C-Existing'!O$12:O$500)</f>
        <v>992275</v>
      </c>
      <c r="P67" s="42">
        <f>SUMIF('C-Existing'!$B$12:$B$500,$B67,'C-Existing'!P$12:P$500)</f>
        <v>321307.45999999996</v>
      </c>
      <c r="Q67" s="42">
        <f>SUMIF('C-Existing'!$B$12:$B$500,$B67,'C-Existing'!Q$12:Q$500)</f>
        <v>670967.54</v>
      </c>
      <c r="R67" s="42">
        <f>SUMIF('C-Existing'!$B$12:$B$500,$B67,'C-Existing'!R$12:R$500)</f>
        <v>0</v>
      </c>
      <c r="S67" s="42">
        <f>SUMIF('C-Existing'!$B$12:$B$500,$B67,'C-Existing'!S$12:S$500)</f>
        <v>34033835.669999994</v>
      </c>
      <c r="T67" s="42">
        <f>SUMIF('C-Existing'!$B$12:$B$500,$B67,'C-Existing'!T$12:T$500)</f>
        <v>34033835.669999994</v>
      </c>
      <c r="U67" s="42">
        <f>SUMIF('C-Existing'!$B$12:$B$500,$B67,'C-Existing'!U$12:U$500)</f>
        <v>1</v>
      </c>
      <c r="V67" s="42">
        <f>SUMIF('C-Existing'!$B$12:$B$500,$B67,'C-Existing'!V$12:V$500)</f>
        <v>321308.63638591662</v>
      </c>
      <c r="W67" s="42">
        <f>SUMIF('C-Existing'!$B$12:$B$500,$B67,'C-Existing'!W$12:W$500)</f>
        <v>0</v>
      </c>
      <c r="X67" s="42">
        <f>SUMIF('C-Existing'!$B$12:$B$500,$B67,'C-Existing'!X$12:X$500)</f>
        <v>155</v>
      </c>
      <c r="Y67" s="42">
        <f>SUMIF('C-Existing'!$B$12:$B$500,$B67,'C-Existing'!Y$12:Y$500)</f>
        <v>0</v>
      </c>
      <c r="Z67" s="42">
        <f>SUMIF('C-Existing'!$B$12:$B$500,$B67,'C-Existing'!Z$12:Z$500)</f>
        <v>0</v>
      </c>
      <c r="AA67" s="42">
        <f>SUMIF('C-Existing'!$B$12:$B$500,$B67,'C-Existing'!AA$12:AA$500)</f>
        <v>0</v>
      </c>
      <c r="AB67" s="42">
        <f>SUMIF('C-Existing'!$B$12:$B$500,$B67,'C-Existing'!AB$12:AB$500)</f>
        <v>0</v>
      </c>
      <c r="AC67" s="42">
        <f>SUMIF('C-Existing'!$B$12:$B$500,$B67,'C-Existing'!AC$12:AC$500)</f>
        <v>25</v>
      </c>
      <c r="AD67" s="42">
        <f>SUMIF('C-Existing'!$B$12:$B$500,$B67,'C-Existing'!AD$12:AD$500)</f>
        <v>0</v>
      </c>
      <c r="AE67" s="70">
        <f>SUMIF('C-Existing'!$B$12:$B$500,$B67,'C-Existing'!AE$12:AE$500)</f>
        <v>0.1111</v>
      </c>
      <c r="AF67" s="42">
        <f>SUMIF('C-Existing'!$B$12:$B$500,$B67,'C-Existing'!AF$12:AF$500)</f>
        <v>0</v>
      </c>
      <c r="AG67" s="42">
        <f>SUMIF('C-Existing'!$B$12:$B$500,$B67,'C-Existing'!AG$12:AG$500)</f>
        <v>0</v>
      </c>
      <c r="AH67" s="62">
        <f>SUMIF('C-Existing'!$B$12:$B$500,$B67,'C-Existing'!AH$12:AH$500)</f>
        <v>0</v>
      </c>
      <c r="AI67" s="42">
        <f>SUMIF('C-Existing'!$B$12:$B$500,$B67,'C-Existing'!AI$12:AI$500)</f>
        <v>2089</v>
      </c>
      <c r="AJ67" s="42">
        <f>SUMIF('C-Existing'!$B$12:$B$500,$B67,'C-Existing'!AJ$12:AJ$500)</f>
        <v>668480</v>
      </c>
      <c r="AK67" s="42">
        <f>SUMIF('C-Existing'!$B$12:$B$500,$B67,'C-Existing'!AK$12:AK$500)</f>
        <v>0</v>
      </c>
      <c r="AL67" s="42">
        <f>SUMIF('C-Existing'!$B$12:$B$500,$B67,'C-Existing'!AL$12:AL$500)</f>
        <v>0</v>
      </c>
      <c r="AM67" s="42">
        <f>SUMIF('C-Existing'!$B$12:$B$500,$B67,'C-Existing'!AM$12:AM$500)</f>
        <v>0</v>
      </c>
      <c r="AN67" s="42">
        <f>SUMIF('C-Existing'!$B$12:$B$500,$B67,'C-Existing'!AN$12:AN$500)</f>
        <v>0</v>
      </c>
      <c r="AR67" s="42">
        <f t="shared" si="4"/>
        <v>-996150</v>
      </c>
    </row>
    <row r="68" spans="1:44" x14ac:dyDescent="0.2">
      <c r="A68" s="1">
        <f t="shared" si="2"/>
        <v>12</v>
      </c>
      <c r="B68" s="10">
        <f t="shared" si="5"/>
        <v>43465</v>
      </c>
      <c r="C68" s="42">
        <f>SUMIF('C-Existing'!$B$12:$B$500,$B68,'C-Existing'!C$12:C$500)</f>
        <v>947779.95</v>
      </c>
      <c r="D68" s="42">
        <f>SUMIF('C-Existing'!$B$12:$B$500,$B68,'C-Existing'!D$12:D$500)</f>
        <v>114006066.38999996</v>
      </c>
      <c r="E68" s="42">
        <f>SUMIF('C-Existing'!$B$12:$B$500,$B68,'C-Existing'!E$12:E$500)</f>
        <v>0</v>
      </c>
      <c r="F68" s="42">
        <f>SUMIF('C-Existing'!$B$12:$B$500,$B68,'C-Existing'!F$12:F$500)</f>
        <v>0</v>
      </c>
      <c r="G68" s="42">
        <f>SUMIF('C-Existing'!$B$12:$B$500,$B68,'C-Existing'!G$12:G$500)</f>
        <v>1700</v>
      </c>
      <c r="H68" s="42">
        <f>SUMIF('C-Existing'!$B$12:$B$500,$B68,'C-Existing'!H$12:H$500)</f>
        <v>34033835.669999994</v>
      </c>
      <c r="I68" s="42">
        <f>SUMIF('C-Existing'!$B$12:$B$500,$B68,'C-Existing'!I$12:I$500)</f>
        <v>0</v>
      </c>
      <c r="J68" s="42">
        <f>SUMIF('C-Existing'!$B$12:$B$500,$B68,'C-Existing'!J$12:J$500)</f>
        <v>34033835.669999994</v>
      </c>
      <c r="K68" s="42">
        <f>SUMIF('C-Existing'!$B$12:$B$500,$B68,'C-Existing'!K$12:K$500)</f>
        <v>315095.42999999993</v>
      </c>
      <c r="L68" s="42">
        <f>SUMIF('C-Existing'!$B$12:$B$500,$B68,'C-Existing'!L$12:L$500)</f>
        <v>315095.42999999993</v>
      </c>
      <c r="M68" s="42">
        <f>SUMIF('C-Existing'!$B$12:$B$500,$B68,'C-Existing'!M$12:M$500)</f>
        <v>800460</v>
      </c>
      <c r="N68" s="42">
        <f>SUMIF('C-Existing'!$B$12:$B$500,$B68,'C-Existing'!N$12:N$500)</f>
        <v>0</v>
      </c>
      <c r="O68" s="42">
        <f>SUMIF('C-Existing'!$B$12:$B$500,$B68,'C-Existing'!O$12:O$500)</f>
        <v>797050</v>
      </c>
      <c r="P68" s="42">
        <f>SUMIF('C-Existing'!$B$12:$B$500,$B68,'C-Existing'!P$12:P$500)</f>
        <v>315095.42999999993</v>
      </c>
      <c r="Q68" s="42">
        <f>SUMIF('C-Existing'!$B$12:$B$500,$B68,'C-Existing'!Q$12:Q$500)</f>
        <v>481954.57</v>
      </c>
      <c r="R68" s="42">
        <f>SUMIF('C-Existing'!$B$12:$B$500,$B68,'C-Existing'!R$12:R$500)</f>
        <v>0</v>
      </c>
      <c r="S68" s="42">
        <f>SUMIF('C-Existing'!$B$12:$B$500,$B68,'C-Existing'!S$12:S$500)</f>
        <v>33551881.099999994</v>
      </c>
      <c r="T68" s="42">
        <f>SUMIF('C-Existing'!$B$12:$B$500,$B68,'C-Existing'!T$12:T$500)</f>
        <v>33551881.099999994</v>
      </c>
      <c r="U68" s="42">
        <f>SUMIF('C-Existing'!$B$12:$B$500,$B68,'C-Existing'!U$12:U$500)</f>
        <v>1</v>
      </c>
      <c r="V68" s="42">
        <f>SUMIF('C-Existing'!$B$12:$B$500,$B68,'C-Existing'!V$12:V$500)</f>
        <v>315096.59524474997</v>
      </c>
      <c r="W68" s="42">
        <f>SUMIF('C-Existing'!$B$12:$B$500,$B68,'C-Existing'!W$12:W$500)</f>
        <v>0</v>
      </c>
      <c r="X68" s="42">
        <f>SUMIF('C-Existing'!$B$12:$B$500,$B68,'C-Existing'!X$12:X$500)</f>
        <v>155</v>
      </c>
      <c r="Y68" s="42">
        <f>SUMIF('C-Existing'!$B$12:$B$500,$B68,'C-Existing'!Y$12:Y$500)</f>
        <v>0</v>
      </c>
      <c r="Z68" s="42">
        <f>SUMIF('C-Existing'!$B$12:$B$500,$B68,'C-Existing'!Z$12:Z$500)</f>
        <v>0</v>
      </c>
      <c r="AA68" s="42">
        <f>SUMIF('C-Existing'!$B$12:$B$500,$B68,'C-Existing'!AA$12:AA$500)</f>
        <v>0</v>
      </c>
      <c r="AB68" s="42">
        <f>SUMIF('C-Existing'!$B$12:$B$500,$B68,'C-Existing'!AB$12:AB$500)</f>
        <v>0</v>
      </c>
      <c r="AC68" s="42">
        <f>SUMIF('C-Existing'!$B$12:$B$500,$B68,'C-Existing'!AC$12:AC$500)</f>
        <v>22</v>
      </c>
      <c r="AD68" s="42">
        <f>SUMIF('C-Existing'!$B$12:$B$500,$B68,'C-Existing'!AD$12:AD$500)</f>
        <v>0</v>
      </c>
      <c r="AE68" s="70">
        <f>SUMIF('C-Existing'!$B$12:$B$500,$B68,'C-Existing'!AE$12:AE$500)</f>
        <v>0.1111</v>
      </c>
      <c r="AF68" s="42">
        <f>SUMIF('C-Existing'!$B$12:$B$500,$B68,'C-Existing'!AF$12:AF$500)</f>
        <v>0</v>
      </c>
      <c r="AG68" s="42">
        <f>SUMIF('C-Existing'!$B$12:$B$500,$B68,'C-Existing'!AG$12:AG$500)</f>
        <v>0</v>
      </c>
      <c r="AH68" s="62">
        <f>SUMIF('C-Existing'!$B$12:$B$500,$B68,'C-Existing'!AH$12:AH$500)</f>
        <v>0</v>
      </c>
      <c r="AI68" s="42">
        <f>SUMIF('C-Existing'!$B$12:$B$500,$B68,'C-Existing'!AI$12:AI$500)</f>
        <v>1678</v>
      </c>
      <c r="AJ68" s="42">
        <f>SUMIF('C-Existing'!$B$12:$B$500,$B68,'C-Existing'!AJ$12:AJ$500)</f>
        <v>536960</v>
      </c>
      <c r="AK68" s="42">
        <f>SUMIF('C-Existing'!$B$12:$B$500,$B68,'C-Existing'!AK$12:AK$500)</f>
        <v>0</v>
      </c>
      <c r="AL68" s="42">
        <f>SUMIF('C-Existing'!$B$12:$B$500,$B68,'C-Existing'!AL$12:AL$500)</f>
        <v>0</v>
      </c>
      <c r="AM68" s="42">
        <f>SUMIF('C-Existing'!$B$12:$B$500,$B68,'C-Existing'!AM$12:AM$500)</f>
        <v>0</v>
      </c>
      <c r="AN68" s="42">
        <f>SUMIF('C-Existing'!$B$12:$B$500,$B68,'C-Existing'!AN$12:AN$500)</f>
        <v>0</v>
      </c>
      <c r="AR68" s="42">
        <f t="shared" si="4"/>
        <v>-800460</v>
      </c>
    </row>
    <row r="69" spans="1:44" x14ac:dyDescent="0.2">
      <c r="A69" s="1">
        <f t="shared" si="2"/>
        <v>1</v>
      </c>
      <c r="B69" s="10">
        <f t="shared" si="5"/>
        <v>43496</v>
      </c>
      <c r="C69" s="42">
        <f>SUMIF('C-Existing'!$B$12:$B$500,$B69,'C-Existing'!C$12:C$500)</f>
        <v>1170434.4400000004</v>
      </c>
      <c r="D69" s="42">
        <f>SUMIF('C-Existing'!$B$12:$B$500,$B69,'C-Existing'!D$12:D$500)</f>
        <v>115176500.82999995</v>
      </c>
      <c r="E69" s="42">
        <f>SUMIF('C-Existing'!$B$12:$B$500,$B69,'C-Existing'!E$12:E$500)</f>
        <v>0</v>
      </c>
      <c r="F69" s="42">
        <f>SUMIF('C-Existing'!$B$12:$B$500,$B69,'C-Existing'!F$12:F$500)</f>
        <v>0</v>
      </c>
      <c r="G69" s="42">
        <f>SUMIF('C-Existing'!$B$12:$B$500,$B69,'C-Existing'!G$12:G$500)</f>
        <v>1075</v>
      </c>
      <c r="H69" s="42">
        <f>SUMIF('C-Existing'!$B$12:$B$500,$B69,'C-Existing'!H$12:H$500)</f>
        <v>33551881.099999994</v>
      </c>
      <c r="I69" s="42">
        <f>SUMIF('C-Existing'!$B$12:$B$500,$B69,'C-Existing'!I$12:I$500)</f>
        <v>0</v>
      </c>
      <c r="J69" s="42">
        <f>SUMIF('C-Existing'!$B$12:$B$500,$B69,'C-Existing'!J$12:J$500)</f>
        <v>33551881.099999994</v>
      </c>
      <c r="K69" s="42">
        <f>SUMIF('C-Existing'!$B$12:$B$500,$B69,'C-Existing'!K$12:K$500)</f>
        <v>310633.4200000001</v>
      </c>
      <c r="L69" s="42">
        <f>SUMIF('C-Existing'!$B$12:$B$500,$B69,'C-Existing'!L$12:L$500)</f>
        <v>310633.4200000001</v>
      </c>
      <c r="M69" s="42">
        <f>SUMIF('C-Existing'!$B$12:$B$500,$B69,'C-Existing'!M$12:M$500)</f>
        <v>506145</v>
      </c>
      <c r="N69" s="42">
        <f>SUMIF('C-Existing'!$B$12:$B$500,$B69,'C-Existing'!N$12:N$500)</f>
        <v>0</v>
      </c>
      <c r="O69" s="42">
        <f>SUMIF('C-Existing'!$B$12:$B$500,$B69,'C-Existing'!O$12:O$500)</f>
        <v>503975</v>
      </c>
      <c r="P69" s="42">
        <f>SUMIF('C-Existing'!$B$12:$B$500,$B69,'C-Existing'!P$12:P$500)</f>
        <v>310477.8000000001</v>
      </c>
      <c r="Q69" s="42">
        <f>SUMIF('C-Existing'!$B$12:$B$500,$B69,'C-Existing'!Q$12:Q$500)</f>
        <v>193497.2</v>
      </c>
      <c r="R69" s="42">
        <f>SUMIF('C-Existing'!$B$12:$B$500,$B69,'C-Existing'!R$12:R$500)</f>
        <v>155.62</v>
      </c>
      <c r="S69" s="42">
        <f>SUMIF('C-Existing'!$B$12:$B$500,$B69,'C-Existing'!S$12:S$500)</f>
        <v>33358383.899999995</v>
      </c>
      <c r="T69" s="42">
        <f>SUMIF('C-Existing'!$B$12:$B$500,$B69,'C-Existing'!T$12:T$500)</f>
        <v>33358539.519999996</v>
      </c>
      <c r="U69" s="42">
        <f>SUMIF('C-Existing'!$B$12:$B$500,$B69,'C-Existing'!U$12:U$500)</f>
        <v>1</v>
      </c>
      <c r="V69" s="42">
        <f>SUMIF('C-Existing'!$B$12:$B$500,$B69,'C-Existing'!V$12:V$500)</f>
        <v>310634.49918416661</v>
      </c>
      <c r="W69" s="42">
        <f>SUMIF('C-Existing'!$B$12:$B$500,$B69,'C-Existing'!W$12:W$500)</f>
        <v>0</v>
      </c>
      <c r="X69" s="42">
        <f>SUMIF('C-Existing'!$B$12:$B$500,$B69,'C-Existing'!X$12:X$500)</f>
        <v>155</v>
      </c>
      <c r="Y69" s="42">
        <f>SUMIF('C-Existing'!$B$12:$B$500,$B69,'C-Existing'!Y$12:Y$500)</f>
        <v>0</v>
      </c>
      <c r="Z69" s="42">
        <f>SUMIF('C-Existing'!$B$12:$B$500,$B69,'C-Existing'!Z$12:Z$500)</f>
        <v>0</v>
      </c>
      <c r="AA69" s="42">
        <f>SUMIF('C-Existing'!$B$12:$B$500,$B69,'C-Existing'!AA$12:AA$500)</f>
        <v>0</v>
      </c>
      <c r="AB69" s="42">
        <f>SUMIF('C-Existing'!$B$12:$B$500,$B69,'C-Existing'!AB$12:AB$500)</f>
        <v>0</v>
      </c>
      <c r="AC69" s="42">
        <f>SUMIF('C-Existing'!$B$12:$B$500,$B69,'C-Existing'!AC$12:AC$500)</f>
        <v>14</v>
      </c>
      <c r="AD69" s="42">
        <f>SUMIF('C-Existing'!$B$12:$B$500,$B69,'C-Existing'!AD$12:AD$500)</f>
        <v>0</v>
      </c>
      <c r="AE69" s="70">
        <f>SUMIF('C-Existing'!$B$12:$B$500,$B69,'C-Existing'!AE$12:AE$500)</f>
        <v>0.1111</v>
      </c>
      <c r="AF69" s="42">
        <f>SUMIF('C-Existing'!$B$12:$B$500,$B69,'C-Existing'!AF$12:AF$500)</f>
        <v>0</v>
      </c>
      <c r="AG69" s="42">
        <f>SUMIF('C-Existing'!$B$12:$B$500,$B69,'C-Existing'!AG$12:AG$500)</f>
        <v>0</v>
      </c>
      <c r="AH69" s="62">
        <f>SUMIF('C-Existing'!$B$12:$B$500,$B69,'C-Existing'!AH$12:AH$500)</f>
        <v>0</v>
      </c>
      <c r="AI69" s="42">
        <f>SUMIF('C-Existing'!$B$12:$B$500,$B69,'C-Existing'!AI$12:AI$500)</f>
        <v>1061</v>
      </c>
      <c r="AJ69" s="42">
        <f>SUMIF('C-Existing'!$B$12:$B$500,$B69,'C-Existing'!AJ$12:AJ$500)</f>
        <v>339520</v>
      </c>
      <c r="AK69" s="42">
        <f>SUMIF('C-Existing'!$B$12:$B$500,$B69,'C-Existing'!AK$12:AK$500)</f>
        <v>0</v>
      </c>
      <c r="AL69" s="42">
        <f>SUMIF('C-Existing'!$B$12:$B$500,$B69,'C-Existing'!AL$12:AL$500)</f>
        <v>0</v>
      </c>
      <c r="AM69" s="42">
        <f>SUMIF('C-Existing'!$B$12:$B$500,$B69,'C-Existing'!AM$12:AM$500)</f>
        <v>0</v>
      </c>
      <c r="AN69" s="42">
        <f>SUMIF('C-Existing'!$B$12:$B$500,$B69,'C-Existing'!AN$12:AN$500)</f>
        <v>0</v>
      </c>
      <c r="AR69" s="42">
        <f t="shared" si="4"/>
        <v>-506145</v>
      </c>
    </row>
    <row r="70" spans="1:44" x14ac:dyDescent="0.2">
      <c r="A70" s="1">
        <f t="shared" si="2"/>
        <v>2</v>
      </c>
      <c r="B70" s="10">
        <f t="shared" si="5"/>
        <v>43524</v>
      </c>
      <c r="C70" s="42">
        <f>SUMIF('C-Existing'!$B$12:$B$500,$B70,'C-Existing'!C$12:C$500)</f>
        <v>1446642.85</v>
      </c>
      <c r="D70" s="42">
        <f>SUMIF('C-Existing'!$B$12:$B$500,$B70,'C-Existing'!D$12:D$500)</f>
        <v>116623143.67999995</v>
      </c>
      <c r="E70" s="42">
        <f>SUMIF('C-Existing'!$B$12:$B$500,$B70,'C-Existing'!E$12:E$500)</f>
        <v>0</v>
      </c>
      <c r="F70" s="42">
        <f>SUMIF('C-Existing'!$B$12:$B$500,$B70,'C-Existing'!F$12:F$500)</f>
        <v>0</v>
      </c>
      <c r="G70" s="42">
        <f>SUMIF('C-Existing'!$B$12:$B$500,$B70,'C-Existing'!G$12:G$500)</f>
        <v>948</v>
      </c>
      <c r="H70" s="42">
        <f>SUMIF('C-Existing'!$B$12:$B$500,$B70,'C-Existing'!H$12:H$500)</f>
        <v>33358383.899999991</v>
      </c>
      <c r="I70" s="42">
        <f>SUMIF('C-Existing'!$B$12:$B$500,$B70,'C-Existing'!I$12:I$500)</f>
        <v>155.62000000011176</v>
      </c>
      <c r="J70" s="42">
        <f>SUMIF('C-Existing'!$B$12:$B$500,$B70,'C-Existing'!J$12:J$500)</f>
        <v>33358539.519999996</v>
      </c>
      <c r="K70" s="42">
        <f>SUMIF('C-Existing'!$B$12:$B$500,$B70,'C-Existing'!K$12:K$500)</f>
        <v>308843.41999999993</v>
      </c>
      <c r="L70" s="42">
        <f>SUMIF('C-Existing'!$B$12:$B$500,$B70,'C-Existing'!L$12:L$500)</f>
        <v>308999.04000000004</v>
      </c>
      <c r="M70" s="42">
        <f>SUMIF('C-Existing'!$B$12:$B$500,$B70,'C-Existing'!M$12:M$500)</f>
        <v>446460</v>
      </c>
      <c r="N70" s="42">
        <f>SUMIF('C-Existing'!$B$12:$B$500,$B70,'C-Existing'!N$12:N$500)</f>
        <v>0</v>
      </c>
      <c r="O70" s="42">
        <f>SUMIF('C-Existing'!$B$12:$B$500,$B70,'C-Existing'!O$12:O$500)</f>
        <v>444600</v>
      </c>
      <c r="P70" s="42">
        <f>SUMIF('C-Existing'!$B$12:$B$500,$B70,'C-Existing'!P$12:P$500)</f>
        <v>306550.04000000004</v>
      </c>
      <c r="Q70" s="42">
        <f>SUMIF('C-Existing'!$B$12:$B$500,$B70,'C-Existing'!Q$12:Q$500)</f>
        <v>138049.96</v>
      </c>
      <c r="R70" s="42">
        <f>SUMIF('C-Existing'!$B$12:$B$500,$B70,'C-Existing'!R$12:R$500)</f>
        <v>2449</v>
      </c>
      <c r="S70" s="42">
        <f>SUMIF('C-Existing'!$B$12:$B$500,$B70,'C-Existing'!S$12:S$500)</f>
        <v>33220333.940000001</v>
      </c>
      <c r="T70" s="42">
        <f>SUMIF('C-Existing'!$B$12:$B$500,$B70,'C-Existing'!T$12:T$500)</f>
        <v>33222782.939999994</v>
      </c>
      <c r="U70" s="42">
        <f>SUMIF('C-Existing'!$B$12:$B$500,$B70,'C-Existing'!U$12:U$500)</f>
        <v>1</v>
      </c>
      <c r="V70" s="42">
        <f>SUMIF('C-Existing'!$B$12:$B$500,$B70,'C-Existing'!V$12:V$500)</f>
        <v>308844.47838933329</v>
      </c>
      <c r="W70" s="42">
        <f>SUMIF('C-Existing'!$B$12:$B$500,$B70,'C-Existing'!W$12:W$500)</f>
        <v>0</v>
      </c>
      <c r="X70" s="42">
        <f>SUMIF('C-Existing'!$B$12:$B$500,$B70,'C-Existing'!X$12:X$500)</f>
        <v>155</v>
      </c>
      <c r="Y70" s="42">
        <f>SUMIF('C-Existing'!$B$12:$B$500,$B70,'C-Existing'!Y$12:Y$500)</f>
        <v>0</v>
      </c>
      <c r="Z70" s="42">
        <f>SUMIF('C-Existing'!$B$12:$B$500,$B70,'C-Existing'!Z$12:Z$500)</f>
        <v>0</v>
      </c>
      <c r="AA70" s="42">
        <f>SUMIF('C-Existing'!$B$12:$B$500,$B70,'C-Existing'!AA$12:AA$500)</f>
        <v>0</v>
      </c>
      <c r="AB70" s="42">
        <f>SUMIF('C-Existing'!$B$12:$B$500,$B70,'C-Existing'!AB$12:AB$500)</f>
        <v>0</v>
      </c>
      <c r="AC70" s="42">
        <f>SUMIF('C-Existing'!$B$12:$B$500,$B70,'C-Existing'!AC$12:AC$500)</f>
        <v>12</v>
      </c>
      <c r="AD70" s="42">
        <f>SUMIF('C-Existing'!$B$12:$B$500,$B70,'C-Existing'!AD$12:AD$500)</f>
        <v>0</v>
      </c>
      <c r="AE70" s="70">
        <f>SUMIF('C-Existing'!$B$12:$B$500,$B70,'C-Existing'!AE$12:AE$500)</f>
        <v>0.1111</v>
      </c>
      <c r="AF70" s="42">
        <f>SUMIF('C-Existing'!$B$12:$B$500,$B70,'C-Existing'!AF$12:AF$500)</f>
        <v>0</v>
      </c>
      <c r="AG70" s="42">
        <f>SUMIF('C-Existing'!$B$12:$B$500,$B70,'C-Existing'!AG$12:AG$500)</f>
        <v>0</v>
      </c>
      <c r="AH70" s="62">
        <f>SUMIF('C-Existing'!$B$12:$B$500,$B70,'C-Existing'!AH$12:AH$500)</f>
        <v>0</v>
      </c>
      <c r="AI70" s="42">
        <f>SUMIF('C-Existing'!$B$12:$B$500,$B70,'C-Existing'!AI$12:AI$500)</f>
        <v>936</v>
      </c>
      <c r="AJ70" s="42">
        <f>SUMIF('C-Existing'!$B$12:$B$500,$B70,'C-Existing'!AJ$12:AJ$500)</f>
        <v>299520</v>
      </c>
      <c r="AK70" s="42">
        <f>SUMIF('C-Existing'!$B$12:$B$500,$B70,'C-Existing'!AK$12:AK$500)</f>
        <v>0</v>
      </c>
      <c r="AL70" s="42">
        <f>SUMIF('C-Existing'!$B$12:$B$500,$B70,'C-Existing'!AL$12:AL$500)</f>
        <v>0</v>
      </c>
      <c r="AM70" s="42">
        <f>SUMIF('C-Existing'!$B$12:$B$500,$B70,'C-Existing'!AM$12:AM$500)</f>
        <v>0</v>
      </c>
      <c r="AN70" s="42">
        <f>SUMIF('C-Existing'!$B$12:$B$500,$B70,'C-Existing'!AN$12:AN$500)</f>
        <v>0</v>
      </c>
      <c r="AR70" s="42">
        <f t="shared" si="4"/>
        <v>-446460</v>
      </c>
    </row>
    <row r="71" spans="1:44" x14ac:dyDescent="0.2">
      <c r="A71" s="1">
        <f t="shared" si="2"/>
        <v>3</v>
      </c>
      <c r="B71" s="10">
        <f t="shared" si="5"/>
        <v>43555</v>
      </c>
      <c r="C71" s="42">
        <f>SUMIF('C-Existing'!$B$12:$B$500,$B71,'C-Existing'!C$12:C$500)</f>
        <v>2055220.9099999995</v>
      </c>
      <c r="D71" s="42">
        <f>SUMIF('C-Existing'!$B$12:$B$500,$B71,'C-Existing'!D$12:D$500)</f>
        <v>118678364.58999994</v>
      </c>
      <c r="E71" s="42">
        <f>SUMIF('C-Existing'!$B$12:$B$500,$B71,'C-Existing'!E$12:E$500)</f>
        <v>0</v>
      </c>
      <c r="F71" s="42">
        <f>SUMIF('C-Existing'!$B$12:$B$500,$B71,'C-Existing'!F$12:F$500)</f>
        <v>0</v>
      </c>
      <c r="G71" s="42">
        <f>SUMIF('C-Existing'!$B$12:$B$500,$B71,'C-Existing'!G$12:G$500)</f>
        <v>1170</v>
      </c>
      <c r="H71" s="42">
        <f>SUMIF('C-Existing'!$B$12:$B$500,$B71,'C-Existing'!H$12:H$500)</f>
        <v>33220333.940000001</v>
      </c>
      <c r="I71" s="42">
        <f>SUMIF('C-Existing'!$B$12:$B$500,$B71,'C-Existing'!I$12:I$500)</f>
        <v>2448.9999999999418</v>
      </c>
      <c r="J71" s="42">
        <f>SUMIF('C-Existing'!$B$12:$B$500,$B71,'C-Existing'!J$12:J$500)</f>
        <v>33222782.939999994</v>
      </c>
      <c r="K71" s="42">
        <f>SUMIF('C-Existing'!$B$12:$B$500,$B71,'C-Existing'!K$12:K$500)</f>
        <v>307586.49</v>
      </c>
      <c r="L71" s="42">
        <f>SUMIF('C-Existing'!$B$12:$B$500,$B71,'C-Existing'!L$12:L$500)</f>
        <v>310035.48999999993</v>
      </c>
      <c r="M71" s="42">
        <f>SUMIF('C-Existing'!$B$12:$B$500,$B71,'C-Existing'!M$12:M$500)</f>
        <v>550950</v>
      </c>
      <c r="N71" s="42">
        <f>SUMIF('C-Existing'!$B$12:$B$500,$B71,'C-Existing'!N$12:N$500)</f>
        <v>0</v>
      </c>
      <c r="O71" s="42">
        <f>SUMIF('C-Existing'!$B$12:$B$500,$B71,'C-Existing'!O$12:O$500)</f>
        <v>548625</v>
      </c>
      <c r="P71" s="42">
        <f>SUMIF('C-Existing'!$B$12:$B$500,$B71,'C-Existing'!P$12:P$500)</f>
        <v>309071.6999999999</v>
      </c>
      <c r="Q71" s="42">
        <f>SUMIF('C-Existing'!$B$12:$B$500,$B71,'C-Existing'!Q$12:Q$500)</f>
        <v>239553.30000000002</v>
      </c>
      <c r="R71" s="42">
        <f>SUMIF('C-Existing'!$B$12:$B$500,$B71,'C-Existing'!R$12:R$500)</f>
        <v>963.79</v>
      </c>
      <c r="S71" s="42">
        <f>SUMIF('C-Existing'!$B$12:$B$500,$B71,'C-Existing'!S$12:S$500)</f>
        <v>32980780.639999997</v>
      </c>
      <c r="T71" s="42">
        <f>SUMIF('C-Existing'!$B$12:$B$500,$B71,'C-Existing'!T$12:T$500)</f>
        <v>32981744.429999996</v>
      </c>
      <c r="U71" s="42">
        <f>SUMIF('C-Existing'!$B$12:$B$500,$B71,'C-Existing'!U$12:U$500)</f>
        <v>1</v>
      </c>
      <c r="V71" s="42">
        <f>SUMIF('C-Existing'!$B$12:$B$500,$B71,'C-Existing'!V$12:V$500)</f>
        <v>307587.59871949995</v>
      </c>
      <c r="W71" s="42">
        <f>SUMIF('C-Existing'!$B$12:$B$500,$B71,'C-Existing'!W$12:W$500)</f>
        <v>0</v>
      </c>
      <c r="X71" s="42">
        <f>SUMIF('C-Existing'!$B$12:$B$500,$B71,'C-Existing'!X$12:X$500)</f>
        <v>155</v>
      </c>
      <c r="Y71" s="42">
        <f>SUMIF('C-Existing'!$B$12:$B$500,$B71,'C-Existing'!Y$12:Y$500)</f>
        <v>0</v>
      </c>
      <c r="Z71" s="42">
        <f>SUMIF('C-Existing'!$B$12:$B$500,$B71,'C-Existing'!Z$12:Z$500)</f>
        <v>0</v>
      </c>
      <c r="AA71" s="42">
        <f>SUMIF('C-Existing'!$B$12:$B$500,$B71,'C-Existing'!AA$12:AA$500)</f>
        <v>0</v>
      </c>
      <c r="AB71" s="42">
        <f>SUMIF('C-Existing'!$B$12:$B$500,$B71,'C-Existing'!AB$12:AB$500)</f>
        <v>0</v>
      </c>
      <c r="AC71" s="42">
        <f>SUMIF('C-Existing'!$B$12:$B$500,$B71,'C-Existing'!AC$12:AC$500)</f>
        <v>15</v>
      </c>
      <c r="AD71" s="42">
        <f>SUMIF('C-Existing'!$B$12:$B$500,$B71,'C-Existing'!AD$12:AD$500)</f>
        <v>0</v>
      </c>
      <c r="AE71" s="70">
        <f>SUMIF('C-Existing'!$B$12:$B$500,$B71,'C-Existing'!AE$12:AE$500)</f>
        <v>0.1111</v>
      </c>
      <c r="AF71" s="42">
        <f>SUMIF('C-Existing'!$B$12:$B$500,$B71,'C-Existing'!AF$12:AF$500)</f>
        <v>0</v>
      </c>
      <c r="AG71" s="42">
        <f>SUMIF('C-Existing'!$B$12:$B$500,$B71,'C-Existing'!AG$12:AG$500)</f>
        <v>0</v>
      </c>
      <c r="AH71" s="62">
        <f>SUMIF('C-Existing'!$B$12:$B$500,$B71,'C-Existing'!AH$12:AH$500)</f>
        <v>0</v>
      </c>
      <c r="AI71" s="42">
        <f>SUMIF('C-Existing'!$B$12:$B$500,$B71,'C-Existing'!AI$12:AI$500)</f>
        <v>1155</v>
      </c>
      <c r="AJ71" s="42">
        <f>SUMIF('C-Existing'!$B$12:$B$500,$B71,'C-Existing'!AJ$12:AJ$500)</f>
        <v>369600</v>
      </c>
      <c r="AK71" s="42">
        <f>SUMIF('C-Existing'!$B$12:$B$500,$B71,'C-Existing'!AK$12:AK$500)</f>
        <v>0</v>
      </c>
      <c r="AL71" s="42">
        <f>SUMIF('C-Existing'!$B$12:$B$500,$B71,'C-Existing'!AL$12:AL$500)</f>
        <v>0</v>
      </c>
      <c r="AM71" s="42">
        <f>SUMIF('C-Existing'!$B$12:$B$500,$B71,'C-Existing'!AM$12:AM$500)</f>
        <v>0</v>
      </c>
      <c r="AN71" s="42">
        <f>SUMIF('C-Existing'!$B$12:$B$500,$B71,'C-Existing'!AN$12:AN$500)</f>
        <v>0</v>
      </c>
      <c r="AR71" s="42">
        <f t="shared" si="4"/>
        <v>-550950</v>
      </c>
    </row>
    <row r="72" spans="1:44" x14ac:dyDescent="0.2">
      <c r="A72" s="1">
        <f t="shared" si="2"/>
        <v>4</v>
      </c>
      <c r="B72" s="10">
        <f t="shared" si="5"/>
        <v>43585</v>
      </c>
      <c r="C72" s="42">
        <f>SUMIF('C-Existing'!$B$12:$B$500,$B72,'C-Existing'!C$12:C$500)</f>
        <v>2309268.4900000007</v>
      </c>
      <c r="D72" s="42">
        <f>SUMIF('C-Existing'!$B$12:$B$500,$B72,'C-Existing'!D$12:D$500)</f>
        <v>120987633.07999994</v>
      </c>
      <c r="E72" s="42">
        <f>SUMIF('C-Existing'!$B$12:$B$500,$B72,'C-Existing'!E$12:E$500)</f>
        <v>0</v>
      </c>
      <c r="F72" s="42">
        <f>SUMIF('C-Existing'!$B$12:$B$500,$B72,'C-Existing'!F$12:F$500)</f>
        <v>0</v>
      </c>
      <c r="G72" s="42">
        <f>SUMIF('C-Existing'!$B$12:$B$500,$B72,'C-Existing'!G$12:G$500)</f>
        <v>1446</v>
      </c>
      <c r="H72" s="42">
        <f>SUMIF('C-Existing'!$B$12:$B$500,$B72,'C-Existing'!H$12:H$500)</f>
        <v>32980780.639999997</v>
      </c>
      <c r="I72" s="42">
        <f>SUMIF('C-Existing'!$B$12:$B$500,$B72,'C-Existing'!I$12:I$500)</f>
        <v>963.79000000003725</v>
      </c>
      <c r="J72" s="42">
        <f>SUMIF('C-Existing'!$B$12:$B$500,$B72,'C-Existing'!J$12:J$500)</f>
        <v>32981744.429999996</v>
      </c>
      <c r="K72" s="42">
        <f>SUMIF('C-Existing'!$B$12:$B$500,$B72,'C-Existing'!K$12:K$500)</f>
        <v>305354.87999999983</v>
      </c>
      <c r="L72" s="42">
        <f>SUMIF('C-Existing'!$B$12:$B$500,$B72,'C-Existing'!L$12:L$500)</f>
        <v>306318.66999999987</v>
      </c>
      <c r="M72" s="42">
        <f>SUMIF('C-Existing'!$B$12:$B$500,$B72,'C-Existing'!M$12:M$500)</f>
        <v>681090</v>
      </c>
      <c r="N72" s="42">
        <f>SUMIF('C-Existing'!$B$12:$B$500,$B72,'C-Existing'!N$12:N$500)</f>
        <v>0</v>
      </c>
      <c r="O72" s="42">
        <f>SUMIF('C-Existing'!$B$12:$B$500,$B72,'C-Existing'!O$12:O$500)</f>
        <v>678300</v>
      </c>
      <c r="P72" s="42">
        <f>SUMIF('C-Existing'!$B$12:$B$500,$B72,'C-Existing'!P$12:P$500)</f>
        <v>306318.66999999987</v>
      </c>
      <c r="Q72" s="42">
        <f>SUMIF('C-Existing'!$B$12:$B$500,$B72,'C-Existing'!Q$12:Q$500)</f>
        <v>371981.33000000007</v>
      </c>
      <c r="R72" s="42">
        <f>SUMIF('C-Existing'!$B$12:$B$500,$B72,'C-Existing'!R$12:R$500)</f>
        <v>0</v>
      </c>
      <c r="S72" s="42">
        <f>SUMIF('C-Existing'!$B$12:$B$500,$B72,'C-Existing'!S$12:S$500)</f>
        <v>32608799.310000017</v>
      </c>
      <c r="T72" s="42">
        <f>SUMIF('C-Existing'!$B$12:$B$500,$B72,'C-Existing'!T$12:T$500)</f>
        <v>32608799.310000017</v>
      </c>
      <c r="U72" s="42">
        <f>SUMIF('C-Existing'!$B$12:$B$500,$B72,'C-Existing'!U$12:U$500)</f>
        <v>1</v>
      </c>
      <c r="V72" s="42">
        <f>SUMIF('C-Existing'!$B$12:$B$500,$B72,'C-Existing'!V$12:V$500)</f>
        <v>305355.98384775</v>
      </c>
      <c r="W72" s="42">
        <f>SUMIF('C-Existing'!$B$12:$B$500,$B72,'C-Existing'!W$12:W$500)</f>
        <v>0</v>
      </c>
      <c r="X72" s="42">
        <f>SUMIF('C-Existing'!$B$12:$B$500,$B72,'C-Existing'!X$12:X$500)</f>
        <v>155</v>
      </c>
      <c r="Y72" s="42">
        <f>SUMIF('C-Existing'!$B$12:$B$500,$B72,'C-Existing'!Y$12:Y$500)</f>
        <v>0</v>
      </c>
      <c r="Z72" s="42">
        <f>SUMIF('C-Existing'!$B$12:$B$500,$B72,'C-Existing'!Z$12:Z$500)</f>
        <v>0</v>
      </c>
      <c r="AA72" s="42">
        <f>SUMIF('C-Existing'!$B$12:$B$500,$B72,'C-Existing'!AA$12:AA$500)</f>
        <v>0</v>
      </c>
      <c r="AB72" s="42">
        <f>SUMIF('C-Existing'!$B$12:$B$500,$B72,'C-Existing'!AB$12:AB$500)</f>
        <v>0</v>
      </c>
      <c r="AC72" s="42">
        <f>SUMIF('C-Existing'!$B$12:$B$500,$B72,'C-Existing'!AC$12:AC$500)</f>
        <v>18</v>
      </c>
      <c r="AD72" s="42">
        <f>SUMIF('C-Existing'!$B$12:$B$500,$B72,'C-Existing'!AD$12:AD$500)</f>
        <v>0</v>
      </c>
      <c r="AE72" s="70">
        <f>SUMIF('C-Existing'!$B$12:$B$500,$B72,'C-Existing'!AE$12:AE$500)</f>
        <v>0.1111</v>
      </c>
      <c r="AF72" s="42">
        <f>SUMIF('C-Existing'!$B$12:$B$500,$B72,'C-Existing'!AF$12:AF$500)</f>
        <v>0</v>
      </c>
      <c r="AG72" s="42">
        <f>SUMIF('C-Existing'!$B$12:$B$500,$B72,'C-Existing'!AG$12:AG$500)</f>
        <v>0</v>
      </c>
      <c r="AH72" s="62">
        <f>SUMIF('C-Existing'!$B$12:$B$500,$B72,'C-Existing'!AH$12:AH$500)</f>
        <v>0</v>
      </c>
      <c r="AI72" s="42">
        <f>SUMIF('C-Existing'!$B$12:$B$500,$B72,'C-Existing'!AI$12:AI$500)</f>
        <v>1428</v>
      </c>
      <c r="AJ72" s="42">
        <f>SUMIF('C-Existing'!$B$12:$B$500,$B72,'C-Existing'!AJ$12:AJ$500)</f>
        <v>456960</v>
      </c>
      <c r="AK72" s="42">
        <f>SUMIF('C-Existing'!$B$12:$B$500,$B72,'C-Existing'!AK$12:AK$500)</f>
        <v>0</v>
      </c>
      <c r="AL72" s="42">
        <f>SUMIF('C-Existing'!$B$12:$B$500,$B72,'C-Existing'!AL$12:AL$500)</f>
        <v>0</v>
      </c>
      <c r="AM72" s="42">
        <f>SUMIF('C-Existing'!$B$12:$B$500,$B72,'C-Existing'!AM$12:AM$500)</f>
        <v>0</v>
      </c>
      <c r="AN72" s="42">
        <f>SUMIF('C-Existing'!$B$12:$B$500,$B72,'C-Existing'!AN$12:AN$500)</f>
        <v>0</v>
      </c>
      <c r="AR72" s="42">
        <f t="shared" si="4"/>
        <v>-681090</v>
      </c>
    </row>
    <row r="73" spans="1:44" x14ac:dyDescent="0.2">
      <c r="A73" s="1">
        <f t="shared" si="2"/>
        <v>5</v>
      </c>
      <c r="B73" s="10">
        <f t="shared" si="5"/>
        <v>43616</v>
      </c>
      <c r="C73" s="42">
        <f>SUMIF('C-Existing'!$B$12:$B$500,$B73,'C-Existing'!C$12:C$500)</f>
        <v>2760817.9499999997</v>
      </c>
      <c r="D73" s="42">
        <f>SUMIF('C-Existing'!$B$12:$B$500,$B73,'C-Existing'!D$12:D$500)</f>
        <v>123748451.02999994</v>
      </c>
      <c r="E73" s="42">
        <f>SUMIF('C-Existing'!$B$12:$B$500,$B73,'C-Existing'!E$12:E$500)</f>
        <v>0</v>
      </c>
      <c r="F73" s="42">
        <f>SUMIF('C-Existing'!$B$12:$B$500,$B73,'C-Existing'!F$12:F$500)</f>
        <v>0</v>
      </c>
      <c r="G73" s="42">
        <f>SUMIF('C-Existing'!$B$12:$B$500,$B73,'C-Existing'!G$12:G$500)</f>
        <v>2054</v>
      </c>
      <c r="H73" s="42">
        <f>SUMIF('C-Existing'!$B$12:$B$500,$B73,'C-Existing'!H$12:H$500)</f>
        <v>32608799.310000014</v>
      </c>
      <c r="I73" s="42">
        <f>SUMIF('C-Existing'!$B$12:$B$500,$B73,'C-Existing'!I$12:I$500)</f>
        <v>0</v>
      </c>
      <c r="J73" s="42">
        <f>SUMIF('C-Existing'!$B$12:$B$500,$B73,'C-Existing'!J$12:J$500)</f>
        <v>32608799.310000017</v>
      </c>
      <c r="K73" s="42">
        <f>SUMIF('C-Existing'!$B$12:$B$500,$B73,'C-Existing'!K$12:K$500)</f>
        <v>301902.05000000022</v>
      </c>
      <c r="L73" s="42">
        <f>SUMIF('C-Existing'!$B$12:$B$500,$B73,'C-Existing'!L$12:L$500)</f>
        <v>301902.05000000022</v>
      </c>
      <c r="M73" s="42">
        <f>SUMIF('C-Existing'!$B$12:$B$500,$B73,'C-Existing'!M$12:M$500)</f>
        <v>967970</v>
      </c>
      <c r="N73" s="42">
        <f>SUMIF('C-Existing'!$B$12:$B$500,$B73,'C-Existing'!N$12:N$500)</f>
        <v>0</v>
      </c>
      <c r="O73" s="42">
        <f>SUMIF('C-Existing'!$B$12:$B$500,$B73,'C-Existing'!O$12:O$500)</f>
        <v>964250</v>
      </c>
      <c r="P73" s="42">
        <f>SUMIF('C-Existing'!$B$12:$B$500,$B73,'C-Existing'!P$12:P$500)</f>
        <v>301902.05000000022</v>
      </c>
      <c r="Q73" s="42">
        <f>SUMIF('C-Existing'!$B$12:$B$500,$B73,'C-Existing'!Q$12:Q$500)</f>
        <v>662347.94999999995</v>
      </c>
      <c r="R73" s="42">
        <f>SUMIF('C-Existing'!$B$12:$B$500,$B73,'C-Existing'!R$12:R$500)</f>
        <v>0</v>
      </c>
      <c r="S73" s="42">
        <f>SUMIF('C-Existing'!$B$12:$B$500,$B73,'C-Existing'!S$12:S$500)</f>
        <v>31946451.359999985</v>
      </c>
      <c r="T73" s="42">
        <f>SUMIF('C-Existing'!$B$12:$B$500,$B73,'C-Existing'!T$12:T$500)</f>
        <v>31946451.359999985</v>
      </c>
      <c r="U73" s="42">
        <f>SUMIF('C-Existing'!$B$12:$B$500,$B73,'C-Existing'!U$12:U$500)</f>
        <v>1</v>
      </c>
      <c r="V73" s="42">
        <f>SUMIF('C-Existing'!$B$12:$B$500,$B73,'C-Existing'!V$12:V$500)</f>
        <v>301903.13361175015</v>
      </c>
      <c r="W73" s="42">
        <f>SUMIF('C-Existing'!$B$12:$B$500,$B73,'C-Existing'!W$12:W$500)</f>
        <v>0</v>
      </c>
      <c r="X73" s="42">
        <f>SUMIF('C-Existing'!$B$12:$B$500,$B73,'C-Existing'!X$12:X$500)</f>
        <v>155</v>
      </c>
      <c r="Y73" s="42">
        <f>SUMIF('C-Existing'!$B$12:$B$500,$B73,'C-Existing'!Y$12:Y$500)</f>
        <v>0</v>
      </c>
      <c r="Z73" s="42">
        <f>SUMIF('C-Existing'!$B$12:$B$500,$B73,'C-Existing'!Z$12:Z$500)</f>
        <v>0</v>
      </c>
      <c r="AA73" s="42">
        <f>SUMIF('C-Existing'!$B$12:$B$500,$B73,'C-Existing'!AA$12:AA$500)</f>
        <v>0</v>
      </c>
      <c r="AB73" s="42">
        <f>SUMIF('C-Existing'!$B$12:$B$500,$B73,'C-Existing'!AB$12:AB$500)</f>
        <v>0</v>
      </c>
      <c r="AC73" s="42">
        <f>SUMIF('C-Existing'!$B$12:$B$500,$B73,'C-Existing'!AC$12:AC$500)</f>
        <v>24</v>
      </c>
      <c r="AD73" s="42">
        <f>SUMIF('C-Existing'!$B$12:$B$500,$B73,'C-Existing'!AD$12:AD$500)</f>
        <v>0</v>
      </c>
      <c r="AE73" s="70">
        <f>SUMIF('C-Existing'!$B$12:$B$500,$B73,'C-Existing'!AE$12:AE$500)</f>
        <v>0.1111</v>
      </c>
      <c r="AF73" s="42">
        <f>SUMIF('C-Existing'!$B$12:$B$500,$B73,'C-Existing'!AF$12:AF$500)</f>
        <v>0</v>
      </c>
      <c r="AG73" s="42">
        <f>SUMIF('C-Existing'!$B$12:$B$500,$B73,'C-Existing'!AG$12:AG$500)</f>
        <v>0</v>
      </c>
      <c r="AH73" s="62">
        <f>SUMIF('C-Existing'!$B$12:$B$500,$B73,'C-Existing'!AH$12:AH$500)</f>
        <v>0</v>
      </c>
      <c r="AI73" s="42">
        <f>SUMIF('C-Existing'!$B$12:$B$500,$B73,'C-Existing'!AI$12:AI$500)</f>
        <v>2030</v>
      </c>
      <c r="AJ73" s="42">
        <f>SUMIF('C-Existing'!$B$12:$B$500,$B73,'C-Existing'!AJ$12:AJ$500)</f>
        <v>649600</v>
      </c>
      <c r="AK73" s="42">
        <f>SUMIF('C-Existing'!$B$12:$B$500,$B73,'C-Existing'!AK$12:AK$500)</f>
        <v>0</v>
      </c>
      <c r="AL73" s="42">
        <f>SUMIF('C-Existing'!$B$12:$B$500,$B73,'C-Existing'!AL$12:AL$500)</f>
        <v>0</v>
      </c>
      <c r="AM73" s="42">
        <f>SUMIF('C-Existing'!$B$12:$B$500,$B73,'C-Existing'!AM$12:AM$500)</f>
        <v>0</v>
      </c>
      <c r="AN73" s="42">
        <f>SUMIF('C-Existing'!$B$12:$B$500,$B73,'C-Existing'!AN$12:AN$500)</f>
        <v>0</v>
      </c>
      <c r="AR73" s="42">
        <f t="shared" si="4"/>
        <v>-967970</v>
      </c>
    </row>
    <row r="74" spans="1:44" x14ac:dyDescent="0.2">
      <c r="A74" s="1">
        <f t="shared" si="2"/>
        <v>6</v>
      </c>
      <c r="B74" s="10">
        <f t="shared" si="5"/>
        <v>43646</v>
      </c>
      <c r="C74" s="42">
        <f>SUMIF('C-Existing'!$B$12:$B$500,$B74,'C-Existing'!C$12:C$500)</f>
        <v>2706811.9400000004</v>
      </c>
      <c r="D74" s="42">
        <f>SUMIF('C-Existing'!$B$12:$B$500,$B74,'C-Existing'!D$12:D$500)</f>
        <v>126455262.96999994</v>
      </c>
      <c r="E74" s="42">
        <f>SUMIF('C-Existing'!$B$12:$B$500,$B74,'C-Existing'!E$12:E$500)</f>
        <v>0</v>
      </c>
      <c r="F74" s="42">
        <f>SUMIF('C-Existing'!$B$12:$B$500,$B74,'C-Existing'!F$12:F$500)</f>
        <v>0</v>
      </c>
      <c r="G74" s="42">
        <f>SUMIF('C-Existing'!$B$12:$B$500,$B74,'C-Existing'!G$12:G$500)</f>
        <v>2309</v>
      </c>
      <c r="H74" s="42">
        <f>SUMIF('C-Existing'!$B$12:$B$500,$B74,'C-Existing'!H$12:H$500)</f>
        <v>31946451.359999988</v>
      </c>
      <c r="I74" s="42">
        <f>SUMIF('C-Existing'!$B$12:$B$500,$B74,'C-Existing'!I$12:I$500)</f>
        <v>0</v>
      </c>
      <c r="J74" s="42">
        <f>SUMIF('C-Existing'!$B$12:$B$500,$B74,'C-Existing'!J$12:J$500)</f>
        <v>31946451.359999985</v>
      </c>
      <c r="K74" s="42">
        <f>SUMIF('C-Existing'!$B$12:$B$500,$B74,'C-Existing'!K$12:K$500)</f>
        <v>295769.8600000001</v>
      </c>
      <c r="L74" s="42">
        <f>SUMIF('C-Existing'!$B$12:$B$500,$B74,'C-Existing'!L$12:L$500)</f>
        <v>295769.8600000001</v>
      </c>
      <c r="M74" s="42">
        <f>SUMIF('C-Existing'!$B$12:$B$500,$B74,'C-Existing'!M$12:M$500)</f>
        <v>1087815</v>
      </c>
      <c r="N74" s="42">
        <f>SUMIF('C-Existing'!$B$12:$B$500,$B74,'C-Existing'!N$12:N$500)</f>
        <v>0</v>
      </c>
      <c r="O74" s="42">
        <f>SUMIF('C-Existing'!$B$12:$B$500,$B74,'C-Existing'!O$12:O$500)</f>
        <v>1083475</v>
      </c>
      <c r="P74" s="42">
        <f>SUMIF('C-Existing'!$B$12:$B$500,$B74,'C-Existing'!P$12:P$500)</f>
        <v>295769.8600000001</v>
      </c>
      <c r="Q74" s="42">
        <f>SUMIF('C-Existing'!$B$12:$B$500,$B74,'C-Existing'!Q$12:Q$500)</f>
        <v>787705.14000000025</v>
      </c>
      <c r="R74" s="42">
        <f>SUMIF('C-Existing'!$B$12:$B$500,$B74,'C-Existing'!R$12:R$500)</f>
        <v>0</v>
      </c>
      <c r="S74" s="42">
        <f>SUMIF('C-Existing'!$B$12:$B$500,$B74,'C-Existing'!S$12:S$500)</f>
        <v>31158746.22000001</v>
      </c>
      <c r="T74" s="42">
        <f>SUMIF('C-Existing'!$B$12:$B$500,$B74,'C-Existing'!T$12:T$500)</f>
        <v>31158746.22000001</v>
      </c>
      <c r="U74" s="42">
        <f>SUMIF('C-Existing'!$B$12:$B$500,$B74,'C-Existing'!U$12:U$500)</f>
        <v>1</v>
      </c>
      <c r="V74" s="42">
        <f>SUMIF('C-Existing'!$B$12:$B$500,$B74,'C-Existing'!V$12:V$500)</f>
        <v>295770.89550799987</v>
      </c>
      <c r="W74" s="42">
        <f>SUMIF('C-Existing'!$B$12:$B$500,$B74,'C-Existing'!W$12:W$500)</f>
        <v>0</v>
      </c>
      <c r="X74" s="42">
        <f>SUMIF('C-Existing'!$B$12:$B$500,$B74,'C-Existing'!X$12:X$500)</f>
        <v>155</v>
      </c>
      <c r="Y74" s="42">
        <f>SUMIF('C-Existing'!$B$12:$B$500,$B74,'C-Existing'!Y$12:Y$500)</f>
        <v>0</v>
      </c>
      <c r="Z74" s="42">
        <f>SUMIF('C-Existing'!$B$12:$B$500,$B74,'C-Existing'!Z$12:Z$500)</f>
        <v>0</v>
      </c>
      <c r="AA74" s="42">
        <f>SUMIF('C-Existing'!$B$12:$B$500,$B74,'C-Existing'!AA$12:AA$500)</f>
        <v>0</v>
      </c>
      <c r="AB74" s="42">
        <f>SUMIF('C-Existing'!$B$12:$B$500,$B74,'C-Existing'!AB$12:AB$500)</f>
        <v>0</v>
      </c>
      <c r="AC74" s="42">
        <f>SUMIF('C-Existing'!$B$12:$B$500,$B74,'C-Existing'!AC$12:AC$500)</f>
        <v>28</v>
      </c>
      <c r="AD74" s="42">
        <f>SUMIF('C-Existing'!$B$12:$B$500,$B74,'C-Existing'!AD$12:AD$500)</f>
        <v>0</v>
      </c>
      <c r="AE74" s="70">
        <f>SUMIF('C-Existing'!$B$12:$B$500,$B74,'C-Existing'!AE$12:AE$500)</f>
        <v>0.1111</v>
      </c>
      <c r="AF74" s="42">
        <f>SUMIF('C-Existing'!$B$12:$B$500,$B74,'C-Existing'!AF$12:AF$500)</f>
        <v>0</v>
      </c>
      <c r="AG74" s="42">
        <f>SUMIF('C-Existing'!$B$12:$B$500,$B74,'C-Existing'!AG$12:AG$500)</f>
        <v>0</v>
      </c>
      <c r="AH74" s="62">
        <f>SUMIF('C-Existing'!$B$12:$B$500,$B74,'C-Existing'!AH$12:AH$500)</f>
        <v>0</v>
      </c>
      <c r="AI74" s="42">
        <f>SUMIF('C-Existing'!$B$12:$B$500,$B74,'C-Existing'!AI$12:AI$500)</f>
        <v>2281</v>
      </c>
      <c r="AJ74" s="42">
        <f>SUMIF('C-Existing'!$B$12:$B$500,$B74,'C-Existing'!AJ$12:AJ$500)</f>
        <v>729920</v>
      </c>
      <c r="AK74" s="42">
        <f>SUMIF('C-Existing'!$B$12:$B$500,$B74,'C-Existing'!AK$12:AK$500)</f>
        <v>0</v>
      </c>
      <c r="AL74" s="42">
        <f>SUMIF('C-Existing'!$B$12:$B$500,$B74,'C-Existing'!AL$12:AL$500)</f>
        <v>0</v>
      </c>
      <c r="AM74" s="42">
        <f>SUMIF('C-Existing'!$B$12:$B$500,$B74,'C-Existing'!AM$12:AM$500)</f>
        <v>0</v>
      </c>
      <c r="AN74" s="42">
        <f>SUMIF('C-Existing'!$B$12:$B$500,$B74,'C-Existing'!AN$12:AN$500)</f>
        <v>0</v>
      </c>
      <c r="AR74" s="42">
        <f t="shared" si="4"/>
        <v>-1087815</v>
      </c>
    </row>
    <row r="75" spans="1:44" x14ac:dyDescent="0.2">
      <c r="A75" s="1">
        <f t="shared" si="2"/>
        <v>7</v>
      </c>
      <c r="B75" s="10">
        <f t="shared" si="5"/>
        <v>43677</v>
      </c>
      <c r="C75" s="42">
        <f>SUMIF('C-Existing'!$B$12:$B$500,$B75,'C-Existing'!C$12:C$500)</f>
        <v>2682067.2200000002</v>
      </c>
      <c r="D75" s="42">
        <f>SUMIF('C-Existing'!$B$12:$B$500,$B75,'C-Existing'!D$12:D$500)</f>
        <v>129137330.18999994</v>
      </c>
      <c r="E75" s="42">
        <f>SUMIF('C-Existing'!$B$12:$B$500,$B75,'C-Existing'!E$12:E$500)</f>
        <v>0</v>
      </c>
      <c r="F75" s="42">
        <f>SUMIF('C-Existing'!$B$12:$B$500,$B75,'C-Existing'!F$12:F$500)</f>
        <v>0</v>
      </c>
      <c r="G75" s="42">
        <f>SUMIF('C-Existing'!$B$12:$B$500,$B75,'C-Existing'!G$12:G$500)</f>
        <v>2763</v>
      </c>
      <c r="H75" s="42">
        <f>SUMIF('C-Existing'!$B$12:$B$500,$B75,'C-Existing'!H$12:H$500)</f>
        <v>31158746.220000006</v>
      </c>
      <c r="I75" s="42">
        <f>SUMIF('C-Existing'!$B$12:$B$500,$B75,'C-Existing'!I$12:I$500)</f>
        <v>0</v>
      </c>
      <c r="J75" s="42">
        <f>SUMIF('C-Existing'!$B$12:$B$500,$B75,'C-Existing'!J$12:J$500)</f>
        <v>31158746.22000001</v>
      </c>
      <c r="K75" s="42">
        <f>SUMIF('C-Existing'!$B$12:$B$500,$B75,'C-Existing'!K$12:K$500)</f>
        <v>288476.99000000005</v>
      </c>
      <c r="L75" s="42">
        <f>SUMIF('C-Existing'!$B$12:$B$500,$B75,'C-Existing'!L$12:L$500)</f>
        <v>288476.99000000005</v>
      </c>
      <c r="M75" s="42">
        <f>SUMIF('C-Existing'!$B$12:$B$500,$B75,'C-Existing'!M$12:M$500)</f>
        <v>1301865</v>
      </c>
      <c r="N75" s="42">
        <f>SUMIF('C-Existing'!$B$12:$B$500,$B75,'C-Existing'!N$12:N$500)</f>
        <v>0</v>
      </c>
      <c r="O75" s="42">
        <f>SUMIF('C-Existing'!$B$12:$B$500,$B75,'C-Existing'!O$12:O$500)</f>
        <v>1296750</v>
      </c>
      <c r="P75" s="42">
        <f>SUMIF('C-Existing'!$B$12:$B$500,$B75,'C-Existing'!P$12:P$500)</f>
        <v>288476.99000000005</v>
      </c>
      <c r="Q75" s="42">
        <f>SUMIF('C-Existing'!$B$12:$B$500,$B75,'C-Existing'!Q$12:Q$500)</f>
        <v>1008273.0100000001</v>
      </c>
      <c r="R75" s="42">
        <f>SUMIF('C-Existing'!$B$12:$B$500,$B75,'C-Existing'!R$12:R$500)</f>
        <v>0</v>
      </c>
      <c r="S75" s="42">
        <f>SUMIF('C-Existing'!$B$12:$B$500,$B75,'C-Existing'!S$12:S$500)</f>
        <v>30150473.210000005</v>
      </c>
      <c r="T75" s="42">
        <f>SUMIF('C-Existing'!$B$12:$B$500,$B75,'C-Existing'!T$12:T$500)</f>
        <v>30150473.210000005</v>
      </c>
      <c r="U75" s="42">
        <f>SUMIF('C-Existing'!$B$12:$B$500,$B75,'C-Existing'!U$12:U$500)</f>
        <v>1</v>
      </c>
      <c r="V75" s="42">
        <f>SUMIF('C-Existing'!$B$12:$B$500,$B75,'C-Existing'!V$12:V$500)</f>
        <v>288478.05875350011</v>
      </c>
      <c r="W75" s="42">
        <f>SUMIF('C-Existing'!$B$12:$B$500,$B75,'C-Existing'!W$12:W$500)</f>
        <v>0</v>
      </c>
      <c r="X75" s="42">
        <f>SUMIF('C-Existing'!$B$12:$B$500,$B75,'C-Existing'!X$12:X$500)</f>
        <v>155</v>
      </c>
      <c r="Y75" s="42">
        <f>SUMIF('C-Existing'!$B$12:$B$500,$B75,'C-Existing'!Y$12:Y$500)</f>
        <v>0</v>
      </c>
      <c r="Z75" s="42">
        <f>SUMIF('C-Existing'!$B$12:$B$500,$B75,'C-Existing'!Z$12:Z$500)</f>
        <v>0</v>
      </c>
      <c r="AA75" s="42">
        <f>SUMIF('C-Existing'!$B$12:$B$500,$B75,'C-Existing'!AA$12:AA$500)</f>
        <v>0</v>
      </c>
      <c r="AB75" s="42">
        <f>SUMIF('C-Existing'!$B$12:$B$500,$B75,'C-Existing'!AB$12:AB$500)</f>
        <v>0</v>
      </c>
      <c r="AC75" s="42">
        <f>SUMIF('C-Existing'!$B$12:$B$500,$B75,'C-Existing'!AC$12:AC$500)</f>
        <v>33</v>
      </c>
      <c r="AD75" s="42">
        <f>SUMIF('C-Existing'!$B$12:$B$500,$B75,'C-Existing'!AD$12:AD$500)</f>
        <v>0</v>
      </c>
      <c r="AE75" s="70">
        <f>SUMIF('C-Existing'!$B$12:$B$500,$B75,'C-Existing'!AE$12:AE$500)</f>
        <v>0.1111</v>
      </c>
      <c r="AF75" s="42">
        <f>SUMIF('C-Existing'!$B$12:$B$500,$B75,'C-Existing'!AF$12:AF$500)</f>
        <v>0</v>
      </c>
      <c r="AG75" s="42">
        <f>SUMIF('C-Existing'!$B$12:$B$500,$B75,'C-Existing'!AG$12:AG$500)</f>
        <v>0</v>
      </c>
      <c r="AH75" s="62">
        <f>SUMIF('C-Existing'!$B$12:$B$500,$B75,'C-Existing'!AH$12:AH$500)</f>
        <v>0</v>
      </c>
      <c r="AI75" s="42">
        <f>SUMIF('C-Existing'!$B$12:$B$500,$B75,'C-Existing'!AI$12:AI$500)</f>
        <v>2730</v>
      </c>
      <c r="AJ75" s="42">
        <f>SUMIF('C-Existing'!$B$12:$B$500,$B75,'C-Existing'!AJ$12:AJ$500)</f>
        <v>873600</v>
      </c>
      <c r="AK75" s="42">
        <f>SUMIF('C-Existing'!$B$12:$B$500,$B75,'C-Existing'!AK$12:AK$500)</f>
        <v>0</v>
      </c>
      <c r="AL75" s="42">
        <f>SUMIF('C-Existing'!$B$12:$B$500,$B75,'C-Existing'!AL$12:AL$500)</f>
        <v>0</v>
      </c>
      <c r="AM75" s="42">
        <f>SUMIF('C-Existing'!$B$12:$B$500,$B75,'C-Existing'!AM$12:AM$500)</f>
        <v>0</v>
      </c>
      <c r="AN75" s="42">
        <f>SUMIF('C-Existing'!$B$12:$B$500,$B75,'C-Existing'!AN$12:AN$500)</f>
        <v>0</v>
      </c>
      <c r="AR75" s="42">
        <f t="shared" si="4"/>
        <v>-1301865</v>
      </c>
    </row>
    <row r="76" spans="1:44" x14ac:dyDescent="0.2">
      <c r="A76" s="1">
        <f t="shared" si="2"/>
        <v>8</v>
      </c>
      <c r="B76" s="10">
        <f t="shared" si="5"/>
        <v>43708</v>
      </c>
      <c r="C76" s="42">
        <f>SUMIF('C-Existing'!$B$12:$B$500,$B76,'C-Existing'!C$12:C$500)</f>
        <v>2467993.1700000004</v>
      </c>
      <c r="D76" s="42">
        <f>SUMIF('C-Existing'!$B$12:$B$500,$B76,'C-Existing'!D$12:D$500)</f>
        <v>131605323.35999994</v>
      </c>
      <c r="E76" s="42">
        <f>SUMIF('C-Existing'!$B$12:$B$500,$B76,'C-Existing'!E$12:E$500)</f>
        <v>0</v>
      </c>
      <c r="F76" s="42">
        <f>SUMIF('C-Existing'!$B$12:$B$500,$B76,'C-Existing'!F$12:F$500)</f>
        <v>0</v>
      </c>
      <c r="G76" s="42">
        <f>SUMIF('C-Existing'!$B$12:$B$500,$B76,'C-Existing'!G$12:G$500)</f>
        <v>2706</v>
      </c>
      <c r="H76" s="42">
        <f>SUMIF('C-Existing'!$B$12:$B$500,$B76,'C-Existing'!H$12:H$500)</f>
        <v>30150473.210000005</v>
      </c>
      <c r="I76" s="42">
        <f>SUMIF('C-Existing'!$B$12:$B$500,$B76,'C-Existing'!I$12:I$500)</f>
        <v>0</v>
      </c>
      <c r="J76" s="42">
        <f>SUMIF('C-Existing'!$B$12:$B$500,$B76,'C-Existing'!J$12:J$500)</f>
        <v>30150473.210000005</v>
      </c>
      <c r="K76" s="42">
        <f>SUMIF('C-Existing'!$B$12:$B$500,$B76,'C-Existing'!K$12:K$500)</f>
        <v>279142.13</v>
      </c>
      <c r="L76" s="42">
        <f>SUMIF('C-Existing'!$B$12:$B$500,$B76,'C-Existing'!L$12:L$500)</f>
        <v>279142.13</v>
      </c>
      <c r="M76" s="42">
        <f>SUMIF('C-Existing'!$B$12:$B$500,$B76,'C-Existing'!M$12:M$500)</f>
        <v>1274790</v>
      </c>
      <c r="N76" s="42">
        <f>SUMIF('C-Existing'!$B$12:$B$500,$B76,'C-Existing'!N$12:N$500)</f>
        <v>0</v>
      </c>
      <c r="O76" s="42">
        <f>SUMIF('C-Existing'!$B$12:$B$500,$B76,'C-Existing'!O$12:O$500)</f>
        <v>1269675</v>
      </c>
      <c r="P76" s="42">
        <f>SUMIF('C-Existing'!$B$12:$B$500,$B76,'C-Existing'!P$12:P$500)</f>
        <v>279142.13</v>
      </c>
      <c r="Q76" s="42">
        <f>SUMIF('C-Existing'!$B$12:$B$500,$B76,'C-Existing'!Q$12:Q$500)</f>
        <v>990532.87</v>
      </c>
      <c r="R76" s="42">
        <f>SUMIF('C-Existing'!$B$12:$B$500,$B76,'C-Existing'!R$12:R$500)</f>
        <v>0</v>
      </c>
      <c r="S76" s="42">
        <f>SUMIF('C-Existing'!$B$12:$B$500,$B76,'C-Existing'!S$12:S$500)</f>
        <v>29159940.339999996</v>
      </c>
      <c r="T76" s="42">
        <f>SUMIF('C-Existing'!$B$12:$B$500,$B76,'C-Existing'!T$12:T$500)</f>
        <v>29159940.339999996</v>
      </c>
      <c r="U76" s="42">
        <f>SUMIF('C-Existing'!$B$12:$B$500,$B76,'C-Existing'!U$12:U$500)</f>
        <v>1</v>
      </c>
      <c r="V76" s="42">
        <f>SUMIF('C-Existing'!$B$12:$B$500,$B76,'C-Existing'!V$12:V$500)</f>
        <v>279143.13113591674</v>
      </c>
      <c r="W76" s="42">
        <f>SUMIF('C-Existing'!$B$12:$B$500,$B76,'C-Existing'!W$12:W$500)</f>
        <v>0</v>
      </c>
      <c r="X76" s="42">
        <f>SUMIF('C-Existing'!$B$12:$B$500,$B76,'C-Existing'!X$12:X$500)</f>
        <v>155</v>
      </c>
      <c r="Y76" s="42">
        <f>SUMIF('C-Existing'!$B$12:$B$500,$B76,'C-Existing'!Y$12:Y$500)</f>
        <v>0</v>
      </c>
      <c r="Z76" s="42">
        <f>SUMIF('C-Existing'!$B$12:$B$500,$B76,'C-Existing'!Z$12:Z$500)</f>
        <v>0</v>
      </c>
      <c r="AA76" s="42">
        <f>SUMIF('C-Existing'!$B$12:$B$500,$B76,'C-Existing'!AA$12:AA$500)</f>
        <v>0</v>
      </c>
      <c r="AB76" s="42">
        <f>SUMIF('C-Existing'!$B$12:$B$500,$B76,'C-Existing'!AB$12:AB$500)</f>
        <v>0</v>
      </c>
      <c r="AC76" s="42">
        <f>SUMIF('C-Existing'!$B$12:$B$500,$B76,'C-Existing'!AC$12:AC$500)</f>
        <v>33</v>
      </c>
      <c r="AD76" s="42">
        <f>SUMIF('C-Existing'!$B$12:$B$500,$B76,'C-Existing'!AD$12:AD$500)</f>
        <v>0</v>
      </c>
      <c r="AE76" s="70">
        <f>SUMIF('C-Existing'!$B$12:$B$500,$B76,'C-Existing'!AE$12:AE$500)</f>
        <v>0.1111</v>
      </c>
      <c r="AF76" s="42">
        <f>SUMIF('C-Existing'!$B$12:$B$500,$B76,'C-Existing'!AF$12:AF$500)</f>
        <v>0</v>
      </c>
      <c r="AG76" s="42">
        <f>SUMIF('C-Existing'!$B$12:$B$500,$B76,'C-Existing'!AG$12:AG$500)</f>
        <v>0</v>
      </c>
      <c r="AH76" s="62">
        <f>SUMIF('C-Existing'!$B$12:$B$500,$B76,'C-Existing'!AH$12:AH$500)</f>
        <v>0</v>
      </c>
      <c r="AI76" s="42">
        <f>SUMIF('C-Existing'!$B$12:$B$500,$B76,'C-Existing'!AI$12:AI$500)</f>
        <v>2673</v>
      </c>
      <c r="AJ76" s="42">
        <f>SUMIF('C-Existing'!$B$12:$B$500,$B76,'C-Existing'!AJ$12:AJ$500)</f>
        <v>855360</v>
      </c>
      <c r="AK76" s="42">
        <f>SUMIF('C-Existing'!$B$12:$B$500,$B76,'C-Existing'!AK$12:AK$500)</f>
        <v>0</v>
      </c>
      <c r="AL76" s="42">
        <f>SUMIF('C-Existing'!$B$12:$B$500,$B76,'C-Existing'!AL$12:AL$500)</f>
        <v>0</v>
      </c>
      <c r="AM76" s="42">
        <f>SUMIF('C-Existing'!$B$12:$B$500,$B76,'C-Existing'!AM$12:AM$500)</f>
        <v>0</v>
      </c>
      <c r="AN76" s="42">
        <f>SUMIF('C-Existing'!$B$12:$B$500,$B76,'C-Existing'!AN$12:AN$500)</f>
        <v>0</v>
      </c>
      <c r="AR76" s="42">
        <f t="shared" si="4"/>
        <v>-1274790</v>
      </c>
    </row>
    <row r="77" spans="1:44" x14ac:dyDescent="0.2">
      <c r="A77" s="1">
        <f t="shared" ref="A77:A140" si="6">MONTH(B77)</f>
        <v>9</v>
      </c>
      <c r="B77" s="10">
        <f t="shared" ref="B77:B108" si="7">EOMONTH(B76,1)</f>
        <v>43738</v>
      </c>
      <c r="C77" s="42">
        <f>SUMIF('C-Existing'!$B$12:$B$500,$B77,'C-Existing'!C$12:C$500)</f>
        <v>2100883.2899999996</v>
      </c>
      <c r="D77" s="42">
        <f>SUMIF('C-Existing'!$B$12:$B$500,$B77,'C-Existing'!D$12:D$500)</f>
        <v>133706206.64999995</v>
      </c>
      <c r="E77" s="42">
        <f>SUMIF('C-Existing'!$B$12:$B$500,$B77,'C-Existing'!E$12:E$500)</f>
        <v>0</v>
      </c>
      <c r="F77" s="42">
        <f>SUMIF('C-Existing'!$B$12:$B$500,$B77,'C-Existing'!F$12:F$500)</f>
        <v>0</v>
      </c>
      <c r="G77" s="42">
        <f>SUMIF('C-Existing'!$B$12:$B$500,$B77,'C-Existing'!G$12:G$500)</f>
        <v>2679</v>
      </c>
      <c r="H77" s="42">
        <f>SUMIF('C-Existing'!$B$12:$B$500,$B77,'C-Existing'!H$12:H$500)</f>
        <v>29159940.339999992</v>
      </c>
      <c r="I77" s="42">
        <f>SUMIF('C-Existing'!$B$12:$B$500,$B77,'C-Existing'!I$12:I$500)</f>
        <v>0</v>
      </c>
      <c r="J77" s="42">
        <f>SUMIF('C-Existing'!$B$12:$B$500,$B77,'C-Existing'!J$12:J$500)</f>
        <v>29159940.339999996</v>
      </c>
      <c r="K77" s="42">
        <f>SUMIF('C-Existing'!$B$12:$B$500,$B77,'C-Existing'!K$12:K$500)</f>
        <v>269971.46000000002</v>
      </c>
      <c r="L77" s="42">
        <f>SUMIF('C-Existing'!$B$12:$B$500,$B77,'C-Existing'!L$12:L$500)</f>
        <v>269971.46000000002</v>
      </c>
      <c r="M77" s="42">
        <f>SUMIF('C-Existing'!$B$12:$B$500,$B77,'C-Existing'!M$12:M$500)</f>
        <v>1262605</v>
      </c>
      <c r="N77" s="42">
        <f>SUMIF('C-Existing'!$B$12:$B$500,$B77,'C-Existing'!N$12:N$500)</f>
        <v>0</v>
      </c>
      <c r="O77" s="42">
        <f>SUMIF('C-Existing'!$B$12:$B$500,$B77,'C-Existing'!O$12:O$500)</f>
        <v>1257800</v>
      </c>
      <c r="P77" s="42">
        <f>SUMIF('C-Existing'!$B$12:$B$500,$B77,'C-Existing'!P$12:P$500)</f>
        <v>269971.46000000002</v>
      </c>
      <c r="Q77" s="42">
        <f>SUMIF('C-Existing'!$B$12:$B$500,$B77,'C-Existing'!Q$12:Q$500)</f>
        <v>987828.5399999998</v>
      </c>
      <c r="R77" s="42">
        <f>SUMIF('C-Existing'!$B$12:$B$500,$B77,'C-Existing'!R$12:R$500)</f>
        <v>0</v>
      </c>
      <c r="S77" s="42">
        <f>SUMIF('C-Existing'!$B$12:$B$500,$B77,'C-Existing'!S$12:S$500)</f>
        <v>28172111.800000008</v>
      </c>
      <c r="T77" s="42">
        <f>SUMIF('C-Existing'!$B$12:$B$500,$B77,'C-Existing'!T$12:T$500)</f>
        <v>28172111.800000008</v>
      </c>
      <c r="U77" s="42">
        <f>SUMIF('C-Existing'!$B$12:$B$500,$B77,'C-Existing'!U$12:U$500)</f>
        <v>1</v>
      </c>
      <c r="V77" s="42">
        <f>SUMIF('C-Existing'!$B$12:$B$500,$B77,'C-Existing'!V$12:V$500)</f>
        <v>269972.44764783332</v>
      </c>
      <c r="W77" s="42">
        <f>SUMIF('C-Existing'!$B$12:$B$500,$B77,'C-Existing'!W$12:W$500)</f>
        <v>0</v>
      </c>
      <c r="X77" s="42">
        <f>SUMIF('C-Existing'!$B$12:$B$500,$B77,'C-Existing'!X$12:X$500)</f>
        <v>155</v>
      </c>
      <c r="Y77" s="42">
        <f>SUMIF('C-Existing'!$B$12:$B$500,$B77,'C-Existing'!Y$12:Y$500)</f>
        <v>0</v>
      </c>
      <c r="Z77" s="42">
        <f>SUMIF('C-Existing'!$B$12:$B$500,$B77,'C-Existing'!Z$12:Z$500)</f>
        <v>0</v>
      </c>
      <c r="AA77" s="42">
        <f>SUMIF('C-Existing'!$B$12:$B$500,$B77,'C-Existing'!AA$12:AA$500)</f>
        <v>0</v>
      </c>
      <c r="AB77" s="42">
        <f>SUMIF('C-Existing'!$B$12:$B$500,$B77,'C-Existing'!AB$12:AB$500)</f>
        <v>0</v>
      </c>
      <c r="AC77" s="42">
        <f>SUMIF('C-Existing'!$B$12:$B$500,$B77,'C-Existing'!AC$12:AC$500)</f>
        <v>31</v>
      </c>
      <c r="AD77" s="42">
        <f>SUMIF('C-Existing'!$B$12:$B$500,$B77,'C-Existing'!AD$12:AD$500)</f>
        <v>0</v>
      </c>
      <c r="AE77" s="70">
        <f>SUMIF('C-Existing'!$B$12:$B$500,$B77,'C-Existing'!AE$12:AE$500)</f>
        <v>0.1111</v>
      </c>
      <c r="AF77" s="42">
        <f>SUMIF('C-Existing'!$B$12:$B$500,$B77,'C-Existing'!AF$12:AF$500)</f>
        <v>0</v>
      </c>
      <c r="AG77" s="42">
        <f>SUMIF('C-Existing'!$B$12:$B$500,$B77,'C-Existing'!AG$12:AG$500)</f>
        <v>0</v>
      </c>
      <c r="AH77" s="62">
        <f>SUMIF('C-Existing'!$B$12:$B$500,$B77,'C-Existing'!AH$12:AH$500)</f>
        <v>0</v>
      </c>
      <c r="AI77" s="42">
        <f>SUMIF('C-Existing'!$B$12:$B$500,$B77,'C-Existing'!AI$12:AI$500)</f>
        <v>2648</v>
      </c>
      <c r="AJ77" s="42">
        <f>SUMIF('C-Existing'!$B$12:$B$500,$B77,'C-Existing'!AJ$12:AJ$500)</f>
        <v>847360</v>
      </c>
      <c r="AK77" s="42">
        <f>SUMIF('C-Existing'!$B$12:$B$500,$B77,'C-Existing'!AK$12:AK$500)</f>
        <v>0</v>
      </c>
      <c r="AL77" s="42">
        <f>SUMIF('C-Existing'!$B$12:$B$500,$B77,'C-Existing'!AL$12:AL$500)</f>
        <v>0</v>
      </c>
      <c r="AM77" s="42">
        <f>SUMIF('C-Existing'!$B$12:$B$500,$B77,'C-Existing'!AM$12:AM$500)</f>
        <v>0</v>
      </c>
      <c r="AN77" s="42">
        <f>SUMIF('C-Existing'!$B$12:$B$500,$B77,'C-Existing'!AN$12:AN$500)</f>
        <v>0</v>
      </c>
      <c r="AR77" s="42">
        <f t="shared" si="4"/>
        <v>-1262605</v>
      </c>
    </row>
    <row r="78" spans="1:44" x14ac:dyDescent="0.2">
      <c r="A78" s="1">
        <f t="shared" si="6"/>
        <v>10</v>
      </c>
      <c r="B78" s="10">
        <f t="shared" si="7"/>
        <v>43769</v>
      </c>
      <c r="C78" s="42">
        <f>SUMIF('C-Existing'!$B$12:$B$500,$B78,'C-Existing'!C$12:C$500)</f>
        <v>1695394.35</v>
      </c>
      <c r="D78" s="42">
        <f>SUMIF('C-Existing'!$B$12:$B$500,$B78,'C-Existing'!D$12:D$500)</f>
        <v>135401600.99999994</v>
      </c>
      <c r="E78" s="42">
        <f>SUMIF('C-Existing'!$B$12:$B$500,$B78,'C-Existing'!E$12:E$500)</f>
        <v>0</v>
      </c>
      <c r="F78" s="42">
        <f>SUMIF('C-Existing'!$B$12:$B$500,$B78,'C-Existing'!F$12:F$500)</f>
        <v>0</v>
      </c>
      <c r="G78" s="42">
        <f>SUMIF('C-Existing'!$B$12:$B$500,$B78,'C-Existing'!G$12:G$500)</f>
        <v>2470</v>
      </c>
      <c r="H78" s="42">
        <f>SUMIF('C-Existing'!$B$12:$B$500,$B78,'C-Existing'!H$12:H$500)</f>
        <v>28172111.800000008</v>
      </c>
      <c r="I78" s="42">
        <f>SUMIF('C-Existing'!$B$12:$B$500,$B78,'C-Existing'!I$12:I$500)</f>
        <v>0</v>
      </c>
      <c r="J78" s="42">
        <f>SUMIF('C-Existing'!$B$12:$B$500,$B78,'C-Existing'!J$12:J$500)</f>
        <v>28172111.800000008</v>
      </c>
      <c r="K78" s="42">
        <f>SUMIF('C-Existing'!$B$12:$B$500,$B78,'C-Existing'!K$12:K$500)</f>
        <v>260825.88000000003</v>
      </c>
      <c r="L78" s="42">
        <f>SUMIF('C-Existing'!$B$12:$B$500,$B78,'C-Existing'!L$12:L$500)</f>
        <v>260825.88000000003</v>
      </c>
      <c r="M78" s="42">
        <f>SUMIF('C-Existing'!$B$12:$B$500,$B78,'C-Existing'!M$12:M$500)</f>
        <v>1163650</v>
      </c>
      <c r="N78" s="42">
        <f>SUMIF('C-Existing'!$B$12:$B$500,$B78,'C-Existing'!N$12:N$500)</f>
        <v>0</v>
      </c>
      <c r="O78" s="42">
        <f>SUMIF('C-Existing'!$B$12:$B$500,$B78,'C-Existing'!O$12:O$500)</f>
        <v>1159000</v>
      </c>
      <c r="P78" s="42">
        <f>SUMIF('C-Existing'!$B$12:$B$500,$B78,'C-Existing'!P$12:P$500)</f>
        <v>260825.88000000003</v>
      </c>
      <c r="Q78" s="42">
        <f>SUMIF('C-Existing'!$B$12:$B$500,$B78,'C-Existing'!Q$12:Q$500)</f>
        <v>898174.12000000011</v>
      </c>
      <c r="R78" s="42">
        <f>SUMIF('C-Existing'!$B$12:$B$500,$B78,'C-Existing'!R$12:R$500)</f>
        <v>0</v>
      </c>
      <c r="S78" s="42">
        <f>SUMIF('C-Existing'!$B$12:$B$500,$B78,'C-Existing'!S$12:S$500)</f>
        <v>27273937.680000003</v>
      </c>
      <c r="T78" s="42">
        <f>SUMIF('C-Existing'!$B$12:$B$500,$B78,'C-Existing'!T$12:T$500)</f>
        <v>27273937.680000003</v>
      </c>
      <c r="U78" s="42">
        <f>SUMIF('C-Existing'!$B$12:$B$500,$B78,'C-Existing'!U$12:U$500)</f>
        <v>1</v>
      </c>
      <c r="V78" s="42">
        <f>SUMIF('C-Existing'!$B$12:$B$500,$B78,'C-Existing'!V$12:V$500)</f>
        <v>260826.80174833341</v>
      </c>
      <c r="W78" s="42">
        <f>SUMIF('C-Existing'!$B$12:$B$500,$B78,'C-Existing'!W$12:W$500)</f>
        <v>0</v>
      </c>
      <c r="X78" s="42">
        <f>SUMIF('C-Existing'!$B$12:$B$500,$B78,'C-Existing'!X$12:X$500)</f>
        <v>155</v>
      </c>
      <c r="Y78" s="42">
        <f>SUMIF('C-Existing'!$B$12:$B$500,$B78,'C-Existing'!Y$12:Y$500)</f>
        <v>0</v>
      </c>
      <c r="Z78" s="42">
        <f>SUMIF('C-Existing'!$B$12:$B$500,$B78,'C-Existing'!Z$12:Z$500)</f>
        <v>0</v>
      </c>
      <c r="AA78" s="42">
        <f>SUMIF('C-Existing'!$B$12:$B$500,$B78,'C-Existing'!AA$12:AA$500)</f>
        <v>0</v>
      </c>
      <c r="AB78" s="42">
        <f>SUMIF('C-Existing'!$B$12:$B$500,$B78,'C-Existing'!AB$12:AB$500)</f>
        <v>0</v>
      </c>
      <c r="AC78" s="42">
        <f>SUMIF('C-Existing'!$B$12:$B$500,$B78,'C-Existing'!AC$12:AC$500)</f>
        <v>30</v>
      </c>
      <c r="AD78" s="42">
        <f>SUMIF('C-Existing'!$B$12:$B$500,$B78,'C-Existing'!AD$12:AD$500)</f>
        <v>0</v>
      </c>
      <c r="AE78" s="70">
        <f>SUMIF('C-Existing'!$B$12:$B$500,$B78,'C-Existing'!AE$12:AE$500)</f>
        <v>0.1111</v>
      </c>
      <c r="AF78" s="42">
        <f>SUMIF('C-Existing'!$B$12:$B$500,$B78,'C-Existing'!AF$12:AF$500)</f>
        <v>0</v>
      </c>
      <c r="AG78" s="42">
        <f>SUMIF('C-Existing'!$B$12:$B$500,$B78,'C-Existing'!AG$12:AG$500)</f>
        <v>0</v>
      </c>
      <c r="AH78" s="62">
        <f>SUMIF('C-Existing'!$B$12:$B$500,$B78,'C-Existing'!AH$12:AH$500)</f>
        <v>0</v>
      </c>
      <c r="AI78" s="42">
        <f>SUMIF('C-Existing'!$B$12:$B$500,$B78,'C-Existing'!AI$12:AI$500)</f>
        <v>2440</v>
      </c>
      <c r="AJ78" s="42">
        <f>SUMIF('C-Existing'!$B$12:$B$500,$B78,'C-Existing'!AJ$12:AJ$500)</f>
        <v>780800</v>
      </c>
      <c r="AK78" s="42">
        <f>SUMIF('C-Existing'!$B$12:$B$500,$B78,'C-Existing'!AK$12:AK$500)</f>
        <v>0</v>
      </c>
      <c r="AL78" s="42">
        <f>SUMIF('C-Existing'!$B$12:$B$500,$B78,'C-Existing'!AL$12:AL$500)</f>
        <v>0</v>
      </c>
      <c r="AM78" s="42">
        <f>SUMIF('C-Existing'!$B$12:$B$500,$B78,'C-Existing'!AM$12:AM$500)</f>
        <v>0</v>
      </c>
      <c r="AN78" s="42">
        <f>SUMIF('C-Existing'!$B$12:$B$500,$B78,'C-Existing'!AN$12:AN$500)</f>
        <v>0</v>
      </c>
      <c r="AR78" s="42">
        <f t="shared" si="4"/>
        <v>-1163650</v>
      </c>
    </row>
    <row r="79" spans="1:44" x14ac:dyDescent="0.2">
      <c r="A79" s="1">
        <f t="shared" si="6"/>
        <v>11</v>
      </c>
      <c r="B79" s="10">
        <f t="shared" si="7"/>
        <v>43799</v>
      </c>
      <c r="C79" s="42">
        <f>SUMIF('C-Existing'!$B$12:$B$500,$B79,'C-Existing'!C$12:C$500)</f>
        <v>1065613.29</v>
      </c>
      <c r="D79" s="42">
        <f>SUMIF('C-Existing'!$B$12:$B$500,$B79,'C-Existing'!D$12:D$500)</f>
        <v>136467214.28999993</v>
      </c>
      <c r="E79" s="42">
        <f>SUMIF('C-Existing'!$B$12:$B$500,$B79,'C-Existing'!E$12:E$500)</f>
        <v>0</v>
      </c>
      <c r="F79" s="42">
        <f>SUMIF('C-Existing'!$B$12:$B$500,$B79,'C-Existing'!F$12:F$500)</f>
        <v>0</v>
      </c>
      <c r="G79" s="42">
        <f>SUMIF('C-Existing'!$B$12:$B$500,$B79,'C-Existing'!G$12:G$500)</f>
        <v>2104</v>
      </c>
      <c r="H79" s="42">
        <f>SUMIF('C-Existing'!$B$12:$B$500,$B79,'C-Existing'!H$12:H$500)</f>
        <v>27273937.679999996</v>
      </c>
      <c r="I79" s="42">
        <f>SUMIF('C-Existing'!$B$12:$B$500,$B79,'C-Existing'!I$12:I$500)</f>
        <v>0</v>
      </c>
      <c r="J79" s="42">
        <f>SUMIF('C-Existing'!$B$12:$B$500,$B79,'C-Existing'!J$12:J$500)</f>
        <v>27273937.680000003</v>
      </c>
      <c r="K79" s="42">
        <f>SUMIF('C-Existing'!$B$12:$B$500,$B79,'C-Existing'!K$12:K$500)</f>
        <v>252510.27000000002</v>
      </c>
      <c r="L79" s="42">
        <f>SUMIF('C-Existing'!$B$12:$B$500,$B79,'C-Existing'!L$12:L$500)</f>
        <v>252510.27000000002</v>
      </c>
      <c r="M79" s="42">
        <f>SUMIF('C-Existing'!$B$12:$B$500,$B79,'C-Existing'!M$12:M$500)</f>
        <v>991080</v>
      </c>
      <c r="N79" s="42">
        <f>SUMIF('C-Existing'!$B$12:$B$500,$B79,'C-Existing'!N$12:N$500)</f>
        <v>0</v>
      </c>
      <c r="O79" s="42">
        <f>SUMIF('C-Existing'!$B$12:$B$500,$B79,'C-Existing'!O$12:O$500)</f>
        <v>987050</v>
      </c>
      <c r="P79" s="42">
        <f>SUMIF('C-Existing'!$B$12:$B$500,$B79,'C-Existing'!P$12:P$500)</f>
        <v>252510.27000000002</v>
      </c>
      <c r="Q79" s="42">
        <f>SUMIF('C-Existing'!$B$12:$B$500,$B79,'C-Existing'!Q$12:Q$500)</f>
        <v>734539.72999999986</v>
      </c>
      <c r="R79" s="42">
        <f>SUMIF('C-Existing'!$B$12:$B$500,$B79,'C-Existing'!R$12:R$500)</f>
        <v>0</v>
      </c>
      <c r="S79" s="42">
        <f>SUMIF('C-Existing'!$B$12:$B$500,$B79,'C-Existing'!S$12:S$500)</f>
        <v>26539397.949999988</v>
      </c>
      <c r="T79" s="42">
        <f>SUMIF('C-Existing'!$B$12:$B$500,$B79,'C-Existing'!T$12:T$500)</f>
        <v>26539397.949999988</v>
      </c>
      <c r="U79" s="42">
        <f>SUMIF('C-Existing'!$B$12:$B$500,$B79,'C-Existing'!U$12:U$500)</f>
        <v>1</v>
      </c>
      <c r="V79" s="42">
        <f>SUMIF('C-Existing'!$B$12:$B$500,$B79,'C-Existing'!V$12:V$500)</f>
        <v>252511.20635400005</v>
      </c>
      <c r="W79" s="42">
        <f>SUMIF('C-Existing'!$B$12:$B$500,$B79,'C-Existing'!W$12:W$500)</f>
        <v>0</v>
      </c>
      <c r="X79" s="42">
        <f>SUMIF('C-Existing'!$B$12:$B$500,$B79,'C-Existing'!X$12:X$500)</f>
        <v>155</v>
      </c>
      <c r="Y79" s="42">
        <f>SUMIF('C-Existing'!$B$12:$B$500,$B79,'C-Existing'!Y$12:Y$500)</f>
        <v>0</v>
      </c>
      <c r="Z79" s="42">
        <f>SUMIF('C-Existing'!$B$12:$B$500,$B79,'C-Existing'!Z$12:Z$500)</f>
        <v>0</v>
      </c>
      <c r="AA79" s="42">
        <f>SUMIF('C-Existing'!$B$12:$B$500,$B79,'C-Existing'!AA$12:AA$500)</f>
        <v>0</v>
      </c>
      <c r="AB79" s="42">
        <f>SUMIF('C-Existing'!$B$12:$B$500,$B79,'C-Existing'!AB$12:AB$500)</f>
        <v>0</v>
      </c>
      <c r="AC79" s="42">
        <f>SUMIF('C-Existing'!$B$12:$B$500,$B79,'C-Existing'!AC$12:AC$500)</f>
        <v>26</v>
      </c>
      <c r="AD79" s="42">
        <f>SUMIF('C-Existing'!$B$12:$B$500,$B79,'C-Existing'!AD$12:AD$500)</f>
        <v>0</v>
      </c>
      <c r="AE79" s="70">
        <f>SUMIF('C-Existing'!$B$12:$B$500,$B79,'C-Existing'!AE$12:AE$500)</f>
        <v>0.1111</v>
      </c>
      <c r="AF79" s="42">
        <f>SUMIF('C-Existing'!$B$12:$B$500,$B79,'C-Existing'!AF$12:AF$500)</f>
        <v>0</v>
      </c>
      <c r="AG79" s="42">
        <f>SUMIF('C-Existing'!$B$12:$B$500,$B79,'C-Existing'!AG$12:AG$500)</f>
        <v>0</v>
      </c>
      <c r="AH79" s="62">
        <f>SUMIF('C-Existing'!$B$12:$B$500,$B79,'C-Existing'!AH$12:AH$500)</f>
        <v>0</v>
      </c>
      <c r="AI79" s="42">
        <f>SUMIF('C-Existing'!$B$12:$B$500,$B79,'C-Existing'!AI$12:AI$500)</f>
        <v>2078</v>
      </c>
      <c r="AJ79" s="42">
        <f>SUMIF('C-Existing'!$B$12:$B$500,$B79,'C-Existing'!AJ$12:AJ$500)</f>
        <v>664960</v>
      </c>
      <c r="AK79" s="42">
        <f>SUMIF('C-Existing'!$B$12:$B$500,$B79,'C-Existing'!AK$12:AK$500)</f>
        <v>0</v>
      </c>
      <c r="AL79" s="42">
        <f>SUMIF('C-Existing'!$B$12:$B$500,$B79,'C-Existing'!AL$12:AL$500)</f>
        <v>0</v>
      </c>
      <c r="AM79" s="42">
        <f>SUMIF('C-Existing'!$B$12:$B$500,$B79,'C-Existing'!AM$12:AM$500)</f>
        <v>0</v>
      </c>
      <c r="AN79" s="42">
        <f>SUMIF('C-Existing'!$B$12:$B$500,$B79,'C-Existing'!AN$12:AN$500)</f>
        <v>0</v>
      </c>
      <c r="AR79" s="42">
        <f t="shared" si="4"/>
        <v>-991080</v>
      </c>
    </row>
    <row r="80" spans="1:44" x14ac:dyDescent="0.2">
      <c r="A80" s="1">
        <f t="shared" si="6"/>
        <v>12</v>
      </c>
      <c r="B80" s="10">
        <f t="shared" si="7"/>
        <v>43830</v>
      </c>
      <c r="C80" s="42">
        <f>SUMIF('C-Existing'!$B$12:$B$500,$B80,'C-Existing'!C$12:C$500)</f>
        <v>943041.03</v>
      </c>
      <c r="D80" s="42">
        <f>SUMIF('C-Existing'!$B$12:$B$500,$B80,'C-Existing'!D$12:D$500)</f>
        <v>137410255.31999993</v>
      </c>
      <c r="E80" s="42">
        <f>SUMIF('C-Existing'!$B$12:$B$500,$B80,'C-Existing'!E$12:E$500)</f>
        <v>0</v>
      </c>
      <c r="F80" s="42">
        <f>SUMIF('C-Existing'!$B$12:$B$500,$B80,'C-Existing'!F$12:F$500)</f>
        <v>0</v>
      </c>
      <c r="G80" s="42">
        <f>SUMIF('C-Existing'!$B$12:$B$500,$B80,'C-Existing'!G$12:G$500)</f>
        <v>1696</v>
      </c>
      <c r="H80" s="42">
        <f>SUMIF('C-Existing'!$B$12:$B$500,$B80,'C-Existing'!H$12:H$500)</f>
        <v>26539397.949999988</v>
      </c>
      <c r="I80" s="42">
        <f>SUMIF('C-Existing'!$B$12:$B$500,$B80,'C-Existing'!I$12:I$500)</f>
        <v>0</v>
      </c>
      <c r="J80" s="42">
        <f>SUMIF('C-Existing'!$B$12:$B$500,$B80,'C-Existing'!J$12:J$500)</f>
        <v>26539397.949999988</v>
      </c>
      <c r="K80" s="42">
        <f>SUMIF('C-Existing'!$B$12:$B$500,$B80,'C-Existing'!K$12:K$500)</f>
        <v>245709.7</v>
      </c>
      <c r="L80" s="42">
        <f>SUMIF('C-Existing'!$B$12:$B$500,$B80,'C-Existing'!L$12:L$500)</f>
        <v>245709.7</v>
      </c>
      <c r="M80" s="42">
        <f>SUMIF('C-Existing'!$B$12:$B$500,$B80,'C-Existing'!M$12:M$500)</f>
        <v>798880</v>
      </c>
      <c r="N80" s="42">
        <f>SUMIF('C-Existing'!$B$12:$B$500,$B80,'C-Existing'!N$12:N$500)</f>
        <v>0</v>
      </c>
      <c r="O80" s="42">
        <f>SUMIF('C-Existing'!$B$12:$B$500,$B80,'C-Existing'!O$12:O$500)</f>
        <v>790722.14</v>
      </c>
      <c r="P80" s="42">
        <f>SUMIF('C-Existing'!$B$12:$B$500,$B80,'C-Existing'!P$12:P$500)</f>
        <v>245709.7</v>
      </c>
      <c r="Q80" s="42">
        <f>SUMIF('C-Existing'!$B$12:$B$500,$B80,'C-Existing'!Q$12:Q$500)</f>
        <v>545012.43999999994</v>
      </c>
      <c r="R80" s="42">
        <f>SUMIF('C-Existing'!$B$12:$B$500,$B80,'C-Existing'!R$12:R$500)</f>
        <v>0</v>
      </c>
      <c r="S80" s="42">
        <f>SUMIF('C-Existing'!$B$12:$B$500,$B80,'C-Existing'!S$12:S$500)</f>
        <v>25994385.510000009</v>
      </c>
      <c r="T80" s="42">
        <f>SUMIF('C-Existing'!$B$12:$B$500,$B80,'C-Existing'!T$12:T$500)</f>
        <v>25994385.510000009</v>
      </c>
      <c r="U80" s="42">
        <f>SUMIF('C-Existing'!$B$12:$B$500,$B80,'C-Existing'!U$12:U$500)</f>
        <v>1</v>
      </c>
      <c r="V80" s="42">
        <f>SUMIF('C-Existing'!$B$12:$B$500,$B80,'C-Existing'!V$12:V$500)</f>
        <v>245710.59268708323</v>
      </c>
      <c r="W80" s="42">
        <f>SUMIF('C-Existing'!$B$12:$B$500,$B80,'C-Existing'!W$12:W$500)</f>
        <v>0</v>
      </c>
      <c r="X80" s="42">
        <f>SUMIF('C-Existing'!$B$12:$B$500,$B80,'C-Existing'!X$12:X$500)</f>
        <v>155</v>
      </c>
      <c r="Y80" s="42">
        <f>SUMIF('C-Existing'!$B$12:$B$500,$B80,'C-Existing'!Y$12:Y$500)</f>
        <v>0</v>
      </c>
      <c r="Z80" s="42">
        <f>SUMIF('C-Existing'!$B$12:$B$500,$B80,'C-Existing'!Z$12:Z$500)</f>
        <v>0</v>
      </c>
      <c r="AA80" s="42">
        <f>SUMIF('C-Existing'!$B$12:$B$500,$B80,'C-Existing'!AA$12:AA$500)</f>
        <v>0</v>
      </c>
      <c r="AB80" s="42">
        <f>SUMIF('C-Existing'!$B$12:$B$500,$B80,'C-Existing'!AB$12:AB$500)</f>
        <v>0</v>
      </c>
      <c r="AC80" s="42">
        <f>SUMIF('C-Existing'!$B$12:$B$500,$B80,'C-Existing'!AC$12:AC$500)</f>
        <v>31</v>
      </c>
      <c r="AD80" s="42">
        <f>SUMIF('C-Existing'!$B$12:$B$500,$B80,'C-Existing'!AD$12:AD$500)</f>
        <v>0</v>
      </c>
      <c r="AE80" s="70">
        <f>SUMIF('C-Existing'!$B$12:$B$500,$B80,'C-Existing'!AE$12:AE$500)</f>
        <v>0.1111</v>
      </c>
      <c r="AF80" s="42">
        <f>SUMIF('C-Existing'!$B$12:$B$500,$B80,'C-Existing'!AF$12:AF$500)</f>
        <v>0</v>
      </c>
      <c r="AG80" s="42">
        <f>SUMIF('C-Existing'!$B$12:$B$500,$B80,'C-Existing'!AG$12:AG$500)</f>
        <v>0</v>
      </c>
      <c r="AH80" s="62">
        <f>SUMIF('C-Existing'!$B$12:$B$500,$B80,'C-Existing'!AH$12:AH$500)</f>
        <v>0</v>
      </c>
      <c r="AI80" s="42">
        <f>SUMIF('C-Existing'!$B$12:$B$500,$B80,'C-Existing'!AI$12:AI$500)</f>
        <v>1665</v>
      </c>
      <c r="AJ80" s="42">
        <f>SUMIF('C-Existing'!$B$12:$B$500,$B80,'C-Existing'!AJ$12:AJ$500)</f>
        <v>532647.14</v>
      </c>
      <c r="AK80" s="42">
        <f>SUMIF('C-Existing'!$B$12:$B$500,$B80,'C-Existing'!AK$12:AK$500)</f>
        <v>0</v>
      </c>
      <c r="AL80" s="42">
        <f>SUMIF('C-Existing'!$B$12:$B$500,$B80,'C-Existing'!AL$12:AL$500)</f>
        <v>0</v>
      </c>
      <c r="AM80" s="42">
        <f>SUMIF('C-Existing'!$B$12:$B$500,$B80,'C-Existing'!AM$12:AM$500)</f>
        <v>0</v>
      </c>
      <c r="AN80" s="42">
        <f>SUMIF('C-Existing'!$B$12:$B$500,$B80,'C-Existing'!AN$12:AN$500)</f>
        <v>0</v>
      </c>
      <c r="AR80" s="42">
        <f t="shared" si="4"/>
        <v>-798880</v>
      </c>
    </row>
    <row r="81" spans="1:44" x14ac:dyDescent="0.2">
      <c r="A81" s="1">
        <f t="shared" si="6"/>
        <v>1</v>
      </c>
      <c r="B81" s="10">
        <f t="shared" si="7"/>
        <v>43861</v>
      </c>
      <c r="C81" s="42">
        <f>SUMIF('C-Existing'!$B$12:$B$500,$B81,'C-Existing'!C$12:C$500)</f>
        <v>1164582.26</v>
      </c>
      <c r="D81" s="42">
        <f>SUMIF('C-Existing'!$B$12:$B$500,$B81,'C-Existing'!D$12:D$500)</f>
        <v>138574837.57999992</v>
      </c>
      <c r="E81" s="42">
        <f>SUMIF('C-Existing'!$B$12:$B$500,$B81,'C-Existing'!E$12:E$500)</f>
        <v>0</v>
      </c>
      <c r="F81" s="42">
        <f>SUMIF('C-Existing'!$B$12:$B$500,$B81,'C-Existing'!F$12:F$500)</f>
        <v>0</v>
      </c>
      <c r="G81" s="42">
        <f>SUMIF('C-Existing'!$B$12:$B$500,$B81,'C-Existing'!G$12:G$500)</f>
        <v>1063</v>
      </c>
      <c r="H81" s="42">
        <f>SUMIF('C-Existing'!$B$12:$B$500,$B81,'C-Existing'!H$12:H$500)</f>
        <v>25994385.510000002</v>
      </c>
      <c r="I81" s="42">
        <f>SUMIF('C-Existing'!$B$12:$B$500,$B81,'C-Existing'!I$12:I$500)</f>
        <v>0</v>
      </c>
      <c r="J81" s="42">
        <f>SUMIF('C-Existing'!$B$12:$B$500,$B81,'C-Existing'!J$12:J$500)</f>
        <v>25994385.510000009</v>
      </c>
      <c r="K81" s="42">
        <f>SUMIF('C-Existing'!$B$12:$B$500,$B81,'C-Existing'!K$12:K$500)</f>
        <v>240663.80999999991</v>
      </c>
      <c r="L81" s="42">
        <f>SUMIF('C-Existing'!$B$12:$B$500,$B81,'C-Existing'!L$12:L$500)</f>
        <v>240663.80999999991</v>
      </c>
      <c r="M81" s="42">
        <f>SUMIF('C-Existing'!$B$12:$B$500,$B81,'C-Existing'!M$12:M$500)</f>
        <v>497245</v>
      </c>
      <c r="N81" s="42">
        <f>SUMIF('C-Existing'!$B$12:$B$500,$B81,'C-Existing'!N$12:N$500)</f>
        <v>0</v>
      </c>
      <c r="O81" s="42">
        <f>SUMIF('C-Existing'!$B$12:$B$500,$B81,'C-Existing'!O$12:O$500)</f>
        <v>493525</v>
      </c>
      <c r="P81" s="42">
        <f>SUMIF('C-Existing'!$B$12:$B$500,$B81,'C-Existing'!P$12:P$500)</f>
        <v>240663.80999999991</v>
      </c>
      <c r="Q81" s="42">
        <f>SUMIF('C-Existing'!$B$12:$B$500,$B81,'C-Existing'!Q$12:Q$500)</f>
        <v>252861.19000000006</v>
      </c>
      <c r="R81" s="42">
        <f>SUMIF('C-Existing'!$B$12:$B$500,$B81,'C-Existing'!R$12:R$500)</f>
        <v>0</v>
      </c>
      <c r="S81" s="42">
        <f>SUMIF('C-Existing'!$B$12:$B$500,$B81,'C-Existing'!S$12:S$500)</f>
        <v>25741524.320000011</v>
      </c>
      <c r="T81" s="42">
        <f>SUMIF('C-Existing'!$B$12:$B$500,$B81,'C-Existing'!T$12:T$500)</f>
        <v>25741524.320000011</v>
      </c>
      <c r="U81" s="42">
        <f>SUMIF('C-Existing'!$B$12:$B$500,$B81,'C-Existing'!U$12:U$500)</f>
        <v>1</v>
      </c>
      <c r="V81" s="42">
        <f>SUMIF('C-Existing'!$B$12:$B$500,$B81,'C-Existing'!V$12:V$500)</f>
        <v>240664.6858467501</v>
      </c>
      <c r="W81" s="42">
        <f>SUMIF('C-Existing'!$B$12:$B$500,$B81,'C-Existing'!W$12:W$500)</f>
        <v>0</v>
      </c>
      <c r="X81" s="42">
        <f>SUMIF('C-Existing'!$B$12:$B$500,$B81,'C-Existing'!X$12:X$500)</f>
        <v>155</v>
      </c>
      <c r="Y81" s="42">
        <f>SUMIF('C-Existing'!$B$12:$B$500,$B81,'C-Existing'!Y$12:Y$500)</f>
        <v>0</v>
      </c>
      <c r="Z81" s="42">
        <f>SUMIF('C-Existing'!$B$12:$B$500,$B81,'C-Existing'!Z$12:Z$500)</f>
        <v>0</v>
      </c>
      <c r="AA81" s="42">
        <f>SUMIF('C-Existing'!$B$12:$B$500,$B81,'C-Existing'!AA$12:AA$500)</f>
        <v>0</v>
      </c>
      <c r="AB81" s="42">
        <f>SUMIF('C-Existing'!$B$12:$B$500,$B81,'C-Existing'!AB$12:AB$500)</f>
        <v>0</v>
      </c>
      <c r="AC81" s="42">
        <f>SUMIF('C-Existing'!$B$12:$B$500,$B81,'C-Existing'!AC$12:AC$500)</f>
        <v>24</v>
      </c>
      <c r="AD81" s="42">
        <f>SUMIF('C-Existing'!$B$12:$B$500,$B81,'C-Existing'!AD$12:AD$500)</f>
        <v>0</v>
      </c>
      <c r="AE81" s="70">
        <f>SUMIF('C-Existing'!$B$12:$B$500,$B81,'C-Existing'!AE$12:AE$500)</f>
        <v>0.1111</v>
      </c>
      <c r="AF81" s="42">
        <f>SUMIF('C-Existing'!$B$12:$B$500,$B81,'C-Existing'!AF$12:AF$500)</f>
        <v>0</v>
      </c>
      <c r="AG81" s="42">
        <f>SUMIF('C-Existing'!$B$12:$B$500,$B81,'C-Existing'!AG$12:AG$500)</f>
        <v>0</v>
      </c>
      <c r="AH81" s="62">
        <f>SUMIF('C-Existing'!$B$12:$B$500,$B81,'C-Existing'!AH$12:AH$500)</f>
        <v>0</v>
      </c>
      <c r="AI81" s="42">
        <f>SUMIF('C-Existing'!$B$12:$B$500,$B81,'C-Existing'!AI$12:AI$500)</f>
        <v>1039</v>
      </c>
      <c r="AJ81" s="42">
        <f>SUMIF('C-Existing'!$B$12:$B$500,$B81,'C-Existing'!AJ$12:AJ$500)</f>
        <v>332480</v>
      </c>
      <c r="AK81" s="42">
        <f>SUMIF('C-Existing'!$B$12:$B$500,$B81,'C-Existing'!AK$12:AK$500)</f>
        <v>0</v>
      </c>
      <c r="AL81" s="42">
        <f>SUMIF('C-Existing'!$B$12:$B$500,$B81,'C-Existing'!AL$12:AL$500)</f>
        <v>0</v>
      </c>
      <c r="AM81" s="42">
        <f>SUMIF('C-Existing'!$B$12:$B$500,$B81,'C-Existing'!AM$12:AM$500)</f>
        <v>0</v>
      </c>
      <c r="AN81" s="42">
        <f>SUMIF('C-Existing'!$B$12:$B$500,$B81,'C-Existing'!AN$12:AN$500)</f>
        <v>0</v>
      </c>
      <c r="AR81" s="42">
        <f t="shared" ref="AR81:AR144" si="8">AK81-M81</f>
        <v>-497245</v>
      </c>
    </row>
    <row r="82" spans="1:44" x14ac:dyDescent="0.2">
      <c r="A82" s="1">
        <f t="shared" si="6"/>
        <v>2</v>
      </c>
      <c r="B82" s="10">
        <f t="shared" si="7"/>
        <v>43890</v>
      </c>
      <c r="C82" s="42">
        <f>SUMIF('C-Existing'!$B$12:$B$500,$B82,'C-Existing'!C$12:C$500)</f>
        <v>1439409.65</v>
      </c>
      <c r="D82" s="42">
        <f>SUMIF('C-Existing'!$B$12:$B$500,$B82,'C-Existing'!D$12:D$500)</f>
        <v>140014247.22999993</v>
      </c>
      <c r="E82" s="42">
        <f>SUMIF('C-Existing'!$B$12:$B$500,$B82,'C-Existing'!E$12:E$500)</f>
        <v>0</v>
      </c>
      <c r="F82" s="42">
        <f>SUMIF('C-Existing'!$B$12:$B$500,$B82,'C-Existing'!F$12:F$500)</f>
        <v>0</v>
      </c>
      <c r="G82" s="42">
        <f>SUMIF('C-Existing'!$B$12:$B$500,$B82,'C-Existing'!G$12:G$500)</f>
        <v>939</v>
      </c>
      <c r="H82" s="42">
        <f>SUMIF('C-Existing'!$B$12:$B$500,$B82,'C-Existing'!H$12:H$500)</f>
        <v>25741524.320000011</v>
      </c>
      <c r="I82" s="42">
        <f>SUMIF('C-Existing'!$B$12:$B$500,$B82,'C-Existing'!I$12:I$500)</f>
        <v>0</v>
      </c>
      <c r="J82" s="42">
        <f>SUMIF('C-Existing'!$B$12:$B$500,$B82,'C-Existing'!J$12:J$500)</f>
        <v>25741524.320000011</v>
      </c>
      <c r="K82" s="42">
        <f>SUMIF('C-Existing'!$B$12:$B$500,$B82,'C-Existing'!K$12:K$500)</f>
        <v>238322.75000000009</v>
      </c>
      <c r="L82" s="42">
        <f>SUMIF('C-Existing'!$B$12:$B$500,$B82,'C-Existing'!L$12:L$500)</f>
        <v>238322.75000000009</v>
      </c>
      <c r="M82" s="42">
        <f>SUMIF('C-Existing'!$B$12:$B$500,$B82,'C-Existing'!M$12:M$500)</f>
        <v>438985</v>
      </c>
      <c r="N82" s="42">
        <f>SUMIF('C-Existing'!$B$12:$B$500,$B82,'C-Existing'!N$12:N$500)</f>
        <v>0</v>
      </c>
      <c r="O82" s="42">
        <f>SUMIF('C-Existing'!$B$12:$B$500,$B82,'C-Existing'!O$12:O$500)</f>
        <v>435575</v>
      </c>
      <c r="P82" s="42">
        <f>SUMIF('C-Existing'!$B$12:$B$500,$B82,'C-Existing'!P$12:P$500)</f>
        <v>237593.71000000005</v>
      </c>
      <c r="Q82" s="42">
        <f>SUMIF('C-Existing'!$B$12:$B$500,$B82,'C-Existing'!Q$12:Q$500)</f>
        <v>197981.28999999998</v>
      </c>
      <c r="R82" s="42">
        <f>SUMIF('C-Existing'!$B$12:$B$500,$B82,'C-Existing'!R$12:R$500)</f>
        <v>729.04</v>
      </c>
      <c r="S82" s="42">
        <f>SUMIF('C-Existing'!$B$12:$B$500,$B82,'C-Existing'!S$12:S$500)</f>
        <v>25543543.030000001</v>
      </c>
      <c r="T82" s="42">
        <f>SUMIF('C-Existing'!$B$12:$B$500,$B82,'C-Existing'!T$12:T$500)</f>
        <v>25544272.070000004</v>
      </c>
      <c r="U82" s="42">
        <f>SUMIF('C-Existing'!$B$12:$B$500,$B82,'C-Existing'!U$12:U$500)</f>
        <v>1</v>
      </c>
      <c r="V82" s="42">
        <f>SUMIF('C-Existing'!$B$12:$B$500,$B82,'C-Existing'!V$12:V$500)</f>
        <v>238323.61266266677</v>
      </c>
      <c r="W82" s="42">
        <f>SUMIF('C-Existing'!$B$12:$B$500,$B82,'C-Existing'!W$12:W$500)</f>
        <v>0</v>
      </c>
      <c r="X82" s="42">
        <f>SUMIF('C-Existing'!$B$12:$B$500,$B82,'C-Existing'!X$12:X$500)</f>
        <v>155</v>
      </c>
      <c r="Y82" s="42">
        <f>SUMIF('C-Existing'!$B$12:$B$500,$B82,'C-Existing'!Y$12:Y$500)</f>
        <v>0</v>
      </c>
      <c r="Z82" s="42">
        <f>SUMIF('C-Existing'!$B$12:$B$500,$B82,'C-Existing'!Z$12:Z$500)</f>
        <v>0</v>
      </c>
      <c r="AA82" s="42">
        <f>SUMIF('C-Existing'!$B$12:$B$500,$B82,'C-Existing'!AA$12:AA$500)</f>
        <v>0</v>
      </c>
      <c r="AB82" s="42">
        <f>SUMIF('C-Existing'!$B$12:$B$500,$B82,'C-Existing'!AB$12:AB$500)</f>
        <v>0</v>
      </c>
      <c r="AC82" s="42">
        <f>SUMIF('C-Existing'!$B$12:$B$500,$B82,'C-Existing'!AC$12:AC$500)</f>
        <v>22</v>
      </c>
      <c r="AD82" s="42">
        <f>SUMIF('C-Existing'!$B$12:$B$500,$B82,'C-Existing'!AD$12:AD$500)</f>
        <v>0</v>
      </c>
      <c r="AE82" s="70">
        <f>SUMIF('C-Existing'!$B$12:$B$500,$B82,'C-Existing'!AE$12:AE$500)</f>
        <v>0.1111</v>
      </c>
      <c r="AF82" s="42">
        <f>SUMIF('C-Existing'!$B$12:$B$500,$B82,'C-Existing'!AF$12:AF$500)</f>
        <v>0</v>
      </c>
      <c r="AG82" s="42">
        <f>SUMIF('C-Existing'!$B$12:$B$500,$B82,'C-Existing'!AG$12:AG$500)</f>
        <v>0</v>
      </c>
      <c r="AH82" s="62">
        <f>SUMIF('C-Existing'!$B$12:$B$500,$B82,'C-Existing'!AH$12:AH$500)</f>
        <v>0</v>
      </c>
      <c r="AI82" s="42">
        <f>SUMIF('C-Existing'!$B$12:$B$500,$B82,'C-Existing'!AI$12:AI$500)</f>
        <v>917</v>
      </c>
      <c r="AJ82" s="42">
        <f>SUMIF('C-Existing'!$B$12:$B$500,$B82,'C-Existing'!AJ$12:AJ$500)</f>
        <v>293440</v>
      </c>
      <c r="AK82" s="42">
        <f>SUMIF('C-Existing'!$B$12:$B$500,$B82,'C-Existing'!AK$12:AK$500)</f>
        <v>0</v>
      </c>
      <c r="AL82" s="42">
        <f>SUMIF('C-Existing'!$B$12:$B$500,$B82,'C-Existing'!AL$12:AL$500)</f>
        <v>0</v>
      </c>
      <c r="AM82" s="42">
        <f>SUMIF('C-Existing'!$B$12:$B$500,$B82,'C-Existing'!AM$12:AM$500)</f>
        <v>0</v>
      </c>
      <c r="AN82" s="42">
        <f>SUMIF('C-Existing'!$B$12:$B$500,$B82,'C-Existing'!AN$12:AN$500)</f>
        <v>0</v>
      </c>
      <c r="AR82" s="42">
        <f t="shared" si="8"/>
        <v>-438985</v>
      </c>
    </row>
    <row r="83" spans="1:44" x14ac:dyDescent="0.2">
      <c r="A83" s="1">
        <f t="shared" si="6"/>
        <v>3</v>
      </c>
      <c r="B83" s="10">
        <f t="shared" si="7"/>
        <v>43921</v>
      </c>
      <c r="C83" s="42">
        <f>SUMIF('C-Existing'!$B$12:$B$500,$B83,'C-Existing'!C$12:C$500)</f>
        <v>2044944.82</v>
      </c>
      <c r="D83" s="42">
        <f>SUMIF('C-Existing'!$B$12:$B$500,$B83,'C-Existing'!D$12:D$500)</f>
        <v>142059192.04999992</v>
      </c>
      <c r="E83" s="42">
        <f>SUMIF('C-Existing'!$B$12:$B$500,$B83,'C-Existing'!E$12:E$500)</f>
        <v>0</v>
      </c>
      <c r="F83" s="42">
        <f>SUMIF('C-Existing'!$B$12:$B$500,$B83,'C-Existing'!F$12:F$500)</f>
        <v>0</v>
      </c>
      <c r="G83" s="42">
        <f>SUMIF('C-Existing'!$B$12:$B$500,$B83,'C-Existing'!G$12:G$500)</f>
        <v>1165</v>
      </c>
      <c r="H83" s="42">
        <f>SUMIF('C-Existing'!$B$12:$B$500,$B83,'C-Existing'!H$12:H$500)</f>
        <v>25543543.030000001</v>
      </c>
      <c r="I83" s="42">
        <f>SUMIF('C-Existing'!$B$12:$B$500,$B83,'C-Existing'!I$12:I$500)</f>
        <v>729.04000000003725</v>
      </c>
      <c r="J83" s="42">
        <f>SUMIF('C-Existing'!$B$12:$B$500,$B83,'C-Existing'!J$12:J$500)</f>
        <v>25544272.070000004</v>
      </c>
      <c r="K83" s="42">
        <f>SUMIF('C-Existing'!$B$12:$B$500,$B83,'C-Existing'!K$12:K$500)</f>
        <v>236496.53999999989</v>
      </c>
      <c r="L83" s="42">
        <f>SUMIF('C-Existing'!$B$12:$B$500,$B83,'C-Existing'!L$12:L$500)</f>
        <v>237225.57999999993</v>
      </c>
      <c r="M83" s="42">
        <f>SUMIF('C-Existing'!$B$12:$B$500,$B83,'C-Existing'!M$12:M$500)</f>
        <v>544415</v>
      </c>
      <c r="N83" s="42">
        <f>SUMIF('C-Existing'!$B$12:$B$500,$B83,'C-Existing'!N$12:N$500)</f>
        <v>0</v>
      </c>
      <c r="O83" s="42">
        <f>SUMIF('C-Existing'!$B$12:$B$500,$B83,'C-Existing'!O$12:O$500)</f>
        <v>540075</v>
      </c>
      <c r="P83" s="42">
        <f>SUMIF('C-Existing'!$B$12:$B$500,$B83,'C-Existing'!P$12:P$500)</f>
        <v>237225.57999999993</v>
      </c>
      <c r="Q83" s="42">
        <f>SUMIF('C-Existing'!$B$12:$B$500,$B83,'C-Existing'!Q$12:Q$500)</f>
        <v>302849.4200000001</v>
      </c>
      <c r="R83" s="42">
        <f>SUMIF('C-Existing'!$B$12:$B$500,$B83,'C-Existing'!R$12:R$500)</f>
        <v>0</v>
      </c>
      <c r="S83" s="42">
        <f>SUMIF('C-Existing'!$B$12:$B$500,$B83,'C-Existing'!S$12:S$500)</f>
        <v>25240693.609999999</v>
      </c>
      <c r="T83" s="42">
        <f>SUMIF('C-Existing'!$B$12:$B$500,$B83,'C-Existing'!T$12:T$500)</f>
        <v>25240693.609999999</v>
      </c>
      <c r="U83" s="42">
        <f>SUMIF('C-Existing'!$B$12:$B$500,$B83,'C-Existing'!U$12:U$500)</f>
        <v>1</v>
      </c>
      <c r="V83" s="42">
        <f>SUMIF('C-Existing'!$B$12:$B$500,$B83,'C-Existing'!V$12:V$500)</f>
        <v>236497.38558141672</v>
      </c>
      <c r="W83" s="42">
        <f>SUMIF('C-Existing'!$B$12:$B$500,$B83,'C-Existing'!W$12:W$500)</f>
        <v>0</v>
      </c>
      <c r="X83" s="42">
        <f>SUMIF('C-Existing'!$B$12:$B$500,$B83,'C-Existing'!X$12:X$500)</f>
        <v>155</v>
      </c>
      <c r="Y83" s="42">
        <f>SUMIF('C-Existing'!$B$12:$B$500,$B83,'C-Existing'!Y$12:Y$500)</f>
        <v>0</v>
      </c>
      <c r="Z83" s="42">
        <f>SUMIF('C-Existing'!$B$12:$B$500,$B83,'C-Existing'!Z$12:Z$500)</f>
        <v>0</v>
      </c>
      <c r="AA83" s="42">
        <f>SUMIF('C-Existing'!$B$12:$B$500,$B83,'C-Existing'!AA$12:AA$500)</f>
        <v>0</v>
      </c>
      <c r="AB83" s="42">
        <f>SUMIF('C-Existing'!$B$12:$B$500,$B83,'C-Existing'!AB$12:AB$500)</f>
        <v>0</v>
      </c>
      <c r="AC83" s="42">
        <f>SUMIF('C-Existing'!$B$12:$B$500,$B83,'C-Existing'!AC$12:AC$500)</f>
        <v>28</v>
      </c>
      <c r="AD83" s="42">
        <f>SUMIF('C-Existing'!$B$12:$B$500,$B83,'C-Existing'!AD$12:AD$500)</f>
        <v>0</v>
      </c>
      <c r="AE83" s="70">
        <f>SUMIF('C-Existing'!$B$12:$B$500,$B83,'C-Existing'!AE$12:AE$500)</f>
        <v>0.1111</v>
      </c>
      <c r="AF83" s="42">
        <f>SUMIF('C-Existing'!$B$12:$B$500,$B83,'C-Existing'!AF$12:AF$500)</f>
        <v>0</v>
      </c>
      <c r="AG83" s="42">
        <f>SUMIF('C-Existing'!$B$12:$B$500,$B83,'C-Existing'!AG$12:AG$500)</f>
        <v>0</v>
      </c>
      <c r="AH83" s="62">
        <f>SUMIF('C-Existing'!$B$12:$B$500,$B83,'C-Existing'!AH$12:AH$500)</f>
        <v>0</v>
      </c>
      <c r="AI83" s="42">
        <f>SUMIF('C-Existing'!$B$12:$B$500,$B83,'C-Existing'!AI$12:AI$500)</f>
        <v>1137</v>
      </c>
      <c r="AJ83" s="42">
        <f>SUMIF('C-Existing'!$B$12:$B$500,$B83,'C-Existing'!AJ$12:AJ$500)</f>
        <v>363840</v>
      </c>
      <c r="AK83" s="42">
        <f>SUMIF('C-Existing'!$B$12:$B$500,$B83,'C-Existing'!AK$12:AK$500)</f>
        <v>0</v>
      </c>
      <c r="AL83" s="42">
        <f>SUMIF('C-Existing'!$B$12:$B$500,$B83,'C-Existing'!AL$12:AL$500)</f>
        <v>0</v>
      </c>
      <c r="AM83" s="42">
        <f>SUMIF('C-Existing'!$B$12:$B$500,$B83,'C-Existing'!AM$12:AM$500)</f>
        <v>0</v>
      </c>
      <c r="AN83" s="42">
        <f>SUMIF('C-Existing'!$B$12:$B$500,$B83,'C-Existing'!AN$12:AN$500)</f>
        <v>0</v>
      </c>
      <c r="AR83" s="42">
        <f t="shared" si="8"/>
        <v>-544415</v>
      </c>
    </row>
    <row r="84" spans="1:44" x14ac:dyDescent="0.2">
      <c r="A84" s="1">
        <f t="shared" si="6"/>
        <v>4</v>
      </c>
      <c r="B84" s="10">
        <f t="shared" si="7"/>
        <v>43951</v>
      </c>
      <c r="C84" s="42">
        <f>SUMIF('C-Existing'!$B$12:$B$500,$B84,'C-Existing'!C$12:C$500)</f>
        <v>2297722.12</v>
      </c>
      <c r="D84" s="42">
        <f>SUMIF('C-Existing'!$B$12:$B$500,$B84,'C-Existing'!D$12:D$500)</f>
        <v>144356914.16999993</v>
      </c>
      <c r="E84" s="42">
        <f>SUMIF('C-Existing'!$B$12:$B$500,$B84,'C-Existing'!E$12:E$500)</f>
        <v>0</v>
      </c>
      <c r="F84" s="42">
        <f>SUMIF('C-Existing'!$B$12:$B$500,$B84,'C-Existing'!F$12:F$500)</f>
        <v>0</v>
      </c>
      <c r="G84" s="42">
        <f>SUMIF('C-Existing'!$B$12:$B$500,$B84,'C-Existing'!G$12:G$500)</f>
        <v>1441</v>
      </c>
      <c r="H84" s="42">
        <f>SUMIF('C-Existing'!$B$12:$B$500,$B84,'C-Existing'!H$12:H$500)</f>
        <v>25240693.609999999</v>
      </c>
      <c r="I84" s="42">
        <f>SUMIF('C-Existing'!$B$12:$B$500,$B84,'C-Existing'!I$12:I$500)</f>
        <v>0</v>
      </c>
      <c r="J84" s="42">
        <f>SUMIF('C-Existing'!$B$12:$B$500,$B84,'C-Existing'!J$12:J$500)</f>
        <v>25240693.609999999</v>
      </c>
      <c r="K84" s="42">
        <f>SUMIF('C-Existing'!$B$12:$B$500,$B84,'C-Existing'!K$12:K$500)</f>
        <v>233685.90999999997</v>
      </c>
      <c r="L84" s="42">
        <f>SUMIF('C-Existing'!$B$12:$B$500,$B84,'C-Existing'!L$12:L$500)</f>
        <v>233685.90999999997</v>
      </c>
      <c r="M84" s="42">
        <f>SUMIF('C-Existing'!$B$12:$B$500,$B84,'C-Existing'!M$12:M$500)</f>
        <v>673915</v>
      </c>
      <c r="N84" s="42">
        <f>SUMIF('C-Existing'!$B$12:$B$500,$B84,'C-Existing'!N$12:N$500)</f>
        <v>0</v>
      </c>
      <c r="O84" s="42">
        <f>SUMIF('C-Existing'!$B$12:$B$500,$B84,'C-Existing'!O$12:O$500)</f>
        <v>657615.96</v>
      </c>
      <c r="P84" s="42">
        <f>SUMIF('C-Existing'!$B$12:$B$500,$B84,'C-Existing'!P$12:P$500)</f>
        <v>233685.90999999997</v>
      </c>
      <c r="Q84" s="42">
        <f>SUMIF('C-Existing'!$B$12:$B$500,$B84,'C-Existing'!Q$12:Q$500)</f>
        <v>423930.0500000001</v>
      </c>
      <c r="R84" s="42">
        <f>SUMIF('C-Existing'!$B$12:$B$500,$B84,'C-Existing'!R$12:R$500)</f>
        <v>0</v>
      </c>
      <c r="S84" s="42">
        <f>SUMIF('C-Existing'!$B$12:$B$500,$B84,'C-Existing'!S$12:S$500)</f>
        <v>24816763.560000002</v>
      </c>
      <c r="T84" s="42">
        <f>SUMIF('C-Existing'!$B$12:$B$500,$B84,'C-Existing'!T$12:T$500)</f>
        <v>24816763.560000002</v>
      </c>
      <c r="U84" s="42">
        <f>SUMIF('C-Existing'!$B$12:$B$500,$B84,'C-Existing'!U$12:U$500)</f>
        <v>1</v>
      </c>
      <c r="V84" s="42">
        <f>SUMIF('C-Existing'!$B$12:$B$500,$B84,'C-Existing'!V$12:V$500)</f>
        <v>233686.75500591667</v>
      </c>
      <c r="W84" s="42">
        <f>SUMIF('C-Existing'!$B$12:$B$500,$B84,'C-Existing'!W$12:W$500)</f>
        <v>0</v>
      </c>
      <c r="X84" s="42">
        <f>SUMIF('C-Existing'!$B$12:$B$500,$B84,'C-Existing'!X$12:X$500)</f>
        <v>155</v>
      </c>
      <c r="Y84" s="42">
        <f>SUMIF('C-Existing'!$B$12:$B$500,$B84,'C-Existing'!Y$12:Y$500)</f>
        <v>0</v>
      </c>
      <c r="Z84" s="42">
        <f>SUMIF('C-Existing'!$B$12:$B$500,$B84,'C-Existing'!Z$12:Z$500)</f>
        <v>0</v>
      </c>
      <c r="AA84" s="42">
        <f>SUMIF('C-Existing'!$B$12:$B$500,$B84,'C-Existing'!AA$12:AA$500)</f>
        <v>0</v>
      </c>
      <c r="AB84" s="42">
        <f>SUMIF('C-Existing'!$B$12:$B$500,$B84,'C-Existing'!AB$12:AB$500)</f>
        <v>0</v>
      </c>
      <c r="AC84" s="42">
        <f>SUMIF('C-Existing'!$B$12:$B$500,$B84,'C-Existing'!AC$12:AC$500)</f>
        <v>56</v>
      </c>
      <c r="AD84" s="42">
        <f>SUMIF('C-Existing'!$B$12:$B$500,$B84,'C-Existing'!AD$12:AD$500)</f>
        <v>0</v>
      </c>
      <c r="AE84" s="70">
        <f>SUMIF('C-Existing'!$B$12:$B$500,$B84,'C-Existing'!AE$12:AE$500)</f>
        <v>0.1111</v>
      </c>
      <c r="AF84" s="42">
        <f>SUMIF('C-Existing'!$B$12:$B$500,$B84,'C-Existing'!AF$12:AF$500)</f>
        <v>0</v>
      </c>
      <c r="AG84" s="42">
        <f>SUMIF('C-Existing'!$B$12:$B$500,$B84,'C-Existing'!AG$12:AG$500)</f>
        <v>0</v>
      </c>
      <c r="AH84" s="62">
        <f>SUMIF('C-Existing'!$B$12:$B$500,$B84,'C-Existing'!AH$12:AH$500)</f>
        <v>0</v>
      </c>
      <c r="AI84" s="42">
        <f>SUMIF('C-Existing'!$B$12:$B$500,$B84,'C-Existing'!AI$12:AI$500)</f>
        <v>1385</v>
      </c>
      <c r="AJ84" s="42">
        <f>SUMIF('C-Existing'!$B$12:$B$500,$B84,'C-Existing'!AJ$12:AJ$500)</f>
        <v>442940.96</v>
      </c>
      <c r="AK84" s="42">
        <f>SUMIF('C-Existing'!$B$12:$B$500,$B84,'C-Existing'!AK$12:AK$500)</f>
        <v>0</v>
      </c>
      <c r="AL84" s="42">
        <f>SUMIF('C-Existing'!$B$12:$B$500,$B84,'C-Existing'!AL$12:AL$500)</f>
        <v>0</v>
      </c>
      <c r="AM84" s="42">
        <f>SUMIF('C-Existing'!$B$12:$B$500,$B84,'C-Existing'!AM$12:AM$500)</f>
        <v>0</v>
      </c>
      <c r="AN84" s="42">
        <f>SUMIF('C-Existing'!$B$12:$B$500,$B84,'C-Existing'!AN$12:AN$500)</f>
        <v>0</v>
      </c>
      <c r="AR84" s="42">
        <f t="shared" si="8"/>
        <v>-673915</v>
      </c>
    </row>
    <row r="85" spans="1:44" x14ac:dyDescent="0.2">
      <c r="A85" s="1">
        <f t="shared" si="6"/>
        <v>5</v>
      </c>
      <c r="B85" s="10">
        <f t="shared" si="7"/>
        <v>43982</v>
      </c>
      <c r="C85" s="42">
        <f>SUMIF('C-Existing'!$B$12:$B$500,$B85,'C-Existing'!C$12:C$500)</f>
        <v>2747013.8900000006</v>
      </c>
      <c r="D85" s="42">
        <f>SUMIF('C-Existing'!$B$12:$B$500,$B85,'C-Existing'!D$12:D$500)</f>
        <v>147103928.05999994</v>
      </c>
      <c r="E85" s="42">
        <f>SUMIF('C-Existing'!$B$12:$B$500,$B85,'C-Existing'!E$12:E$500)</f>
        <v>0</v>
      </c>
      <c r="F85" s="42">
        <f>SUMIF('C-Existing'!$B$12:$B$500,$B85,'C-Existing'!F$12:F$500)</f>
        <v>0</v>
      </c>
      <c r="G85" s="42">
        <f>SUMIF('C-Existing'!$B$12:$B$500,$B85,'C-Existing'!G$12:G$500)</f>
        <v>2044</v>
      </c>
      <c r="H85" s="42">
        <f>SUMIF('C-Existing'!$B$12:$B$500,$B85,'C-Existing'!H$12:H$500)</f>
        <v>24816763.560000002</v>
      </c>
      <c r="I85" s="42">
        <f>SUMIF('C-Existing'!$B$12:$B$500,$B85,'C-Existing'!I$12:I$500)</f>
        <v>0</v>
      </c>
      <c r="J85" s="42">
        <f>SUMIF('C-Existing'!$B$12:$B$500,$B85,'C-Existing'!J$12:J$500)</f>
        <v>24816763.560000002</v>
      </c>
      <c r="K85" s="42">
        <f>SUMIF('C-Existing'!$B$12:$B$500,$B85,'C-Existing'!K$12:K$500)</f>
        <v>229761.05000000005</v>
      </c>
      <c r="L85" s="42">
        <f>SUMIF('C-Existing'!$B$12:$B$500,$B85,'C-Existing'!L$12:L$500)</f>
        <v>229761.05000000005</v>
      </c>
      <c r="M85" s="42">
        <f>SUMIF('C-Existing'!$B$12:$B$500,$B85,'C-Existing'!M$12:M$500)</f>
        <v>941460</v>
      </c>
      <c r="N85" s="42">
        <f>SUMIF('C-Existing'!$B$12:$B$500,$B85,'C-Existing'!N$12:N$500)</f>
        <v>0</v>
      </c>
      <c r="O85" s="42">
        <f>SUMIF('C-Existing'!$B$12:$B$500,$B85,'C-Existing'!O$12:O$500)</f>
        <v>927081.22</v>
      </c>
      <c r="P85" s="42">
        <f>SUMIF('C-Existing'!$B$12:$B$500,$B85,'C-Existing'!P$12:P$500)</f>
        <v>229761.05000000005</v>
      </c>
      <c r="Q85" s="42">
        <f>SUMIF('C-Existing'!$B$12:$B$500,$B85,'C-Existing'!Q$12:Q$500)</f>
        <v>697320.16999999993</v>
      </c>
      <c r="R85" s="42">
        <f>SUMIF('C-Existing'!$B$12:$B$500,$B85,'C-Existing'!R$12:R$500)</f>
        <v>0</v>
      </c>
      <c r="S85" s="42">
        <f>SUMIF('C-Existing'!$B$12:$B$500,$B85,'C-Existing'!S$12:S$500)</f>
        <v>24119443.390000008</v>
      </c>
      <c r="T85" s="42">
        <f>SUMIF('C-Existing'!$B$12:$B$500,$B85,'C-Existing'!T$12:T$500)</f>
        <v>24119443.390000008</v>
      </c>
      <c r="U85" s="42">
        <f>SUMIF('C-Existing'!$B$12:$B$500,$B85,'C-Existing'!U$12:U$500)</f>
        <v>1</v>
      </c>
      <c r="V85" s="42">
        <f>SUMIF('C-Existing'!$B$12:$B$500,$B85,'C-Existing'!V$12:V$500)</f>
        <v>229761.86929300003</v>
      </c>
      <c r="W85" s="42">
        <f>SUMIF('C-Existing'!$B$12:$B$500,$B85,'C-Existing'!W$12:W$500)</f>
        <v>0</v>
      </c>
      <c r="X85" s="42">
        <f>SUMIF('C-Existing'!$B$12:$B$500,$B85,'C-Existing'!X$12:X$500)</f>
        <v>155</v>
      </c>
      <c r="Y85" s="42">
        <f>SUMIF('C-Existing'!$B$12:$B$500,$B85,'C-Existing'!Y$12:Y$500)</f>
        <v>0</v>
      </c>
      <c r="Z85" s="42">
        <f>SUMIF('C-Existing'!$B$12:$B$500,$B85,'C-Existing'!Z$12:Z$500)</f>
        <v>0</v>
      </c>
      <c r="AA85" s="42">
        <f>SUMIF('C-Existing'!$B$12:$B$500,$B85,'C-Existing'!AA$12:AA$500)</f>
        <v>0</v>
      </c>
      <c r="AB85" s="42">
        <f>SUMIF('C-Existing'!$B$12:$B$500,$B85,'C-Existing'!AB$12:AB$500)</f>
        <v>0</v>
      </c>
      <c r="AC85" s="42">
        <f>SUMIF('C-Existing'!$B$12:$B$500,$B85,'C-Existing'!AC$12:AC$500)</f>
        <v>92</v>
      </c>
      <c r="AD85" s="42">
        <f>SUMIF('C-Existing'!$B$12:$B$500,$B85,'C-Existing'!AD$12:AD$500)</f>
        <v>0</v>
      </c>
      <c r="AE85" s="70">
        <f>SUMIF('C-Existing'!$B$12:$B$500,$B85,'C-Existing'!AE$12:AE$500)</f>
        <v>0.1111</v>
      </c>
      <c r="AF85" s="42">
        <f>SUMIF('C-Existing'!$B$12:$B$500,$B85,'C-Existing'!AF$12:AF$500)</f>
        <v>0</v>
      </c>
      <c r="AG85" s="42">
        <f>SUMIF('C-Existing'!$B$12:$B$500,$B85,'C-Existing'!AG$12:AG$500)</f>
        <v>0</v>
      </c>
      <c r="AH85" s="62">
        <f>SUMIF('C-Existing'!$B$12:$B$500,$B85,'C-Existing'!AH$12:AH$500)</f>
        <v>0</v>
      </c>
      <c r="AI85" s="42">
        <f>SUMIF('C-Existing'!$B$12:$B$500,$B85,'C-Existing'!AI$12:AI$500)</f>
        <v>1952</v>
      </c>
      <c r="AJ85" s="42">
        <f>SUMIF('C-Existing'!$B$12:$B$500,$B85,'C-Existing'!AJ$12:AJ$500)</f>
        <v>624521.22</v>
      </c>
      <c r="AK85" s="42">
        <f>SUMIF('C-Existing'!$B$12:$B$500,$B85,'C-Existing'!AK$12:AK$500)</f>
        <v>0</v>
      </c>
      <c r="AL85" s="42">
        <f>SUMIF('C-Existing'!$B$12:$B$500,$B85,'C-Existing'!AL$12:AL$500)</f>
        <v>0</v>
      </c>
      <c r="AM85" s="42">
        <f>SUMIF('C-Existing'!$B$12:$B$500,$B85,'C-Existing'!AM$12:AM$500)</f>
        <v>0</v>
      </c>
      <c r="AN85" s="42">
        <f>SUMIF('C-Existing'!$B$12:$B$500,$B85,'C-Existing'!AN$12:AN$500)</f>
        <v>0</v>
      </c>
      <c r="AR85" s="42">
        <f t="shared" si="8"/>
        <v>-941460</v>
      </c>
    </row>
    <row r="86" spans="1:44" x14ac:dyDescent="0.2">
      <c r="A86" s="1">
        <f t="shared" si="6"/>
        <v>6</v>
      </c>
      <c r="B86" s="10">
        <f t="shared" si="7"/>
        <v>44012</v>
      </c>
      <c r="C86" s="42">
        <f>SUMIF('C-Existing'!$B$12:$B$500,$B86,'C-Existing'!C$12:C$500)</f>
        <v>2693277.8799999994</v>
      </c>
      <c r="D86" s="42">
        <f>SUMIF('C-Existing'!$B$12:$B$500,$B86,'C-Existing'!D$12:D$500)</f>
        <v>149797205.93999994</v>
      </c>
      <c r="E86" s="42">
        <f>SUMIF('C-Existing'!$B$12:$B$500,$B86,'C-Existing'!E$12:E$500)</f>
        <v>0</v>
      </c>
      <c r="F86" s="42">
        <f>SUMIF('C-Existing'!$B$12:$B$500,$B86,'C-Existing'!F$12:F$500)</f>
        <v>0</v>
      </c>
      <c r="G86" s="42">
        <f>SUMIF('C-Existing'!$B$12:$B$500,$B86,'C-Existing'!G$12:G$500)</f>
        <v>2299</v>
      </c>
      <c r="H86" s="42">
        <f>SUMIF('C-Existing'!$B$12:$B$500,$B86,'C-Existing'!H$12:H$500)</f>
        <v>24119443.390000008</v>
      </c>
      <c r="I86" s="42">
        <f>SUMIF('C-Existing'!$B$12:$B$500,$B86,'C-Existing'!I$12:I$500)</f>
        <v>0</v>
      </c>
      <c r="J86" s="42">
        <f>SUMIF('C-Existing'!$B$12:$B$500,$B86,'C-Existing'!J$12:J$500)</f>
        <v>24119443.390000008</v>
      </c>
      <c r="K86" s="42">
        <f>SUMIF('C-Existing'!$B$12:$B$500,$B86,'C-Existing'!K$12:K$500)</f>
        <v>223305.06999999989</v>
      </c>
      <c r="L86" s="42">
        <f>SUMIF('C-Existing'!$B$12:$B$500,$B86,'C-Existing'!L$12:L$500)</f>
        <v>223305.06999999989</v>
      </c>
      <c r="M86" s="42">
        <f>SUMIF('C-Existing'!$B$12:$B$500,$B86,'C-Existing'!M$12:M$500)</f>
        <v>1055545</v>
      </c>
      <c r="N86" s="42">
        <f>SUMIF('C-Existing'!$B$12:$B$500,$B86,'C-Existing'!N$12:N$500)</f>
        <v>0</v>
      </c>
      <c r="O86" s="42">
        <f>SUMIF('C-Existing'!$B$12:$B$500,$B86,'C-Existing'!O$12:O$500)</f>
        <v>1037125.32</v>
      </c>
      <c r="P86" s="42">
        <f>SUMIF('C-Existing'!$B$12:$B$500,$B86,'C-Existing'!P$12:P$500)</f>
        <v>223305.06999999989</v>
      </c>
      <c r="Q86" s="42">
        <f>SUMIF('C-Existing'!$B$12:$B$500,$B86,'C-Existing'!Q$12:Q$500)</f>
        <v>813820.24999999988</v>
      </c>
      <c r="R86" s="42">
        <f>SUMIF('C-Existing'!$B$12:$B$500,$B86,'C-Existing'!R$12:R$500)</f>
        <v>0</v>
      </c>
      <c r="S86" s="42">
        <f>SUMIF('C-Existing'!$B$12:$B$500,$B86,'C-Existing'!S$12:S$500)</f>
        <v>23305623.140000004</v>
      </c>
      <c r="T86" s="42">
        <f>SUMIF('C-Existing'!$B$12:$B$500,$B86,'C-Existing'!T$12:T$500)</f>
        <v>23305623.140000004</v>
      </c>
      <c r="U86" s="42">
        <f>SUMIF('C-Existing'!$B$12:$B$500,$B86,'C-Existing'!U$12:U$500)</f>
        <v>1</v>
      </c>
      <c r="V86" s="42">
        <f>SUMIF('C-Existing'!$B$12:$B$500,$B86,'C-Existing'!V$12:V$500)</f>
        <v>223305.84671908341</v>
      </c>
      <c r="W86" s="42">
        <f>SUMIF('C-Existing'!$B$12:$B$500,$B86,'C-Existing'!W$12:W$500)</f>
        <v>0</v>
      </c>
      <c r="X86" s="42">
        <f>SUMIF('C-Existing'!$B$12:$B$500,$B86,'C-Existing'!X$12:X$500)</f>
        <v>155</v>
      </c>
      <c r="Y86" s="42">
        <f>SUMIF('C-Existing'!$B$12:$B$500,$B86,'C-Existing'!Y$12:Y$500)</f>
        <v>0</v>
      </c>
      <c r="Z86" s="42">
        <f>SUMIF('C-Existing'!$B$12:$B$500,$B86,'C-Existing'!Z$12:Z$500)</f>
        <v>0</v>
      </c>
      <c r="AA86" s="42">
        <f>SUMIF('C-Existing'!$B$12:$B$500,$B86,'C-Existing'!AA$12:AA$500)</f>
        <v>0</v>
      </c>
      <c r="AB86" s="42">
        <f>SUMIF('C-Existing'!$B$12:$B$500,$B86,'C-Existing'!AB$12:AB$500)</f>
        <v>0</v>
      </c>
      <c r="AC86" s="42">
        <f>SUMIF('C-Existing'!$B$12:$B$500,$B86,'C-Existing'!AC$12:AC$500)</f>
        <v>115</v>
      </c>
      <c r="AD86" s="42">
        <f>SUMIF('C-Existing'!$B$12:$B$500,$B86,'C-Existing'!AD$12:AD$500)</f>
        <v>0</v>
      </c>
      <c r="AE86" s="70">
        <f>SUMIF('C-Existing'!$B$12:$B$500,$B86,'C-Existing'!AE$12:AE$500)</f>
        <v>0.1111</v>
      </c>
      <c r="AF86" s="42">
        <f>SUMIF('C-Existing'!$B$12:$B$500,$B86,'C-Existing'!AF$12:AF$500)</f>
        <v>0</v>
      </c>
      <c r="AG86" s="42">
        <f>SUMIF('C-Existing'!$B$12:$B$500,$B86,'C-Existing'!AG$12:AG$500)</f>
        <v>0</v>
      </c>
      <c r="AH86" s="62">
        <f>SUMIF('C-Existing'!$B$12:$B$500,$B86,'C-Existing'!AH$12:AH$500)</f>
        <v>0</v>
      </c>
      <c r="AI86" s="42">
        <f>SUMIF('C-Existing'!$B$12:$B$500,$B86,'C-Existing'!AI$12:AI$500)</f>
        <v>2184</v>
      </c>
      <c r="AJ86" s="42">
        <f>SUMIF('C-Existing'!$B$12:$B$500,$B86,'C-Existing'!AJ$12:AJ$500)</f>
        <v>698605.32</v>
      </c>
      <c r="AK86" s="42">
        <f>SUMIF('C-Existing'!$B$12:$B$500,$B86,'C-Existing'!AK$12:AK$500)</f>
        <v>0</v>
      </c>
      <c r="AL86" s="42">
        <f>SUMIF('C-Existing'!$B$12:$B$500,$B86,'C-Existing'!AL$12:AL$500)</f>
        <v>0</v>
      </c>
      <c r="AM86" s="42">
        <f>SUMIF('C-Existing'!$B$12:$B$500,$B86,'C-Existing'!AM$12:AM$500)</f>
        <v>0</v>
      </c>
      <c r="AN86" s="42">
        <f>SUMIF('C-Existing'!$B$12:$B$500,$B86,'C-Existing'!AN$12:AN$500)</f>
        <v>0</v>
      </c>
      <c r="AR86" s="42">
        <f t="shared" si="8"/>
        <v>-1055545</v>
      </c>
    </row>
    <row r="87" spans="1:44" x14ac:dyDescent="0.2">
      <c r="A87" s="1">
        <f t="shared" si="6"/>
        <v>7</v>
      </c>
      <c r="B87" s="10">
        <f t="shared" si="7"/>
        <v>44043</v>
      </c>
      <c r="C87" s="42">
        <f>SUMIF('C-Existing'!$B$12:$B$500,$B87,'C-Existing'!C$12:C$500)</f>
        <v>2668656.91</v>
      </c>
      <c r="D87" s="42">
        <f>SUMIF('C-Existing'!$B$12:$B$500,$B87,'C-Existing'!D$12:D$500)</f>
        <v>152465862.84999993</v>
      </c>
      <c r="E87" s="42">
        <f>SUMIF('C-Existing'!$B$12:$B$500,$B87,'C-Existing'!E$12:E$500)</f>
        <v>0</v>
      </c>
      <c r="F87" s="42">
        <f>SUMIF('C-Existing'!$B$12:$B$500,$B87,'C-Existing'!F$12:F$500)</f>
        <v>0</v>
      </c>
      <c r="G87" s="42">
        <f>SUMIF('C-Existing'!$B$12:$B$500,$B87,'C-Existing'!G$12:G$500)</f>
        <v>2750</v>
      </c>
      <c r="H87" s="42">
        <f>SUMIF('C-Existing'!$B$12:$B$500,$B87,'C-Existing'!H$12:H$500)</f>
        <v>23305623.140000004</v>
      </c>
      <c r="I87" s="42">
        <f>SUMIF('C-Existing'!$B$12:$B$500,$B87,'C-Existing'!I$12:I$500)</f>
        <v>0</v>
      </c>
      <c r="J87" s="42">
        <f>SUMIF('C-Existing'!$B$12:$B$500,$B87,'C-Existing'!J$12:J$500)</f>
        <v>23305623.140000004</v>
      </c>
      <c r="K87" s="42">
        <f>SUMIF('C-Existing'!$B$12:$B$500,$B87,'C-Existing'!K$12:K$500)</f>
        <v>215770.44000000003</v>
      </c>
      <c r="L87" s="42">
        <f>SUMIF('C-Existing'!$B$12:$B$500,$B87,'C-Existing'!L$12:L$500)</f>
        <v>215770.44000000003</v>
      </c>
      <c r="M87" s="42">
        <f>SUMIF('C-Existing'!$B$12:$B$500,$B87,'C-Existing'!M$12:M$500)</f>
        <v>1256650</v>
      </c>
      <c r="N87" s="42">
        <f>SUMIF('C-Existing'!$B$12:$B$500,$B87,'C-Existing'!N$12:N$500)</f>
        <v>0</v>
      </c>
      <c r="O87" s="42">
        <f>SUMIF('C-Existing'!$B$12:$B$500,$B87,'C-Existing'!O$12:O$500)</f>
        <v>1232625</v>
      </c>
      <c r="P87" s="42">
        <f>SUMIF('C-Existing'!$B$12:$B$500,$B87,'C-Existing'!P$12:P$500)</f>
        <v>215770.44000000003</v>
      </c>
      <c r="Q87" s="42">
        <f>SUMIF('C-Existing'!$B$12:$B$500,$B87,'C-Existing'!Q$12:Q$500)</f>
        <v>1016854.5600000003</v>
      </c>
      <c r="R87" s="42">
        <f>SUMIF('C-Existing'!$B$12:$B$500,$B87,'C-Existing'!R$12:R$500)</f>
        <v>0</v>
      </c>
      <c r="S87" s="42">
        <f>SUMIF('C-Existing'!$B$12:$B$500,$B87,'C-Existing'!S$12:S$500)</f>
        <v>22288768.580000002</v>
      </c>
      <c r="T87" s="42">
        <f>SUMIF('C-Existing'!$B$12:$B$500,$B87,'C-Existing'!T$12:T$500)</f>
        <v>22288768.580000002</v>
      </c>
      <c r="U87" s="42">
        <f>SUMIF('C-Existing'!$B$12:$B$500,$B87,'C-Existing'!U$12:U$500)</f>
        <v>1</v>
      </c>
      <c r="V87" s="42">
        <f>SUMIF('C-Existing'!$B$12:$B$500,$B87,'C-Existing'!V$12:V$500)</f>
        <v>215771.2275711667</v>
      </c>
      <c r="W87" s="42">
        <f>SUMIF('C-Existing'!$B$12:$B$500,$B87,'C-Existing'!W$12:W$500)</f>
        <v>0</v>
      </c>
      <c r="X87" s="42">
        <f>SUMIF('C-Existing'!$B$12:$B$500,$B87,'C-Existing'!X$12:X$500)</f>
        <v>155</v>
      </c>
      <c r="Y87" s="42">
        <f>SUMIF('C-Existing'!$B$12:$B$500,$B87,'C-Existing'!Y$12:Y$500)</f>
        <v>0</v>
      </c>
      <c r="Z87" s="42">
        <f>SUMIF('C-Existing'!$B$12:$B$500,$B87,'C-Existing'!Z$12:Z$500)</f>
        <v>0</v>
      </c>
      <c r="AA87" s="42">
        <f>SUMIF('C-Existing'!$B$12:$B$500,$B87,'C-Existing'!AA$12:AA$500)</f>
        <v>0</v>
      </c>
      <c r="AB87" s="42">
        <f>SUMIF('C-Existing'!$B$12:$B$500,$B87,'C-Existing'!AB$12:AB$500)</f>
        <v>0</v>
      </c>
      <c r="AC87" s="42">
        <f>SUMIF('C-Existing'!$B$12:$B$500,$B87,'C-Existing'!AC$12:AC$500)</f>
        <v>155</v>
      </c>
      <c r="AD87" s="42">
        <f>SUMIF('C-Existing'!$B$12:$B$500,$B87,'C-Existing'!AD$12:AD$500)</f>
        <v>0</v>
      </c>
      <c r="AE87" s="70">
        <f>SUMIF('C-Existing'!$B$12:$B$500,$B87,'C-Existing'!AE$12:AE$500)</f>
        <v>0.1111</v>
      </c>
      <c r="AF87" s="42">
        <f>SUMIF('C-Existing'!$B$12:$B$500,$B87,'C-Existing'!AF$12:AF$500)</f>
        <v>0</v>
      </c>
      <c r="AG87" s="42">
        <f>SUMIF('C-Existing'!$B$12:$B$500,$B87,'C-Existing'!AG$12:AG$500)</f>
        <v>0</v>
      </c>
      <c r="AH87" s="62">
        <f>SUMIF('C-Existing'!$B$12:$B$500,$B87,'C-Existing'!AH$12:AH$500)</f>
        <v>0</v>
      </c>
      <c r="AI87" s="42">
        <f>SUMIF('C-Existing'!$B$12:$B$500,$B87,'C-Existing'!AI$12:AI$500)</f>
        <v>2595</v>
      </c>
      <c r="AJ87" s="42">
        <f>SUMIF('C-Existing'!$B$12:$B$500,$B87,'C-Existing'!AJ$12:AJ$500)</f>
        <v>830400</v>
      </c>
      <c r="AK87" s="42">
        <f>SUMIF('C-Existing'!$B$12:$B$500,$B87,'C-Existing'!AK$12:AK$500)</f>
        <v>0</v>
      </c>
      <c r="AL87" s="42">
        <f>SUMIF('C-Existing'!$B$12:$B$500,$B87,'C-Existing'!AL$12:AL$500)</f>
        <v>0</v>
      </c>
      <c r="AM87" s="42">
        <f>SUMIF('C-Existing'!$B$12:$B$500,$B87,'C-Existing'!AM$12:AM$500)</f>
        <v>0</v>
      </c>
      <c r="AN87" s="42">
        <f>SUMIF('C-Existing'!$B$12:$B$500,$B87,'C-Existing'!AN$12:AN$500)</f>
        <v>0</v>
      </c>
      <c r="AR87" s="42">
        <f t="shared" si="8"/>
        <v>-1256650</v>
      </c>
    </row>
    <row r="88" spans="1:44" x14ac:dyDescent="0.2">
      <c r="A88" s="1">
        <f t="shared" si="6"/>
        <v>8</v>
      </c>
      <c r="B88" s="10">
        <f t="shared" si="7"/>
        <v>44074</v>
      </c>
      <c r="C88" s="42">
        <f>SUMIF('C-Existing'!$B$12:$B$500,$B88,'C-Existing'!C$12:C$500)</f>
        <v>2455653.2199999988</v>
      </c>
      <c r="D88" s="42">
        <f>SUMIF('C-Existing'!$B$12:$B$500,$B88,'C-Existing'!D$12:D$500)</f>
        <v>154921516.06999993</v>
      </c>
      <c r="E88" s="42">
        <f>SUMIF('C-Existing'!$B$12:$B$500,$B88,'C-Existing'!E$12:E$500)</f>
        <v>0</v>
      </c>
      <c r="F88" s="42">
        <f>SUMIF('C-Existing'!$B$12:$B$500,$B88,'C-Existing'!F$12:F$500)</f>
        <v>0</v>
      </c>
      <c r="G88" s="42">
        <f>SUMIF('C-Existing'!$B$12:$B$500,$B88,'C-Existing'!G$12:G$500)</f>
        <v>2693</v>
      </c>
      <c r="H88" s="42">
        <f>SUMIF('C-Existing'!$B$12:$B$500,$B88,'C-Existing'!H$12:H$500)</f>
        <v>22288768.580000002</v>
      </c>
      <c r="I88" s="42">
        <f>SUMIF('C-Existing'!$B$12:$B$500,$B88,'C-Existing'!I$12:I$500)</f>
        <v>0</v>
      </c>
      <c r="J88" s="42">
        <f>SUMIF('C-Existing'!$B$12:$B$500,$B88,'C-Existing'!J$12:J$500)</f>
        <v>22288768.580000002</v>
      </c>
      <c r="K88" s="42">
        <f>SUMIF('C-Existing'!$B$12:$B$500,$B88,'C-Existing'!K$12:K$500)</f>
        <v>206356.06999999992</v>
      </c>
      <c r="L88" s="42">
        <f>SUMIF('C-Existing'!$B$12:$B$500,$B88,'C-Existing'!L$12:L$500)</f>
        <v>206356.06999999992</v>
      </c>
      <c r="M88" s="42">
        <f>SUMIF('C-Existing'!$B$12:$B$500,$B88,'C-Existing'!M$12:M$500)</f>
        <v>1231175</v>
      </c>
      <c r="N88" s="42">
        <f>SUMIF('C-Existing'!$B$12:$B$500,$B88,'C-Existing'!N$12:N$500)</f>
        <v>0</v>
      </c>
      <c r="O88" s="42">
        <f>SUMIF('C-Existing'!$B$12:$B$500,$B88,'C-Existing'!O$12:O$500)</f>
        <v>1188642.8500000001</v>
      </c>
      <c r="P88" s="42">
        <f>SUMIF('C-Existing'!$B$12:$B$500,$B88,'C-Existing'!P$12:P$500)</f>
        <v>206356.06999999992</v>
      </c>
      <c r="Q88" s="42">
        <f>SUMIF('C-Existing'!$B$12:$B$500,$B88,'C-Existing'!Q$12:Q$500)</f>
        <v>982286.7799999998</v>
      </c>
      <c r="R88" s="42">
        <f>SUMIF('C-Existing'!$B$12:$B$500,$B88,'C-Existing'!R$12:R$500)</f>
        <v>0</v>
      </c>
      <c r="S88" s="42">
        <f>SUMIF('C-Existing'!$B$12:$B$500,$B88,'C-Existing'!S$12:S$500)</f>
        <v>21306481.799999997</v>
      </c>
      <c r="T88" s="42">
        <f>SUMIF('C-Existing'!$B$12:$B$500,$B88,'C-Existing'!T$12:T$500)</f>
        <v>21306481.799999997</v>
      </c>
      <c r="U88" s="42">
        <f>SUMIF('C-Existing'!$B$12:$B$500,$B88,'C-Existing'!U$12:U$500)</f>
        <v>1</v>
      </c>
      <c r="V88" s="42">
        <f>SUMIF('C-Existing'!$B$12:$B$500,$B88,'C-Existing'!V$12:V$500)</f>
        <v>206356.84910316669</v>
      </c>
      <c r="W88" s="42">
        <f>SUMIF('C-Existing'!$B$12:$B$500,$B88,'C-Existing'!W$12:W$500)</f>
        <v>0</v>
      </c>
      <c r="X88" s="42">
        <f>SUMIF('C-Existing'!$B$12:$B$500,$B88,'C-Existing'!X$12:X$500)</f>
        <v>155</v>
      </c>
      <c r="Y88" s="42">
        <f>SUMIF('C-Existing'!$B$12:$B$500,$B88,'C-Existing'!Y$12:Y$500)</f>
        <v>0</v>
      </c>
      <c r="Z88" s="42">
        <f>SUMIF('C-Existing'!$B$12:$B$500,$B88,'C-Existing'!Z$12:Z$500)</f>
        <v>0</v>
      </c>
      <c r="AA88" s="42">
        <f>SUMIF('C-Existing'!$B$12:$B$500,$B88,'C-Existing'!AA$12:AA$500)</f>
        <v>0</v>
      </c>
      <c r="AB88" s="42">
        <f>SUMIF('C-Existing'!$B$12:$B$500,$B88,'C-Existing'!AB$12:AB$500)</f>
        <v>0</v>
      </c>
      <c r="AC88" s="42">
        <f>SUMIF('C-Existing'!$B$12:$B$500,$B88,'C-Existing'!AC$12:AC$500)</f>
        <v>190</v>
      </c>
      <c r="AD88" s="42">
        <f>SUMIF('C-Existing'!$B$12:$B$500,$B88,'C-Existing'!AD$12:AD$500)</f>
        <v>0</v>
      </c>
      <c r="AE88" s="70">
        <f>SUMIF('C-Existing'!$B$12:$B$500,$B88,'C-Existing'!AE$12:AE$500)</f>
        <v>0.1111</v>
      </c>
      <c r="AF88" s="42">
        <f>SUMIF('C-Existing'!$B$12:$B$500,$B88,'C-Existing'!AF$12:AF$500)</f>
        <v>0</v>
      </c>
      <c r="AG88" s="42">
        <f>SUMIF('C-Existing'!$B$12:$B$500,$B88,'C-Existing'!AG$12:AG$500)</f>
        <v>0</v>
      </c>
      <c r="AH88" s="62">
        <f>SUMIF('C-Existing'!$B$12:$B$500,$B88,'C-Existing'!AH$12:AH$500)</f>
        <v>0</v>
      </c>
      <c r="AI88" s="42">
        <f>SUMIF('C-Existing'!$B$12:$B$500,$B88,'C-Existing'!AI$12:AI$500)</f>
        <v>2503</v>
      </c>
      <c r="AJ88" s="42">
        <f>SUMIF('C-Existing'!$B$12:$B$500,$B88,'C-Existing'!AJ$12:AJ$500)</f>
        <v>800677.85</v>
      </c>
      <c r="AK88" s="42">
        <f>SUMIF('C-Existing'!$B$12:$B$500,$B88,'C-Existing'!AK$12:AK$500)</f>
        <v>0</v>
      </c>
      <c r="AL88" s="42">
        <f>SUMIF('C-Existing'!$B$12:$B$500,$B88,'C-Existing'!AL$12:AL$500)</f>
        <v>0</v>
      </c>
      <c r="AM88" s="42">
        <f>SUMIF('C-Existing'!$B$12:$B$500,$B88,'C-Existing'!AM$12:AM$500)</f>
        <v>0</v>
      </c>
      <c r="AN88" s="42">
        <f>SUMIF('C-Existing'!$B$12:$B$500,$B88,'C-Existing'!AN$12:AN$500)</f>
        <v>0</v>
      </c>
      <c r="AR88" s="42">
        <f t="shared" si="8"/>
        <v>-1231175</v>
      </c>
    </row>
    <row r="89" spans="1:44" x14ac:dyDescent="0.2">
      <c r="A89" s="1">
        <f t="shared" si="6"/>
        <v>9</v>
      </c>
      <c r="B89" s="10">
        <f t="shared" si="7"/>
        <v>44104</v>
      </c>
      <c r="C89" s="42">
        <f>SUMIF('C-Existing'!$B$12:$B$500,$B89,'C-Existing'!C$12:C$500)</f>
        <v>2090378.8599999989</v>
      </c>
      <c r="D89" s="42">
        <f>SUMIF('C-Existing'!$B$12:$B$500,$B89,'C-Existing'!D$12:D$500)</f>
        <v>157011894.92999992</v>
      </c>
      <c r="E89" s="42">
        <f>SUMIF('C-Existing'!$B$12:$B$500,$B89,'C-Existing'!E$12:E$500)</f>
        <v>0</v>
      </c>
      <c r="F89" s="42">
        <f>SUMIF('C-Existing'!$B$12:$B$500,$B89,'C-Existing'!F$12:F$500)</f>
        <v>0</v>
      </c>
      <c r="G89" s="42">
        <f>SUMIF('C-Existing'!$B$12:$B$500,$B89,'C-Existing'!G$12:G$500)</f>
        <v>2667</v>
      </c>
      <c r="H89" s="42">
        <f>SUMIF('C-Existing'!$B$12:$B$500,$B89,'C-Existing'!H$12:H$500)</f>
        <v>21306481.799999997</v>
      </c>
      <c r="I89" s="42">
        <f>SUMIF('C-Existing'!$B$12:$B$500,$B89,'C-Existing'!I$12:I$500)</f>
        <v>0</v>
      </c>
      <c r="J89" s="42">
        <f>SUMIF('C-Existing'!$B$12:$B$500,$B89,'C-Existing'!J$12:J$500)</f>
        <v>21306481.799999997</v>
      </c>
      <c r="K89" s="42">
        <f>SUMIF('C-Existing'!$B$12:$B$500,$B89,'C-Existing'!K$12:K$500)</f>
        <v>197261.81</v>
      </c>
      <c r="L89" s="42">
        <f>SUMIF('C-Existing'!$B$12:$B$500,$B89,'C-Existing'!L$12:L$500)</f>
        <v>197261.81</v>
      </c>
      <c r="M89" s="42">
        <f>SUMIF('C-Existing'!$B$12:$B$500,$B89,'C-Existing'!M$12:M$500)</f>
        <v>1200905</v>
      </c>
      <c r="N89" s="42">
        <f>SUMIF('C-Existing'!$B$12:$B$500,$B89,'C-Existing'!N$12:N$500)</f>
        <v>0</v>
      </c>
      <c r="O89" s="42">
        <f>SUMIF('C-Existing'!$B$12:$B$500,$B89,'C-Existing'!O$12:O$500)</f>
        <v>1168975</v>
      </c>
      <c r="P89" s="42">
        <f>SUMIF('C-Existing'!$B$12:$B$500,$B89,'C-Existing'!P$12:P$500)</f>
        <v>197261.81</v>
      </c>
      <c r="Q89" s="42">
        <f>SUMIF('C-Existing'!$B$12:$B$500,$B89,'C-Existing'!Q$12:Q$500)</f>
        <v>971713.19000000018</v>
      </c>
      <c r="R89" s="42">
        <f>SUMIF('C-Existing'!$B$12:$B$500,$B89,'C-Existing'!R$12:R$500)</f>
        <v>0</v>
      </c>
      <c r="S89" s="42">
        <f>SUMIF('C-Existing'!$B$12:$B$500,$B89,'C-Existing'!S$12:S$500)</f>
        <v>20334768.609999999</v>
      </c>
      <c r="T89" s="42">
        <f>SUMIF('C-Existing'!$B$12:$B$500,$B89,'C-Existing'!T$12:T$500)</f>
        <v>20334768.609999999</v>
      </c>
      <c r="U89" s="42">
        <f>SUMIF('C-Existing'!$B$12:$B$500,$B89,'C-Existing'!U$12:U$500)</f>
        <v>1</v>
      </c>
      <c r="V89" s="42">
        <f>SUMIF('C-Existing'!$B$12:$B$500,$B89,'C-Existing'!V$12:V$500)</f>
        <v>197262.51066499998</v>
      </c>
      <c r="W89" s="42">
        <f>SUMIF('C-Existing'!$B$12:$B$500,$B89,'C-Existing'!W$12:W$500)</f>
        <v>0</v>
      </c>
      <c r="X89" s="42">
        <f>SUMIF('C-Existing'!$B$12:$B$500,$B89,'C-Existing'!X$12:X$500)</f>
        <v>155</v>
      </c>
      <c r="Y89" s="42">
        <f>SUMIF('C-Existing'!$B$12:$B$500,$B89,'C-Existing'!Y$12:Y$500)</f>
        <v>0</v>
      </c>
      <c r="Z89" s="42">
        <f>SUMIF('C-Existing'!$B$12:$B$500,$B89,'C-Existing'!Z$12:Z$500)</f>
        <v>0</v>
      </c>
      <c r="AA89" s="42">
        <f>SUMIF('C-Existing'!$B$12:$B$500,$B89,'C-Existing'!AA$12:AA$500)</f>
        <v>0</v>
      </c>
      <c r="AB89" s="42">
        <f>SUMIF('C-Existing'!$B$12:$B$500,$B89,'C-Existing'!AB$12:AB$500)</f>
        <v>0</v>
      </c>
      <c r="AC89" s="42">
        <f>SUMIF('C-Existing'!$B$12:$B$500,$B89,'C-Existing'!AC$12:AC$500)</f>
        <v>206</v>
      </c>
      <c r="AD89" s="42">
        <f>SUMIF('C-Existing'!$B$12:$B$500,$B89,'C-Existing'!AD$12:AD$500)</f>
        <v>0</v>
      </c>
      <c r="AE89" s="70">
        <f>SUMIF('C-Existing'!$B$12:$B$500,$B89,'C-Existing'!AE$12:AE$500)</f>
        <v>0.1111</v>
      </c>
      <c r="AF89" s="42">
        <f>SUMIF('C-Existing'!$B$12:$B$500,$B89,'C-Existing'!AF$12:AF$500)</f>
        <v>0</v>
      </c>
      <c r="AG89" s="42">
        <f>SUMIF('C-Existing'!$B$12:$B$500,$B89,'C-Existing'!AG$12:AG$500)</f>
        <v>0</v>
      </c>
      <c r="AH89" s="62">
        <f>SUMIF('C-Existing'!$B$12:$B$500,$B89,'C-Existing'!AH$12:AH$500)</f>
        <v>0</v>
      </c>
      <c r="AI89" s="42">
        <f>SUMIF('C-Existing'!$B$12:$B$500,$B89,'C-Existing'!AI$12:AI$500)</f>
        <v>2461</v>
      </c>
      <c r="AJ89" s="42">
        <f>SUMIF('C-Existing'!$B$12:$B$500,$B89,'C-Existing'!AJ$12:AJ$500)</f>
        <v>787520</v>
      </c>
      <c r="AK89" s="42">
        <f>SUMIF('C-Existing'!$B$12:$B$500,$B89,'C-Existing'!AK$12:AK$500)</f>
        <v>0</v>
      </c>
      <c r="AL89" s="42">
        <f>SUMIF('C-Existing'!$B$12:$B$500,$B89,'C-Existing'!AL$12:AL$500)</f>
        <v>0</v>
      </c>
      <c r="AM89" s="42">
        <f>SUMIF('C-Existing'!$B$12:$B$500,$B89,'C-Existing'!AM$12:AM$500)</f>
        <v>0</v>
      </c>
      <c r="AN89" s="42">
        <f>SUMIF('C-Existing'!$B$12:$B$500,$B89,'C-Existing'!AN$12:AN$500)</f>
        <v>0</v>
      </c>
      <c r="AR89" s="42">
        <f t="shared" si="8"/>
        <v>-1200905</v>
      </c>
    </row>
    <row r="90" spans="1:44" x14ac:dyDescent="0.2">
      <c r="A90" s="1">
        <f t="shared" si="6"/>
        <v>10</v>
      </c>
      <c r="B90" s="10">
        <f t="shared" si="7"/>
        <v>44135</v>
      </c>
      <c r="C90" s="42">
        <f>SUMIF('C-Existing'!$B$12:$B$500,$B90,'C-Existing'!C$12:C$500)</f>
        <v>1686917.3599999999</v>
      </c>
      <c r="D90" s="42">
        <f>SUMIF('C-Existing'!$B$12:$B$500,$B90,'C-Existing'!D$12:D$500)</f>
        <v>158698812.28999993</v>
      </c>
      <c r="E90" s="42">
        <f>SUMIF('C-Existing'!$B$12:$B$500,$B90,'C-Existing'!E$12:E$500)</f>
        <v>0</v>
      </c>
      <c r="F90" s="42">
        <f>SUMIF('C-Existing'!$B$12:$B$500,$B90,'C-Existing'!F$12:F$500)</f>
        <v>0</v>
      </c>
      <c r="G90" s="42">
        <f>SUMIF('C-Existing'!$B$12:$B$500,$B90,'C-Existing'!G$12:G$500)</f>
        <v>2456</v>
      </c>
      <c r="H90" s="42">
        <f>SUMIF('C-Existing'!$B$12:$B$500,$B90,'C-Existing'!H$12:H$500)</f>
        <v>20334768.609999999</v>
      </c>
      <c r="I90" s="42">
        <f>SUMIF('C-Existing'!$B$12:$B$500,$B90,'C-Existing'!I$12:I$500)</f>
        <v>0</v>
      </c>
      <c r="J90" s="42">
        <f>SUMIF('C-Existing'!$B$12:$B$500,$B90,'C-Existing'!J$12:J$500)</f>
        <v>20334768.609999999</v>
      </c>
      <c r="K90" s="42">
        <f>SUMIF('C-Existing'!$B$12:$B$500,$B90,'C-Existing'!K$12:K$500)</f>
        <v>188265.36</v>
      </c>
      <c r="L90" s="42">
        <f>SUMIF('C-Existing'!$B$12:$B$500,$B90,'C-Existing'!L$12:L$500)</f>
        <v>188265.36</v>
      </c>
      <c r="M90" s="42">
        <f>SUMIF('C-Existing'!$B$12:$B$500,$B90,'C-Existing'!M$12:M$500)</f>
        <v>1107080</v>
      </c>
      <c r="N90" s="42">
        <f>SUMIF('C-Existing'!$B$12:$B$500,$B90,'C-Existing'!N$12:N$500)</f>
        <v>0</v>
      </c>
      <c r="O90" s="42">
        <f>SUMIF('C-Existing'!$B$12:$B$500,$B90,'C-Existing'!O$12:O$500)</f>
        <v>1078250</v>
      </c>
      <c r="P90" s="42">
        <f>SUMIF('C-Existing'!$B$12:$B$500,$B90,'C-Existing'!P$12:P$500)</f>
        <v>188265.36</v>
      </c>
      <c r="Q90" s="42">
        <f>SUMIF('C-Existing'!$B$12:$B$500,$B90,'C-Existing'!Q$12:Q$500)</f>
        <v>889984.6399999999</v>
      </c>
      <c r="R90" s="42">
        <f>SUMIF('C-Existing'!$B$12:$B$500,$B90,'C-Existing'!R$12:R$500)</f>
        <v>0</v>
      </c>
      <c r="S90" s="42">
        <f>SUMIF('C-Existing'!$B$12:$B$500,$B90,'C-Existing'!S$12:S$500)</f>
        <v>19444783.970000006</v>
      </c>
      <c r="T90" s="42">
        <f>SUMIF('C-Existing'!$B$12:$B$500,$B90,'C-Existing'!T$12:T$500)</f>
        <v>19444783.970000006</v>
      </c>
      <c r="U90" s="42">
        <f>SUMIF('C-Existing'!$B$12:$B$500,$B90,'C-Existing'!U$12:U$500)</f>
        <v>1</v>
      </c>
      <c r="V90" s="42">
        <f>SUMIF('C-Existing'!$B$12:$B$500,$B90,'C-Existing'!V$12:V$500)</f>
        <v>188266.06604758333</v>
      </c>
      <c r="W90" s="42">
        <f>SUMIF('C-Existing'!$B$12:$B$500,$B90,'C-Existing'!W$12:W$500)</f>
        <v>0</v>
      </c>
      <c r="X90" s="42">
        <f>SUMIF('C-Existing'!$B$12:$B$500,$B90,'C-Existing'!X$12:X$500)</f>
        <v>155</v>
      </c>
      <c r="Y90" s="42">
        <f>SUMIF('C-Existing'!$B$12:$B$500,$B90,'C-Existing'!Y$12:Y$500)</f>
        <v>0</v>
      </c>
      <c r="Z90" s="42">
        <f>SUMIF('C-Existing'!$B$12:$B$500,$B90,'C-Existing'!Z$12:Z$500)</f>
        <v>0</v>
      </c>
      <c r="AA90" s="42">
        <f>SUMIF('C-Existing'!$B$12:$B$500,$B90,'C-Existing'!AA$12:AA$500)</f>
        <v>0</v>
      </c>
      <c r="AB90" s="42">
        <f>SUMIF('C-Existing'!$B$12:$B$500,$B90,'C-Existing'!AB$12:AB$500)</f>
        <v>0</v>
      </c>
      <c r="AC90" s="42">
        <f>SUMIF('C-Existing'!$B$12:$B$500,$B90,'C-Existing'!AC$12:AC$500)</f>
        <v>186</v>
      </c>
      <c r="AD90" s="42">
        <f>SUMIF('C-Existing'!$B$12:$B$500,$B90,'C-Existing'!AD$12:AD$500)</f>
        <v>0</v>
      </c>
      <c r="AE90" s="70">
        <f>SUMIF('C-Existing'!$B$12:$B$500,$B90,'C-Existing'!AE$12:AE$500)</f>
        <v>0.1111</v>
      </c>
      <c r="AF90" s="42">
        <f>SUMIF('C-Existing'!$B$12:$B$500,$B90,'C-Existing'!AF$12:AF$500)</f>
        <v>0</v>
      </c>
      <c r="AG90" s="42">
        <f>SUMIF('C-Existing'!$B$12:$B$500,$B90,'C-Existing'!AG$12:AG$500)</f>
        <v>0</v>
      </c>
      <c r="AH90" s="62">
        <f>SUMIF('C-Existing'!$B$12:$B$500,$B90,'C-Existing'!AH$12:AH$500)</f>
        <v>0</v>
      </c>
      <c r="AI90" s="42">
        <f>SUMIF('C-Existing'!$B$12:$B$500,$B90,'C-Existing'!AI$12:AI$500)</f>
        <v>2270</v>
      </c>
      <c r="AJ90" s="42">
        <f>SUMIF('C-Existing'!$B$12:$B$500,$B90,'C-Existing'!AJ$12:AJ$500)</f>
        <v>726400</v>
      </c>
      <c r="AK90" s="42">
        <f>SUMIF('C-Existing'!$B$12:$B$500,$B90,'C-Existing'!AK$12:AK$500)</f>
        <v>0</v>
      </c>
      <c r="AL90" s="42">
        <f>SUMIF('C-Existing'!$B$12:$B$500,$B90,'C-Existing'!AL$12:AL$500)</f>
        <v>0</v>
      </c>
      <c r="AM90" s="42">
        <f>SUMIF('C-Existing'!$B$12:$B$500,$B90,'C-Existing'!AM$12:AM$500)</f>
        <v>0</v>
      </c>
      <c r="AN90" s="42">
        <f>SUMIF('C-Existing'!$B$12:$B$500,$B90,'C-Existing'!AN$12:AN$500)</f>
        <v>0</v>
      </c>
      <c r="AR90" s="42">
        <f t="shared" si="8"/>
        <v>-1107080</v>
      </c>
    </row>
    <row r="91" spans="1:44" x14ac:dyDescent="0.2">
      <c r="A91" s="1">
        <f t="shared" si="6"/>
        <v>11</v>
      </c>
      <c r="B91" s="10">
        <f t="shared" si="7"/>
        <v>44165</v>
      </c>
      <c r="C91" s="42">
        <f>SUMIF('C-Existing'!$B$12:$B$500,$B91,'C-Existing'!C$12:C$500)</f>
        <v>1060285.22</v>
      </c>
      <c r="D91" s="42">
        <f>SUMIF('C-Existing'!$B$12:$B$500,$B91,'C-Existing'!D$12:D$500)</f>
        <v>159759097.50999993</v>
      </c>
      <c r="E91" s="42">
        <f>SUMIF('C-Existing'!$B$12:$B$500,$B91,'C-Existing'!E$12:E$500)</f>
        <v>0</v>
      </c>
      <c r="F91" s="42">
        <f>SUMIF('C-Existing'!$B$12:$B$500,$B91,'C-Existing'!F$12:F$500)</f>
        <v>0</v>
      </c>
      <c r="G91" s="42">
        <f>SUMIF('C-Existing'!$B$12:$B$500,$B91,'C-Existing'!G$12:G$500)</f>
        <v>2087</v>
      </c>
      <c r="H91" s="42">
        <f>SUMIF('C-Existing'!$B$12:$B$500,$B91,'C-Existing'!H$12:H$500)</f>
        <v>19444783.970000006</v>
      </c>
      <c r="I91" s="42">
        <f>SUMIF('C-Existing'!$B$12:$B$500,$B91,'C-Existing'!I$12:I$500)</f>
        <v>0</v>
      </c>
      <c r="J91" s="42">
        <f>SUMIF('C-Existing'!$B$12:$B$500,$B91,'C-Existing'!J$12:J$500)</f>
        <v>19444783.970000006</v>
      </c>
      <c r="K91" s="42">
        <f>SUMIF('C-Existing'!$B$12:$B$500,$B91,'C-Existing'!K$12:K$500)</f>
        <v>180025.62</v>
      </c>
      <c r="L91" s="42">
        <f>SUMIF('C-Existing'!$B$12:$B$500,$B91,'C-Existing'!L$12:L$500)</f>
        <v>180025.62</v>
      </c>
      <c r="M91" s="42">
        <f>SUMIF('C-Existing'!$B$12:$B$500,$B91,'C-Existing'!M$12:M$500)</f>
        <v>939165</v>
      </c>
      <c r="N91" s="42">
        <f>SUMIF('C-Existing'!$B$12:$B$500,$B91,'C-Existing'!N$12:N$500)</f>
        <v>0</v>
      </c>
      <c r="O91" s="42">
        <f>SUMIF('C-Existing'!$B$12:$B$500,$B91,'C-Existing'!O$12:O$500)</f>
        <v>906474.17</v>
      </c>
      <c r="P91" s="42">
        <f>SUMIF('C-Existing'!$B$12:$B$500,$B91,'C-Existing'!P$12:P$500)</f>
        <v>180025.62</v>
      </c>
      <c r="Q91" s="42">
        <f>SUMIF('C-Existing'!$B$12:$B$500,$B91,'C-Existing'!Q$12:Q$500)</f>
        <v>726448.55</v>
      </c>
      <c r="R91" s="42">
        <f>SUMIF('C-Existing'!$B$12:$B$500,$B91,'C-Existing'!R$12:R$500)</f>
        <v>0</v>
      </c>
      <c r="S91" s="42">
        <f>SUMIF('C-Existing'!$B$12:$B$500,$B91,'C-Existing'!S$12:S$500)</f>
        <v>18718335.420000002</v>
      </c>
      <c r="T91" s="42">
        <f>SUMIF('C-Existing'!$B$12:$B$500,$B91,'C-Existing'!T$12:T$500)</f>
        <v>18718335.420000002</v>
      </c>
      <c r="U91" s="42">
        <f>SUMIF('C-Existing'!$B$12:$B$500,$B91,'C-Existing'!U$12:U$500)</f>
        <v>1</v>
      </c>
      <c r="V91" s="42">
        <f>SUMIF('C-Existing'!$B$12:$B$500,$B91,'C-Existing'!V$12:V$500)</f>
        <v>180026.29158891673</v>
      </c>
      <c r="W91" s="42">
        <f>SUMIF('C-Existing'!$B$12:$B$500,$B91,'C-Existing'!W$12:W$500)</f>
        <v>0</v>
      </c>
      <c r="X91" s="42">
        <f>SUMIF('C-Existing'!$B$12:$B$500,$B91,'C-Existing'!X$12:X$500)</f>
        <v>155</v>
      </c>
      <c r="Y91" s="42">
        <f>SUMIF('C-Existing'!$B$12:$B$500,$B91,'C-Existing'!Y$12:Y$500)</f>
        <v>0</v>
      </c>
      <c r="Z91" s="42">
        <f>SUMIF('C-Existing'!$B$12:$B$500,$B91,'C-Existing'!Z$12:Z$500)</f>
        <v>0</v>
      </c>
      <c r="AA91" s="42">
        <f>SUMIF('C-Existing'!$B$12:$B$500,$B91,'C-Existing'!AA$12:AA$500)</f>
        <v>0</v>
      </c>
      <c r="AB91" s="42">
        <f>SUMIF('C-Existing'!$B$12:$B$500,$B91,'C-Existing'!AB$12:AB$500)</f>
        <v>0</v>
      </c>
      <c r="AC91" s="42">
        <f>SUMIF('C-Existing'!$B$12:$B$500,$B91,'C-Existing'!AC$12:AC$500)</f>
        <v>178</v>
      </c>
      <c r="AD91" s="42">
        <f>SUMIF('C-Existing'!$B$12:$B$500,$B91,'C-Existing'!AD$12:AD$500)</f>
        <v>0</v>
      </c>
      <c r="AE91" s="70">
        <f>SUMIF('C-Existing'!$B$12:$B$500,$B91,'C-Existing'!AE$12:AE$500)</f>
        <v>0.1111</v>
      </c>
      <c r="AF91" s="42">
        <f>SUMIF('C-Existing'!$B$12:$B$500,$B91,'C-Existing'!AF$12:AF$500)</f>
        <v>0</v>
      </c>
      <c r="AG91" s="42">
        <f>SUMIF('C-Existing'!$B$12:$B$500,$B91,'C-Existing'!AG$12:AG$500)</f>
        <v>0</v>
      </c>
      <c r="AH91" s="62">
        <f>SUMIF('C-Existing'!$B$12:$B$500,$B91,'C-Existing'!AH$12:AH$500)</f>
        <v>0</v>
      </c>
      <c r="AI91" s="42">
        <f>SUMIF('C-Existing'!$B$12:$B$500,$B91,'C-Existing'!AI$12:AI$500)</f>
        <v>1909</v>
      </c>
      <c r="AJ91" s="42">
        <f>SUMIF('C-Existing'!$B$12:$B$500,$B91,'C-Existing'!AJ$12:AJ$500)</f>
        <v>610579.17000000004</v>
      </c>
      <c r="AK91" s="42">
        <f>SUMIF('C-Existing'!$B$12:$B$500,$B91,'C-Existing'!AK$12:AK$500)</f>
        <v>0</v>
      </c>
      <c r="AL91" s="42">
        <f>SUMIF('C-Existing'!$B$12:$B$500,$B91,'C-Existing'!AL$12:AL$500)</f>
        <v>0</v>
      </c>
      <c r="AM91" s="42">
        <f>SUMIF('C-Existing'!$B$12:$B$500,$B91,'C-Existing'!AM$12:AM$500)</f>
        <v>0</v>
      </c>
      <c r="AN91" s="42">
        <f>SUMIF('C-Existing'!$B$12:$B$500,$B91,'C-Existing'!AN$12:AN$500)</f>
        <v>0</v>
      </c>
      <c r="AR91" s="42">
        <f t="shared" si="8"/>
        <v>-939165</v>
      </c>
    </row>
    <row r="92" spans="1:44" x14ac:dyDescent="0.2">
      <c r="A92" s="1">
        <f t="shared" si="6"/>
        <v>12</v>
      </c>
      <c r="B92" s="10">
        <f t="shared" si="7"/>
        <v>44196</v>
      </c>
      <c r="C92" s="42">
        <f>SUMIF('C-Existing'!$B$12:$B$500,$B92,'C-Existing'!C$12:C$500)</f>
        <v>938325.81000000017</v>
      </c>
      <c r="D92" s="42">
        <f>SUMIF('C-Existing'!$B$12:$B$500,$B92,'C-Existing'!D$12:D$500)</f>
        <v>160697423.31999993</v>
      </c>
      <c r="E92" s="42">
        <f>SUMIF('C-Existing'!$B$12:$B$500,$B92,'C-Existing'!E$12:E$500)</f>
        <v>0</v>
      </c>
      <c r="F92" s="42">
        <f>SUMIF('C-Existing'!$B$12:$B$500,$B92,'C-Existing'!F$12:F$500)</f>
        <v>0</v>
      </c>
      <c r="G92" s="42">
        <f>SUMIF('C-Existing'!$B$12:$B$500,$B92,'C-Existing'!G$12:G$500)</f>
        <v>1690</v>
      </c>
      <c r="H92" s="42">
        <f>SUMIF('C-Existing'!$B$12:$B$500,$B92,'C-Existing'!H$12:H$500)</f>
        <v>18718335.420000002</v>
      </c>
      <c r="I92" s="42">
        <f>SUMIF('C-Existing'!$B$12:$B$500,$B92,'C-Existing'!I$12:I$500)</f>
        <v>0</v>
      </c>
      <c r="J92" s="42">
        <f>SUMIF('C-Existing'!$B$12:$B$500,$B92,'C-Existing'!J$12:J$500)</f>
        <v>18718335.420000002</v>
      </c>
      <c r="K92" s="42">
        <f>SUMIF('C-Existing'!$B$12:$B$500,$B92,'C-Existing'!K$12:K$500)</f>
        <v>173299.95000000004</v>
      </c>
      <c r="L92" s="42">
        <f>SUMIF('C-Existing'!$B$12:$B$500,$B92,'C-Existing'!L$12:L$500)</f>
        <v>173299.95000000004</v>
      </c>
      <c r="M92" s="42">
        <f>SUMIF('C-Existing'!$B$12:$B$500,$B92,'C-Existing'!M$12:M$500)</f>
        <v>740670</v>
      </c>
      <c r="N92" s="42">
        <f>SUMIF('C-Existing'!$B$12:$B$500,$B92,'C-Existing'!N$12:N$500)</f>
        <v>0</v>
      </c>
      <c r="O92" s="42">
        <f>SUMIF('C-Existing'!$B$12:$B$500,$B92,'C-Existing'!O$12:O$500)</f>
        <v>709872.65</v>
      </c>
      <c r="P92" s="42">
        <f>SUMIF('C-Existing'!$B$12:$B$500,$B92,'C-Existing'!P$12:P$500)</f>
        <v>173299.95000000004</v>
      </c>
      <c r="Q92" s="42">
        <f>SUMIF('C-Existing'!$B$12:$B$500,$B92,'C-Existing'!Q$12:Q$500)</f>
        <v>536572.70000000019</v>
      </c>
      <c r="R92" s="42">
        <f>SUMIF('C-Existing'!$B$12:$B$500,$B92,'C-Existing'!R$12:R$500)</f>
        <v>0</v>
      </c>
      <c r="S92" s="42">
        <f>SUMIF('C-Existing'!$B$12:$B$500,$B92,'C-Existing'!S$12:S$500)</f>
        <v>18181762.720000003</v>
      </c>
      <c r="T92" s="42">
        <f>SUMIF('C-Existing'!$B$12:$B$500,$B92,'C-Existing'!T$12:T$500)</f>
        <v>18181762.720000003</v>
      </c>
      <c r="U92" s="42">
        <f>SUMIF('C-Existing'!$B$12:$B$500,$B92,'C-Existing'!U$12:U$500)</f>
        <v>1</v>
      </c>
      <c r="V92" s="42">
        <f>SUMIF('C-Existing'!$B$12:$B$500,$B92,'C-Existing'!V$12:V$500)</f>
        <v>173300.58876350001</v>
      </c>
      <c r="W92" s="42">
        <f>SUMIF('C-Existing'!$B$12:$B$500,$B92,'C-Existing'!W$12:W$500)</f>
        <v>0</v>
      </c>
      <c r="X92" s="42">
        <f>SUMIF('C-Existing'!$B$12:$B$500,$B92,'C-Existing'!X$12:X$500)</f>
        <v>155</v>
      </c>
      <c r="Y92" s="42">
        <f>SUMIF('C-Existing'!$B$12:$B$500,$B92,'C-Existing'!Y$12:Y$500)</f>
        <v>0</v>
      </c>
      <c r="Z92" s="42">
        <f>SUMIF('C-Existing'!$B$12:$B$500,$B92,'C-Existing'!Z$12:Z$500)</f>
        <v>0</v>
      </c>
      <c r="AA92" s="42">
        <f>SUMIF('C-Existing'!$B$12:$B$500,$B92,'C-Existing'!AA$12:AA$500)</f>
        <v>0</v>
      </c>
      <c r="AB92" s="42">
        <f>SUMIF('C-Existing'!$B$12:$B$500,$B92,'C-Existing'!AB$12:AB$500)</f>
        <v>0</v>
      </c>
      <c r="AC92" s="42">
        <f>SUMIF('C-Existing'!$B$12:$B$500,$B92,'C-Existing'!AC$12:AC$500)</f>
        <v>195</v>
      </c>
      <c r="AD92" s="42">
        <f>SUMIF('C-Existing'!$B$12:$B$500,$B92,'C-Existing'!AD$12:AD$500)</f>
        <v>0</v>
      </c>
      <c r="AE92" s="70">
        <f>SUMIF('C-Existing'!$B$12:$B$500,$B92,'C-Existing'!AE$12:AE$500)</f>
        <v>0.1111</v>
      </c>
      <c r="AF92" s="42">
        <f>SUMIF('C-Existing'!$B$12:$B$500,$B92,'C-Existing'!AF$12:AF$500)</f>
        <v>0</v>
      </c>
      <c r="AG92" s="42">
        <f>SUMIF('C-Existing'!$B$12:$B$500,$B92,'C-Existing'!AG$12:AG$500)</f>
        <v>0</v>
      </c>
      <c r="AH92" s="62">
        <f>SUMIF('C-Existing'!$B$12:$B$500,$B92,'C-Existing'!AH$12:AH$500)</f>
        <v>0</v>
      </c>
      <c r="AI92" s="42">
        <f>SUMIF('C-Existing'!$B$12:$B$500,$B92,'C-Existing'!AI$12:AI$500)</f>
        <v>1495</v>
      </c>
      <c r="AJ92" s="42">
        <f>SUMIF('C-Existing'!$B$12:$B$500,$B92,'C-Existing'!AJ$12:AJ$500)</f>
        <v>478147.65</v>
      </c>
      <c r="AK92" s="42">
        <f>SUMIF('C-Existing'!$B$12:$B$500,$B92,'C-Existing'!AK$12:AK$500)</f>
        <v>0</v>
      </c>
      <c r="AL92" s="42">
        <f>SUMIF('C-Existing'!$B$12:$B$500,$B92,'C-Existing'!AL$12:AL$500)</f>
        <v>0</v>
      </c>
      <c r="AM92" s="42">
        <f>SUMIF('C-Existing'!$B$12:$B$500,$B92,'C-Existing'!AM$12:AM$500)</f>
        <v>0</v>
      </c>
      <c r="AN92" s="42">
        <f>SUMIF('C-Existing'!$B$12:$B$500,$B92,'C-Existing'!AN$12:AN$500)</f>
        <v>0</v>
      </c>
      <c r="AR92" s="42">
        <f t="shared" si="8"/>
        <v>-740670</v>
      </c>
    </row>
    <row r="93" spans="1:44" x14ac:dyDescent="0.2">
      <c r="A93" s="1">
        <f t="shared" si="6"/>
        <v>1</v>
      </c>
      <c r="B93" s="10">
        <f t="shared" si="7"/>
        <v>44227</v>
      </c>
      <c r="C93" s="42">
        <f>SUMIF('C-Existing'!$B$12:$B$500,$B93,'C-Existing'!C$12:C$500)</f>
        <v>1158759.3500000001</v>
      </c>
      <c r="D93" s="42">
        <f>SUMIF('C-Existing'!$B$12:$B$500,$B93,'C-Existing'!D$12:D$500)</f>
        <v>161856182.66999993</v>
      </c>
      <c r="E93" s="42">
        <f>SUMIF('C-Existing'!$B$12:$B$500,$B93,'C-Existing'!E$12:E$500)</f>
        <v>0</v>
      </c>
      <c r="F93" s="42">
        <f>SUMIF('C-Existing'!$B$12:$B$500,$B93,'C-Existing'!F$12:F$500)</f>
        <v>0</v>
      </c>
      <c r="G93" s="42">
        <f>SUMIF('C-Existing'!$B$12:$B$500,$B93,'C-Existing'!G$12:G$500)</f>
        <v>1060</v>
      </c>
      <c r="H93" s="42">
        <f>SUMIF('C-Existing'!$B$12:$B$500,$B93,'C-Existing'!H$12:H$500)</f>
        <v>18181762.720000003</v>
      </c>
      <c r="I93" s="42">
        <f>SUMIF('C-Existing'!$B$12:$B$500,$B93,'C-Existing'!I$12:I$500)</f>
        <v>0</v>
      </c>
      <c r="J93" s="42">
        <f>SUMIF('C-Existing'!$B$12:$B$500,$B93,'C-Existing'!J$12:J$500)</f>
        <v>18181762.720000003</v>
      </c>
      <c r="K93" s="42">
        <f>SUMIF('C-Existing'!$B$12:$B$500,$B93,'C-Existing'!K$12:K$500)</f>
        <v>168332.22999999998</v>
      </c>
      <c r="L93" s="42">
        <f>SUMIF('C-Existing'!$B$12:$B$500,$B93,'C-Existing'!L$12:L$500)</f>
        <v>168332.22999999998</v>
      </c>
      <c r="M93" s="42">
        <f>SUMIF('C-Existing'!$B$12:$B$500,$B93,'C-Existing'!M$12:M$500)</f>
        <v>464460</v>
      </c>
      <c r="N93" s="42">
        <f>SUMIF('C-Existing'!$B$12:$B$500,$B93,'C-Existing'!N$12:N$500)</f>
        <v>0</v>
      </c>
      <c r="O93" s="42">
        <f>SUMIF('C-Existing'!$B$12:$B$500,$B93,'C-Existing'!O$12:O$500)</f>
        <v>437715.78</v>
      </c>
      <c r="P93" s="42">
        <f>SUMIF('C-Existing'!$B$12:$B$500,$B93,'C-Existing'!P$12:P$500)</f>
        <v>168332.22999999998</v>
      </c>
      <c r="Q93" s="42">
        <f>SUMIF('C-Existing'!$B$12:$B$500,$B93,'C-Existing'!Q$12:Q$500)</f>
        <v>269383.54999999993</v>
      </c>
      <c r="R93" s="42">
        <f>SUMIF('C-Existing'!$B$12:$B$500,$B93,'C-Existing'!R$12:R$500)</f>
        <v>0</v>
      </c>
      <c r="S93" s="42">
        <f>SUMIF('C-Existing'!$B$12:$B$500,$B93,'C-Existing'!S$12:S$500)</f>
        <v>17912379.170000002</v>
      </c>
      <c r="T93" s="42">
        <f>SUMIF('C-Existing'!$B$12:$B$500,$B93,'C-Existing'!T$12:T$500)</f>
        <v>17912379.170000002</v>
      </c>
      <c r="U93" s="42">
        <f>SUMIF('C-Existing'!$B$12:$B$500,$B93,'C-Existing'!U$12:U$500)</f>
        <v>1</v>
      </c>
      <c r="V93" s="42">
        <f>SUMIF('C-Existing'!$B$12:$B$500,$B93,'C-Existing'!V$12:V$500)</f>
        <v>168332.81984933338</v>
      </c>
      <c r="W93" s="42">
        <f>SUMIF('C-Existing'!$B$12:$B$500,$B93,'C-Existing'!W$12:W$500)</f>
        <v>0</v>
      </c>
      <c r="X93" s="42">
        <f>SUMIF('C-Existing'!$B$12:$B$500,$B93,'C-Existing'!X$12:X$500)</f>
        <v>155</v>
      </c>
      <c r="Y93" s="42">
        <f>SUMIF('C-Existing'!$B$12:$B$500,$B93,'C-Existing'!Y$12:Y$500)</f>
        <v>0</v>
      </c>
      <c r="Z93" s="42">
        <f>SUMIF('C-Existing'!$B$12:$B$500,$B93,'C-Existing'!Z$12:Z$500)</f>
        <v>0</v>
      </c>
      <c r="AA93" s="42">
        <f>SUMIF('C-Existing'!$B$12:$B$500,$B93,'C-Existing'!AA$12:AA$500)</f>
        <v>0</v>
      </c>
      <c r="AB93" s="42">
        <f>SUMIF('C-Existing'!$B$12:$B$500,$B93,'C-Existing'!AB$12:AB$500)</f>
        <v>0</v>
      </c>
      <c r="AC93" s="42">
        <f>SUMIF('C-Existing'!$B$12:$B$500,$B93,'C-Existing'!AC$12:AC$500)</f>
        <v>138</v>
      </c>
      <c r="AD93" s="42">
        <f>SUMIF('C-Existing'!$B$12:$B$500,$B93,'C-Existing'!AD$12:AD$500)</f>
        <v>0</v>
      </c>
      <c r="AE93" s="70">
        <f>SUMIF('C-Existing'!$B$12:$B$500,$B93,'C-Existing'!AE$12:AE$500)</f>
        <v>0.1111</v>
      </c>
      <c r="AF93" s="42">
        <f>SUMIF('C-Existing'!$B$12:$B$500,$B93,'C-Existing'!AF$12:AF$500)</f>
        <v>0</v>
      </c>
      <c r="AG93" s="42">
        <f>SUMIF('C-Existing'!$B$12:$B$500,$B93,'C-Existing'!AG$12:AG$500)</f>
        <v>0</v>
      </c>
      <c r="AH93" s="62">
        <f>SUMIF('C-Existing'!$B$12:$B$500,$B93,'C-Existing'!AH$12:AH$500)</f>
        <v>0</v>
      </c>
      <c r="AI93" s="42">
        <f>SUMIF('C-Existing'!$B$12:$B$500,$B93,'C-Existing'!AI$12:AI$500)</f>
        <v>922</v>
      </c>
      <c r="AJ93" s="42">
        <f>SUMIF('C-Existing'!$B$12:$B$500,$B93,'C-Existing'!AJ$12:AJ$500)</f>
        <v>294805.78000000003</v>
      </c>
      <c r="AK93" s="42">
        <f>SUMIF('C-Existing'!$B$12:$B$500,$B93,'C-Existing'!AK$12:AK$500)</f>
        <v>0</v>
      </c>
      <c r="AL93" s="42">
        <f>SUMIF('C-Existing'!$B$12:$B$500,$B93,'C-Existing'!AL$12:AL$500)</f>
        <v>0</v>
      </c>
      <c r="AM93" s="42">
        <f>SUMIF('C-Existing'!$B$12:$B$500,$B93,'C-Existing'!AM$12:AM$500)</f>
        <v>0</v>
      </c>
      <c r="AN93" s="42">
        <f>SUMIF('C-Existing'!$B$12:$B$500,$B93,'C-Existing'!AN$12:AN$500)</f>
        <v>0</v>
      </c>
      <c r="AR93" s="42">
        <f t="shared" si="8"/>
        <v>-464460</v>
      </c>
    </row>
    <row r="94" spans="1:44" x14ac:dyDescent="0.2">
      <c r="A94" s="1">
        <f t="shared" si="6"/>
        <v>2</v>
      </c>
      <c r="B94" s="10">
        <f t="shared" si="7"/>
        <v>44255</v>
      </c>
      <c r="C94" s="42">
        <f>SUMIF('C-Existing'!$B$12:$B$500,$B94,'C-Existing'!C$12:C$500)</f>
        <v>1432212.6000000008</v>
      </c>
      <c r="D94" s="42">
        <f>SUMIF('C-Existing'!$B$12:$B$500,$B94,'C-Existing'!D$12:D$500)</f>
        <v>163288395.26999992</v>
      </c>
      <c r="E94" s="42">
        <f>SUMIF('C-Existing'!$B$12:$B$500,$B94,'C-Existing'!E$12:E$500)</f>
        <v>0</v>
      </c>
      <c r="F94" s="42">
        <f>SUMIF('C-Existing'!$B$12:$B$500,$B94,'C-Existing'!F$12:F$500)</f>
        <v>0</v>
      </c>
      <c r="G94" s="42">
        <f>SUMIF('C-Existing'!$B$12:$B$500,$B94,'C-Existing'!G$12:G$500)</f>
        <v>935</v>
      </c>
      <c r="H94" s="42">
        <f>SUMIF('C-Existing'!$B$12:$B$500,$B94,'C-Existing'!H$12:H$500)</f>
        <v>17912379.170000002</v>
      </c>
      <c r="I94" s="42">
        <f>SUMIF('C-Existing'!$B$12:$B$500,$B94,'C-Existing'!I$12:I$500)</f>
        <v>0</v>
      </c>
      <c r="J94" s="42">
        <f>SUMIF('C-Existing'!$B$12:$B$500,$B94,'C-Existing'!J$12:J$500)</f>
        <v>17912379.170000002</v>
      </c>
      <c r="K94" s="42">
        <f>SUMIF('C-Existing'!$B$12:$B$500,$B94,'C-Existing'!K$12:K$500)</f>
        <v>165838.18999999994</v>
      </c>
      <c r="L94" s="42">
        <f>SUMIF('C-Existing'!$B$12:$B$500,$B94,'C-Existing'!L$12:L$500)</f>
        <v>165838.18999999994</v>
      </c>
      <c r="M94" s="42">
        <f>SUMIF('C-Existing'!$B$12:$B$500,$B94,'C-Existing'!M$12:M$500)</f>
        <v>402205</v>
      </c>
      <c r="N94" s="42">
        <f>SUMIF('C-Existing'!$B$12:$B$500,$B94,'C-Existing'!N$12:N$500)</f>
        <v>0</v>
      </c>
      <c r="O94" s="42">
        <f>SUMIF('C-Existing'!$B$12:$B$500,$B94,'C-Existing'!O$12:O$500)</f>
        <v>381900</v>
      </c>
      <c r="P94" s="42">
        <f>SUMIF('C-Existing'!$B$12:$B$500,$B94,'C-Existing'!P$12:P$500)</f>
        <v>165838.18999999994</v>
      </c>
      <c r="Q94" s="42">
        <f>SUMIF('C-Existing'!$B$12:$B$500,$B94,'C-Existing'!Q$12:Q$500)</f>
        <v>216061.81000000006</v>
      </c>
      <c r="R94" s="42">
        <f>SUMIF('C-Existing'!$B$12:$B$500,$B94,'C-Existing'!R$12:R$500)</f>
        <v>0</v>
      </c>
      <c r="S94" s="42">
        <f>SUMIF('C-Existing'!$B$12:$B$500,$B94,'C-Existing'!S$12:S$500)</f>
        <v>17696317.359999996</v>
      </c>
      <c r="T94" s="42">
        <f>SUMIF('C-Existing'!$B$12:$B$500,$B94,'C-Existing'!T$12:T$500)</f>
        <v>17696317.359999996</v>
      </c>
      <c r="U94" s="42">
        <f>SUMIF('C-Existing'!$B$12:$B$500,$B94,'C-Existing'!U$12:U$500)</f>
        <v>1</v>
      </c>
      <c r="V94" s="42">
        <f>SUMIF('C-Existing'!$B$12:$B$500,$B94,'C-Existing'!V$12:V$500)</f>
        <v>165838.77714891668</v>
      </c>
      <c r="W94" s="42">
        <f>SUMIF('C-Existing'!$B$12:$B$500,$B94,'C-Existing'!W$12:W$500)</f>
        <v>0</v>
      </c>
      <c r="X94" s="42">
        <f>SUMIF('C-Existing'!$B$12:$B$500,$B94,'C-Existing'!X$12:X$500)</f>
        <v>155</v>
      </c>
      <c r="Y94" s="42">
        <f>SUMIF('C-Existing'!$B$12:$B$500,$B94,'C-Existing'!Y$12:Y$500)</f>
        <v>0</v>
      </c>
      <c r="Z94" s="42">
        <f>SUMIF('C-Existing'!$B$12:$B$500,$B94,'C-Existing'!Z$12:Z$500)</f>
        <v>0</v>
      </c>
      <c r="AA94" s="42">
        <f>SUMIF('C-Existing'!$B$12:$B$500,$B94,'C-Existing'!AA$12:AA$500)</f>
        <v>0</v>
      </c>
      <c r="AB94" s="42">
        <f>SUMIF('C-Existing'!$B$12:$B$500,$B94,'C-Existing'!AB$12:AB$500)</f>
        <v>0</v>
      </c>
      <c r="AC94" s="42">
        <f>SUMIF('C-Existing'!$B$12:$B$500,$B94,'C-Existing'!AC$12:AC$500)</f>
        <v>131</v>
      </c>
      <c r="AD94" s="42">
        <f>SUMIF('C-Existing'!$B$12:$B$500,$B94,'C-Existing'!AD$12:AD$500)</f>
        <v>0</v>
      </c>
      <c r="AE94" s="70">
        <f>SUMIF('C-Existing'!$B$12:$B$500,$B94,'C-Existing'!AE$12:AE$500)</f>
        <v>0.1111</v>
      </c>
      <c r="AF94" s="42">
        <f>SUMIF('C-Existing'!$B$12:$B$500,$B94,'C-Existing'!AF$12:AF$500)</f>
        <v>0</v>
      </c>
      <c r="AG94" s="42">
        <f>SUMIF('C-Existing'!$B$12:$B$500,$B94,'C-Existing'!AG$12:AG$500)</f>
        <v>0</v>
      </c>
      <c r="AH94" s="62">
        <f>SUMIF('C-Existing'!$B$12:$B$500,$B94,'C-Existing'!AH$12:AH$500)</f>
        <v>0</v>
      </c>
      <c r="AI94" s="42">
        <f>SUMIF('C-Existing'!$B$12:$B$500,$B94,'C-Existing'!AI$12:AI$500)</f>
        <v>804</v>
      </c>
      <c r="AJ94" s="42">
        <f>SUMIF('C-Existing'!$B$12:$B$500,$B94,'C-Existing'!AJ$12:AJ$500)</f>
        <v>257280</v>
      </c>
      <c r="AK94" s="42">
        <f>SUMIF('C-Existing'!$B$12:$B$500,$B94,'C-Existing'!AK$12:AK$500)</f>
        <v>0</v>
      </c>
      <c r="AL94" s="42">
        <f>SUMIF('C-Existing'!$B$12:$B$500,$B94,'C-Existing'!AL$12:AL$500)</f>
        <v>0</v>
      </c>
      <c r="AM94" s="42">
        <f>SUMIF('C-Existing'!$B$12:$B$500,$B94,'C-Existing'!AM$12:AM$500)</f>
        <v>0</v>
      </c>
      <c r="AN94" s="42">
        <f>SUMIF('C-Existing'!$B$12:$B$500,$B94,'C-Existing'!AN$12:AN$500)</f>
        <v>0</v>
      </c>
      <c r="AR94" s="42">
        <f t="shared" si="8"/>
        <v>-402205</v>
      </c>
    </row>
    <row r="95" spans="1:44" x14ac:dyDescent="0.2">
      <c r="A95" s="1">
        <f t="shared" si="6"/>
        <v>3</v>
      </c>
      <c r="B95" s="10">
        <f t="shared" si="7"/>
        <v>44286</v>
      </c>
      <c r="C95" s="42">
        <f>SUMIF('C-Existing'!$B$12:$B$500,$B95,'C-Existing'!C$12:C$500)</f>
        <v>2034720.0499999996</v>
      </c>
      <c r="D95" s="42">
        <f>SUMIF('C-Existing'!$B$12:$B$500,$B95,'C-Existing'!D$12:D$500)</f>
        <v>165323115.31999993</v>
      </c>
      <c r="E95" s="42">
        <f>SUMIF('C-Existing'!$B$12:$B$500,$B95,'C-Existing'!E$12:E$500)</f>
        <v>0</v>
      </c>
      <c r="F95" s="42">
        <f>SUMIF('C-Existing'!$B$12:$B$500,$B95,'C-Existing'!F$12:F$500)</f>
        <v>0</v>
      </c>
      <c r="G95" s="42">
        <f>SUMIF('C-Existing'!$B$12:$B$500,$B95,'C-Existing'!G$12:G$500)</f>
        <v>1162</v>
      </c>
      <c r="H95" s="42">
        <f>SUMIF('C-Existing'!$B$12:$B$500,$B95,'C-Existing'!H$12:H$500)</f>
        <v>17696317.359999996</v>
      </c>
      <c r="I95" s="42">
        <f>SUMIF('C-Existing'!$B$12:$B$500,$B95,'C-Existing'!I$12:I$500)</f>
        <v>0</v>
      </c>
      <c r="J95" s="42">
        <f>SUMIF('C-Existing'!$B$12:$B$500,$B95,'C-Existing'!J$12:J$500)</f>
        <v>17696317.359999996</v>
      </c>
      <c r="K95" s="42">
        <f>SUMIF('C-Existing'!$B$12:$B$500,$B95,'C-Existing'!K$12:K$500)</f>
        <v>163837.84000000005</v>
      </c>
      <c r="L95" s="42">
        <f>SUMIF('C-Existing'!$B$12:$B$500,$B95,'C-Existing'!L$12:L$500)</f>
        <v>163837.84000000005</v>
      </c>
      <c r="M95" s="42">
        <f>SUMIF('C-Existing'!$B$12:$B$500,$B95,'C-Existing'!M$12:M$500)</f>
        <v>500110</v>
      </c>
      <c r="N95" s="42">
        <f>SUMIF('C-Existing'!$B$12:$B$500,$B95,'C-Existing'!N$12:N$500)</f>
        <v>0</v>
      </c>
      <c r="O95" s="42">
        <f>SUMIF('C-Existing'!$B$12:$B$500,$B95,'C-Existing'!O$12:O$500)</f>
        <v>475000</v>
      </c>
      <c r="P95" s="42">
        <f>SUMIF('C-Existing'!$B$12:$B$500,$B95,'C-Existing'!P$12:P$500)</f>
        <v>163837.84000000005</v>
      </c>
      <c r="Q95" s="42">
        <f>SUMIF('C-Existing'!$B$12:$B$500,$B95,'C-Existing'!Q$12:Q$500)</f>
        <v>311162.16000000003</v>
      </c>
      <c r="R95" s="42">
        <f>SUMIF('C-Existing'!$B$12:$B$500,$B95,'C-Existing'!R$12:R$500)</f>
        <v>0</v>
      </c>
      <c r="S95" s="42">
        <f>SUMIF('C-Existing'!$B$12:$B$500,$B95,'C-Existing'!S$12:S$500)</f>
        <v>17385155.199999999</v>
      </c>
      <c r="T95" s="42">
        <f>SUMIF('C-Existing'!$B$12:$B$500,$B95,'C-Existing'!T$12:T$500)</f>
        <v>17385155.199999999</v>
      </c>
      <c r="U95" s="42">
        <f>SUMIF('C-Existing'!$B$12:$B$500,$B95,'C-Existing'!U$12:U$500)</f>
        <v>1</v>
      </c>
      <c r="V95" s="42">
        <f>SUMIF('C-Existing'!$B$12:$B$500,$B95,'C-Existing'!V$12:V$500)</f>
        <v>163838.40489133331</v>
      </c>
      <c r="W95" s="42">
        <f>SUMIF('C-Existing'!$B$12:$B$500,$B95,'C-Existing'!W$12:W$500)</f>
        <v>0</v>
      </c>
      <c r="X95" s="42">
        <f>SUMIF('C-Existing'!$B$12:$B$500,$B95,'C-Existing'!X$12:X$500)</f>
        <v>155</v>
      </c>
      <c r="Y95" s="42">
        <f>SUMIF('C-Existing'!$B$12:$B$500,$B95,'C-Existing'!Y$12:Y$500)</f>
        <v>0</v>
      </c>
      <c r="Z95" s="42">
        <f>SUMIF('C-Existing'!$B$12:$B$500,$B95,'C-Existing'!Z$12:Z$500)</f>
        <v>0</v>
      </c>
      <c r="AA95" s="42">
        <f>SUMIF('C-Existing'!$B$12:$B$500,$B95,'C-Existing'!AA$12:AA$500)</f>
        <v>0</v>
      </c>
      <c r="AB95" s="42">
        <f>SUMIF('C-Existing'!$B$12:$B$500,$B95,'C-Existing'!AB$12:AB$500)</f>
        <v>0</v>
      </c>
      <c r="AC95" s="42">
        <f>SUMIF('C-Existing'!$B$12:$B$500,$B95,'C-Existing'!AC$12:AC$500)</f>
        <v>162</v>
      </c>
      <c r="AD95" s="42">
        <f>SUMIF('C-Existing'!$B$12:$B$500,$B95,'C-Existing'!AD$12:AD$500)</f>
        <v>0</v>
      </c>
      <c r="AE95" s="70">
        <f>SUMIF('C-Existing'!$B$12:$B$500,$B95,'C-Existing'!AE$12:AE$500)</f>
        <v>0.1111</v>
      </c>
      <c r="AF95" s="42">
        <f>SUMIF('C-Existing'!$B$12:$B$500,$B95,'C-Existing'!AF$12:AF$500)</f>
        <v>0</v>
      </c>
      <c r="AG95" s="42">
        <f>SUMIF('C-Existing'!$B$12:$B$500,$B95,'C-Existing'!AG$12:AG$500)</f>
        <v>0</v>
      </c>
      <c r="AH95" s="62">
        <f>SUMIF('C-Existing'!$B$12:$B$500,$B95,'C-Existing'!AH$12:AH$500)</f>
        <v>0</v>
      </c>
      <c r="AI95" s="42">
        <f>SUMIF('C-Existing'!$B$12:$B$500,$B95,'C-Existing'!AI$12:AI$500)</f>
        <v>1000</v>
      </c>
      <c r="AJ95" s="42">
        <f>SUMIF('C-Existing'!$B$12:$B$500,$B95,'C-Existing'!AJ$12:AJ$500)</f>
        <v>320000</v>
      </c>
      <c r="AK95" s="42">
        <f>SUMIF('C-Existing'!$B$12:$B$500,$B95,'C-Existing'!AK$12:AK$500)</f>
        <v>0</v>
      </c>
      <c r="AL95" s="42">
        <f>SUMIF('C-Existing'!$B$12:$B$500,$B95,'C-Existing'!AL$12:AL$500)</f>
        <v>0</v>
      </c>
      <c r="AM95" s="42">
        <f>SUMIF('C-Existing'!$B$12:$B$500,$B95,'C-Existing'!AM$12:AM$500)</f>
        <v>0</v>
      </c>
      <c r="AN95" s="42">
        <f>SUMIF('C-Existing'!$B$12:$B$500,$B95,'C-Existing'!AN$12:AN$500)</f>
        <v>0</v>
      </c>
      <c r="AR95" s="42">
        <f t="shared" si="8"/>
        <v>-500110</v>
      </c>
    </row>
    <row r="96" spans="1:44" x14ac:dyDescent="0.2">
      <c r="A96" s="1">
        <f t="shared" si="6"/>
        <v>4</v>
      </c>
      <c r="B96" s="10">
        <f t="shared" si="7"/>
        <v>44316</v>
      </c>
      <c r="C96" s="42">
        <f>SUMIF('C-Existing'!$B$12:$B$500,$B96,'C-Existing'!C$12:C$500)</f>
        <v>2286233.5200000009</v>
      </c>
      <c r="D96" s="42">
        <f>SUMIF('C-Existing'!$B$12:$B$500,$B96,'C-Existing'!D$12:D$500)</f>
        <v>167609348.83999994</v>
      </c>
      <c r="E96" s="42">
        <f>SUMIF('C-Existing'!$B$12:$B$500,$B96,'C-Existing'!E$12:E$500)</f>
        <v>0</v>
      </c>
      <c r="F96" s="42">
        <f>SUMIF('C-Existing'!$B$12:$B$500,$B96,'C-Existing'!F$12:F$500)</f>
        <v>0</v>
      </c>
      <c r="G96" s="42">
        <f>SUMIF('C-Existing'!$B$12:$B$500,$B96,'C-Existing'!G$12:G$500)</f>
        <v>1433</v>
      </c>
      <c r="H96" s="42">
        <f>SUMIF('C-Existing'!$B$12:$B$500,$B96,'C-Existing'!H$12:H$500)</f>
        <v>17385155.200000003</v>
      </c>
      <c r="I96" s="42">
        <f>SUMIF('C-Existing'!$B$12:$B$500,$B96,'C-Existing'!I$12:I$500)</f>
        <v>0</v>
      </c>
      <c r="J96" s="42">
        <f>SUMIF('C-Existing'!$B$12:$B$500,$B96,'C-Existing'!J$12:J$500)</f>
        <v>17385155.199999999</v>
      </c>
      <c r="K96" s="42">
        <f>SUMIF('C-Existing'!$B$12:$B$500,$B96,'C-Existing'!K$12:K$500)</f>
        <v>160956.97999999998</v>
      </c>
      <c r="L96" s="42">
        <f>SUMIF('C-Existing'!$B$12:$B$500,$B96,'C-Existing'!L$12:L$500)</f>
        <v>160956.97999999998</v>
      </c>
      <c r="M96" s="42">
        <f>SUMIF('C-Existing'!$B$12:$B$500,$B96,'C-Existing'!M$12:M$500)</f>
        <v>616675</v>
      </c>
      <c r="N96" s="42">
        <f>SUMIF('C-Existing'!$B$12:$B$500,$B96,'C-Existing'!N$12:N$500)</f>
        <v>0</v>
      </c>
      <c r="O96" s="42">
        <f>SUMIF('C-Existing'!$B$12:$B$500,$B96,'C-Existing'!O$12:O$500)</f>
        <v>583086.26</v>
      </c>
      <c r="P96" s="42">
        <f>SUMIF('C-Existing'!$B$12:$B$500,$B96,'C-Existing'!P$12:P$500)</f>
        <v>160956.97999999998</v>
      </c>
      <c r="Q96" s="42">
        <f>SUMIF('C-Existing'!$B$12:$B$500,$B96,'C-Existing'!Q$12:Q$500)</f>
        <v>422129.27999999997</v>
      </c>
      <c r="R96" s="42">
        <f>SUMIF('C-Existing'!$B$12:$B$500,$B96,'C-Existing'!R$12:R$500)</f>
        <v>0</v>
      </c>
      <c r="S96" s="42">
        <f>SUMIF('C-Existing'!$B$12:$B$500,$B96,'C-Existing'!S$12:S$500)</f>
        <v>16963025.919999998</v>
      </c>
      <c r="T96" s="42">
        <f>SUMIF('C-Existing'!$B$12:$B$500,$B96,'C-Existing'!T$12:T$500)</f>
        <v>16963025.919999998</v>
      </c>
      <c r="U96" s="42">
        <f>SUMIF('C-Existing'!$B$12:$B$500,$B96,'C-Existing'!U$12:U$500)</f>
        <v>1</v>
      </c>
      <c r="V96" s="42">
        <f>SUMIF('C-Existing'!$B$12:$B$500,$B96,'C-Existing'!V$12:V$500)</f>
        <v>160957.56189333333</v>
      </c>
      <c r="W96" s="42">
        <f>SUMIF('C-Existing'!$B$12:$B$500,$B96,'C-Existing'!W$12:W$500)</f>
        <v>0</v>
      </c>
      <c r="X96" s="42">
        <f>SUMIF('C-Existing'!$B$12:$B$500,$B96,'C-Existing'!X$12:X$500)</f>
        <v>155</v>
      </c>
      <c r="Y96" s="42">
        <f>SUMIF('C-Existing'!$B$12:$B$500,$B96,'C-Existing'!Y$12:Y$500)</f>
        <v>0</v>
      </c>
      <c r="Z96" s="42">
        <f>SUMIF('C-Existing'!$B$12:$B$500,$B96,'C-Existing'!Z$12:Z$500)</f>
        <v>0</v>
      </c>
      <c r="AA96" s="42">
        <f>SUMIF('C-Existing'!$B$12:$B$500,$B96,'C-Existing'!AA$12:AA$500)</f>
        <v>0</v>
      </c>
      <c r="AB96" s="42">
        <f>SUMIF('C-Existing'!$B$12:$B$500,$B96,'C-Existing'!AB$12:AB$500)</f>
        <v>0</v>
      </c>
      <c r="AC96" s="42">
        <f>SUMIF('C-Existing'!$B$12:$B$500,$B96,'C-Existing'!AC$12:AC$500)</f>
        <v>205</v>
      </c>
      <c r="AD96" s="42">
        <f>SUMIF('C-Existing'!$B$12:$B$500,$B96,'C-Existing'!AD$12:AD$500)</f>
        <v>0</v>
      </c>
      <c r="AE96" s="70">
        <f>SUMIF('C-Existing'!$B$12:$B$500,$B96,'C-Existing'!AE$12:AE$500)</f>
        <v>0.1111</v>
      </c>
      <c r="AF96" s="42">
        <f>SUMIF('C-Existing'!$B$12:$B$500,$B96,'C-Existing'!AF$12:AF$500)</f>
        <v>0</v>
      </c>
      <c r="AG96" s="42">
        <f>SUMIF('C-Existing'!$B$12:$B$500,$B96,'C-Existing'!AG$12:AG$500)</f>
        <v>0</v>
      </c>
      <c r="AH96" s="62">
        <f>SUMIF('C-Existing'!$B$12:$B$500,$B96,'C-Existing'!AH$12:AH$500)</f>
        <v>0</v>
      </c>
      <c r="AI96" s="42">
        <f>SUMIF('C-Existing'!$B$12:$B$500,$B96,'C-Existing'!AI$12:AI$500)</f>
        <v>1228</v>
      </c>
      <c r="AJ96" s="42">
        <f>SUMIF('C-Existing'!$B$12:$B$500,$B96,'C-Existing'!AJ$12:AJ$500)</f>
        <v>392746.26</v>
      </c>
      <c r="AK96" s="42">
        <f>SUMIF('C-Existing'!$B$12:$B$500,$B96,'C-Existing'!AK$12:AK$500)</f>
        <v>0</v>
      </c>
      <c r="AL96" s="42">
        <f>SUMIF('C-Existing'!$B$12:$B$500,$B96,'C-Existing'!AL$12:AL$500)</f>
        <v>0</v>
      </c>
      <c r="AM96" s="42">
        <f>SUMIF('C-Existing'!$B$12:$B$500,$B96,'C-Existing'!AM$12:AM$500)</f>
        <v>0</v>
      </c>
      <c r="AN96" s="42">
        <f>SUMIF('C-Existing'!$B$12:$B$500,$B96,'C-Existing'!AN$12:AN$500)</f>
        <v>0</v>
      </c>
      <c r="AR96" s="42">
        <f t="shared" si="8"/>
        <v>-616675</v>
      </c>
    </row>
    <row r="97" spans="1:44" x14ac:dyDescent="0.2">
      <c r="A97" s="1">
        <f t="shared" si="6"/>
        <v>5</v>
      </c>
      <c r="B97" s="10">
        <f t="shared" si="7"/>
        <v>44347</v>
      </c>
      <c r="C97" s="42">
        <f>SUMIF('C-Existing'!$B$12:$B$500,$B97,'C-Existing'!C$12:C$500)</f>
        <v>2733278.8000000003</v>
      </c>
      <c r="D97" s="42">
        <f>SUMIF('C-Existing'!$B$12:$B$500,$B97,'C-Existing'!D$12:D$500)</f>
        <v>170342627.63999996</v>
      </c>
      <c r="E97" s="42">
        <f>SUMIF('C-Existing'!$B$12:$B$500,$B97,'C-Existing'!E$12:E$500)</f>
        <v>0</v>
      </c>
      <c r="F97" s="42">
        <f>SUMIF('C-Existing'!$B$12:$B$500,$B97,'C-Existing'!F$12:F$500)</f>
        <v>0</v>
      </c>
      <c r="G97" s="42">
        <f>SUMIF('C-Existing'!$B$12:$B$500,$B97,'C-Existing'!G$12:G$500)</f>
        <v>2033</v>
      </c>
      <c r="H97" s="42">
        <f>SUMIF('C-Existing'!$B$12:$B$500,$B97,'C-Existing'!H$12:H$500)</f>
        <v>16963025.919999998</v>
      </c>
      <c r="I97" s="42">
        <f>SUMIF('C-Existing'!$B$12:$B$500,$B97,'C-Existing'!I$12:I$500)</f>
        <v>0</v>
      </c>
      <c r="J97" s="42">
        <f>SUMIF('C-Existing'!$B$12:$B$500,$B97,'C-Existing'!J$12:J$500)</f>
        <v>16963025.919999998</v>
      </c>
      <c r="K97" s="42">
        <f>SUMIF('C-Existing'!$B$12:$B$500,$B97,'C-Existing'!K$12:K$500)</f>
        <v>157048.78000000003</v>
      </c>
      <c r="L97" s="42">
        <f>SUMIF('C-Existing'!$B$12:$B$500,$B97,'C-Existing'!L$12:L$500)</f>
        <v>157048.78000000003</v>
      </c>
      <c r="M97" s="42">
        <f>SUMIF('C-Existing'!$B$12:$B$500,$B97,'C-Existing'!M$12:M$500)</f>
        <v>871915</v>
      </c>
      <c r="N97" s="42">
        <f>SUMIF('C-Existing'!$B$12:$B$500,$B97,'C-Existing'!N$12:N$500)</f>
        <v>0</v>
      </c>
      <c r="O97" s="42">
        <f>SUMIF('C-Existing'!$B$12:$B$500,$B97,'C-Existing'!O$12:O$500)</f>
        <v>820475.06</v>
      </c>
      <c r="P97" s="42">
        <f>SUMIF('C-Existing'!$B$12:$B$500,$B97,'C-Existing'!P$12:P$500)</f>
        <v>157048.78000000003</v>
      </c>
      <c r="Q97" s="42">
        <f>SUMIF('C-Existing'!$B$12:$B$500,$B97,'C-Existing'!Q$12:Q$500)</f>
        <v>663426.28</v>
      </c>
      <c r="R97" s="42">
        <f>SUMIF('C-Existing'!$B$12:$B$500,$B97,'C-Existing'!R$12:R$500)</f>
        <v>0</v>
      </c>
      <c r="S97" s="42">
        <f>SUMIF('C-Existing'!$B$12:$B$500,$B97,'C-Existing'!S$12:S$500)</f>
        <v>16299599.640000001</v>
      </c>
      <c r="T97" s="42">
        <f>SUMIF('C-Existing'!$B$12:$B$500,$B97,'C-Existing'!T$12:T$500)</f>
        <v>16299599.640000001</v>
      </c>
      <c r="U97" s="42">
        <f>SUMIF('C-Existing'!$B$12:$B$500,$B97,'C-Existing'!U$12:U$500)</f>
        <v>1</v>
      </c>
      <c r="V97" s="42">
        <f>SUMIF('C-Existing'!$B$12:$B$500,$B97,'C-Existing'!V$12:V$500)</f>
        <v>157049.34830933332</v>
      </c>
      <c r="W97" s="42">
        <f>SUMIF('C-Existing'!$B$12:$B$500,$B97,'C-Existing'!W$12:W$500)</f>
        <v>0</v>
      </c>
      <c r="X97" s="42">
        <f>SUMIF('C-Existing'!$B$12:$B$500,$B97,'C-Existing'!X$12:X$500)</f>
        <v>155</v>
      </c>
      <c r="Y97" s="42">
        <f>SUMIF('C-Existing'!$B$12:$B$500,$B97,'C-Existing'!Y$12:Y$500)</f>
        <v>0</v>
      </c>
      <c r="Z97" s="42">
        <f>SUMIF('C-Existing'!$B$12:$B$500,$B97,'C-Existing'!Z$12:Z$500)</f>
        <v>0</v>
      </c>
      <c r="AA97" s="42">
        <f>SUMIF('C-Existing'!$B$12:$B$500,$B97,'C-Existing'!AA$12:AA$500)</f>
        <v>0</v>
      </c>
      <c r="AB97" s="42">
        <f>SUMIF('C-Existing'!$B$12:$B$500,$B97,'C-Existing'!AB$12:AB$500)</f>
        <v>0</v>
      </c>
      <c r="AC97" s="42">
        <f>SUMIF('C-Existing'!$B$12:$B$500,$B97,'C-Existing'!AC$12:AC$500)</f>
        <v>305</v>
      </c>
      <c r="AD97" s="42">
        <f>SUMIF('C-Existing'!$B$12:$B$500,$B97,'C-Existing'!AD$12:AD$500)</f>
        <v>0</v>
      </c>
      <c r="AE97" s="70">
        <f>SUMIF('C-Existing'!$B$12:$B$500,$B97,'C-Existing'!AE$12:AE$500)</f>
        <v>0.1111</v>
      </c>
      <c r="AF97" s="42">
        <f>SUMIF('C-Existing'!$B$12:$B$500,$B97,'C-Existing'!AF$12:AF$500)</f>
        <v>0</v>
      </c>
      <c r="AG97" s="42">
        <f>SUMIF('C-Existing'!$B$12:$B$500,$B97,'C-Existing'!AG$12:AG$500)</f>
        <v>0</v>
      </c>
      <c r="AH97" s="62">
        <f>SUMIF('C-Existing'!$B$12:$B$500,$B97,'C-Existing'!AH$12:AH$500)</f>
        <v>0</v>
      </c>
      <c r="AI97" s="42">
        <f>SUMIF('C-Existing'!$B$12:$B$500,$B97,'C-Existing'!AI$12:AI$500)</f>
        <v>1728</v>
      </c>
      <c r="AJ97" s="42">
        <f>SUMIF('C-Existing'!$B$12:$B$500,$B97,'C-Existing'!AJ$12:AJ$500)</f>
        <v>552635.06000000006</v>
      </c>
      <c r="AK97" s="42">
        <f>SUMIF('C-Existing'!$B$12:$B$500,$B97,'C-Existing'!AK$12:AK$500)</f>
        <v>0</v>
      </c>
      <c r="AL97" s="42">
        <f>SUMIF('C-Existing'!$B$12:$B$500,$B97,'C-Existing'!AL$12:AL$500)</f>
        <v>0</v>
      </c>
      <c r="AM97" s="42">
        <f>SUMIF('C-Existing'!$B$12:$B$500,$B97,'C-Existing'!AM$12:AM$500)</f>
        <v>0</v>
      </c>
      <c r="AN97" s="42">
        <f>SUMIF('C-Existing'!$B$12:$B$500,$B97,'C-Existing'!AN$12:AN$500)</f>
        <v>0</v>
      </c>
      <c r="AR97" s="42">
        <f t="shared" si="8"/>
        <v>-871915</v>
      </c>
    </row>
    <row r="98" spans="1:44" x14ac:dyDescent="0.2">
      <c r="A98" s="1">
        <f t="shared" si="6"/>
        <v>6</v>
      </c>
      <c r="B98" s="10">
        <f t="shared" si="7"/>
        <v>44377</v>
      </c>
      <c r="C98" s="42">
        <f>SUMIF('C-Existing'!$B$12:$B$500,$B98,'C-Existing'!C$12:C$500)</f>
        <v>2679811.5</v>
      </c>
      <c r="D98" s="42">
        <f>SUMIF('C-Existing'!$B$12:$B$500,$B98,'C-Existing'!D$12:D$500)</f>
        <v>173022439.13999996</v>
      </c>
      <c r="E98" s="42">
        <f>SUMIF('C-Existing'!$B$12:$B$500,$B98,'C-Existing'!E$12:E$500)</f>
        <v>0</v>
      </c>
      <c r="F98" s="42">
        <f>SUMIF('C-Existing'!$B$12:$B$500,$B98,'C-Existing'!F$12:F$500)</f>
        <v>0</v>
      </c>
      <c r="G98" s="42">
        <f>SUMIF('C-Existing'!$B$12:$B$500,$B98,'C-Existing'!G$12:G$500)</f>
        <v>2285</v>
      </c>
      <c r="H98" s="42">
        <f>SUMIF('C-Existing'!$B$12:$B$500,$B98,'C-Existing'!H$12:H$500)</f>
        <v>16299599.640000001</v>
      </c>
      <c r="I98" s="42">
        <f>SUMIF('C-Existing'!$B$12:$B$500,$B98,'C-Existing'!I$12:I$500)</f>
        <v>0</v>
      </c>
      <c r="J98" s="42">
        <f>SUMIF('C-Existing'!$B$12:$B$500,$B98,'C-Existing'!J$12:J$500)</f>
        <v>16299599.640000001</v>
      </c>
      <c r="K98" s="42">
        <f>SUMIF('C-Existing'!$B$12:$B$500,$B98,'C-Existing'!K$12:K$500)</f>
        <v>150906.60000000006</v>
      </c>
      <c r="L98" s="42">
        <f>SUMIF('C-Existing'!$B$12:$B$500,$B98,'C-Existing'!L$12:L$500)</f>
        <v>150906.60000000006</v>
      </c>
      <c r="M98" s="42">
        <f>SUMIF('C-Existing'!$B$12:$B$500,$B98,'C-Existing'!M$12:M$500)</f>
        <v>969215</v>
      </c>
      <c r="N98" s="42">
        <f>SUMIF('C-Existing'!$B$12:$B$500,$B98,'C-Existing'!N$12:N$500)</f>
        <v>0</v>
      </c>
      <c r="O98" s="42">
        <f>SUMIF('C-Existing'!$B$12:$B$500,$B98,'C-Existing'!O$12:O$500)</f>
        <v>894495.73</v>
      </c>
      <c r="P98" s="42">
        <f>SUMIF('C-Existing'!$B$12:$B$500,$B98,'C-Existing'!P$12:P$500)</f>
        <v>150906.60000000006</v>
      </c>
      <c r="Q98" s="42">
        <f>SUMIF('C-Existing'!$B$12:$B$500,$B98,'C-Existing'!Q$12:Q$500)</f>
        <v>743589.12999999977</v>
      </c>
      <c r="R98" s="42">
        <f>SUMIF('C-Existing'!$B$12:$B$500,$B98,'C-Existing'!R$12:R$500)</f>
        <v>0</v>
      </c>
      <c r="S98" s="42">
        <f>SUMIF('C-Existing'!$B$12:$B$500,$B98,'C-Existing'!S$12:S$500)</f>
        <v>15556010.510000002</v>
      </c>
      <c r="T98" s="42">
        <f>SUMIF('C-Existing'!$B$12:$B$500,$B98,'C-Existing'!T$12:T$500)</f>
        <v>15556010.510000002</v>
      </c>
      <c r="U98" s="42">
        <f>SUMIF('C-Existing'!$B$12:$B$500,$B98,'C-Existing'!U$12:U$500)</f>
        <v>1</v>
      </c>
      <c r="V98" s="42">
        <f>SUMIF('C-Existing'!$B$12:$B$500,$B98,'C-Existing'!V$12:V$500)</f>
        <v>150907.126667</v>
      </c>
      <c r="W98" s="42">
        <f>SUMIF('C-Existing'!$B$12:$B$500,$B98,'C-Existing'!W$12:W$500)</f>
        <v>0</v>
      </c>
      <c r="X98" s="42">
        <f>SUMIF('C-Existing'!$B$12:$B$500,$B98,'C-Existing'!X$12:X$500)</f>
        <v>155</v>
      </c>
      <c r="Y98" s="42">
        <f>SUMIF('C-Existing'!$B$12:$B$500,$B98,'C-Existing'!Y$12:Y$500)</f>
        <v>0</v>
      </c>
      <c r="Z98" s="42">
        <f>SUMIF('C-Existing'!$B$12:$B$500,$B98,'C-Existing'!Z$12:Z$500)</f>
        <v>0</v>
      </c>
      <c r="AA98" s="42">
        <f>SUMIF('C-Existing'!$B$12:$B$500,$B98,'C-Existing'!AA$12:AA$500)</f>
        <v>0</v>
      </c>
      <c r="AB98" s="42">
        <f>SUMIF('C-Existing'!$B$12:$B$500,$B98,'C-Existing'!AB$12:AB$500)</f>
        <v>0</v>
      </c>
      <c r="AC98" s="42">
        <f>SUMIF('C-Existing'!$B$12:$B$500,$B98,'C-Existing'!AC$12:AC$500)</f>
        <v>402</v>
      </c>
      <c r="AD98" s="42">
        <f>SUMIF('C-Existing'!$B$12:$B$500,$B98,'C-Existing'!AD$12:AD$500)</f>
        <v>0</v>
      </c>
      <c r="AE98" s="70">
        <f>SUMIF('C-Existing'!$B$12:$B$500,$B98,'C-Existing'!AE$12:AE$500)</f>
        <v>0.1111</v>
      </c>
      <c r="AF98" s="42">
        <f>SUMIF('C-Existing'!$B$12:$B$500,$B98,'C-Existing'!AF$12:AF$500)</f>
        <v>0</v>
      </c>
      <c r="AG98" s="42">
        <f>SUMIF('C-Existing'!$B$12:$B$500,$B98,'C-Existing'!AG$12:AG$500)</f>
        <v>0</v>
      </c>
      <c r="AH98" s="62">
        <f>SUMIF('C-Existing'!$B$12:$B$500,$B98,'C-Existing'!AH$12:AH$500)</f>
        <v>0</v>
      </c>
      <c r="AI98" s="42">
        <f>SUMIF('C-Existing'!$B$12:$B$500,$B98,'C-Existing'!AI$12:AI$500)</f>
        <v>1883</v>
      </c>
      <c r="AJ98" s="42">
        <f>SUMIF('C-Existing'!$B$12:$B$500,$B98,'C-Existing'!AJ$12:AJ$500)</f>
        <v>602560</v>
      </c>
      <c r="AK98" s="42">
        <f>SUMIF('C-Existing'!$B$12:$B$500,$B98,'C-Existing'!AK$12:AK$500)</f>
        <v>0</v>
      </c>
      <c r="AL98" s="42">
        <f>SUMIF('C-Existing'!$B$12:$B$500,$B98,'C-Existing'!AL$12:AL$500)</f>
        <v>0</v>
      </c>
      <c r="AM98" s="42">
        <f>SUMIF('C-Existing'!$B$12:$B$500,$B98,'C-Existing'!AM$12:AM$500)</f>
        <v>0</v>
      </c>
      <c r="AN98" s="42">
        <f>SUMIF('C-Existing'!$B$12:$B$500,$B98,'C-Existing'!AN$12:AN$500)</f>
        <v>0</v>
      </c>
      <c r="AR98" s="42">
        <f t="shared" si="8"/>
        <v>-969215</v>
      </c>
    </row>
    <row r="99" spans="1:44" x14ac:dyDescent="0.2">
      <c r="A99" s="1">
        <f t="shared" si="6"/>
        <v>7</v>
      </c>
      <c r="B99" s="10">
        <f t="shared" si="7"/>
        <v>44408</v>
      </c>
      <c r="C99" s="42">
        <f>SUMIF('C-Existing'!$B$12:$B$500,$B99,'C-Existing'!C$12:C$500)</f>
        <v>2655313.65</v>
      </c>
      <c r="D99" s="42">
        <f>SUMIF('C-Existing'!$B$12:$B$500,$B99,'C-Existing'!D$12:D$500)</f>
        <v>175677752.78999996</v>
      </c>
      <c r="E99" s="42">
        <f>SUMIF('C-Existing'!$B$12:$B$500,$B99,'C-Existing'!E$12:E$500)</f>
        <v>0</v>
      </c>
      <c r="F99" s="42">
        <f>SUMIF('C-Existing'!$B$12:$B$500,$B99,'C-Existing'!F$12:F$500)</f>
        <v>0</v>
      </c>
      <c r="G99" s="42">
        <f>SUMIF('C-Existing'!$B$12:$B$500,$B99,'C-Existing'!G$12:G$500)</f>
        <v>2733</v>
      </c>
      <c r="H99" s="42">
        <f>SUMIF('C-Existing'!$B$12:$B$500,$B99,'C-Existing'!H$12:H$500)</f>
        <v>15556010.510000002</v>
      </c>
      <c r="I99" s="42">
        <f>SUMIF('C-Existing'!$B$12:$B$500,$B99,'C-Existing'!I$12:I$500)</f>
        <v>0</v>
      </c>
      <c r="J99" s="42">
        <f>SUMIF('C-Existing'!$B$12:$B$500,$B99,'C-Existing'!J$12:J$500)</f>
        <v>15556010.510000002</v>
      </c>
      <c r="K99" s="42">
        <f>SUMIF('C-Existing'!$B$12:$B$500,$B99,'C-Existing'!K$12:K$500)</f>
        <v>144022.22000000003</v>
      </c>
      <c r="L99" s="42">
        <f>SUMIF('C-Existing'!$B$12:$B$500,$B99,'C-Existing'!L$12:L$500)</f>
        <v>144022.22000000003</v>
      </c>
      <c r="M99" s="42">
        <f>SUMIF('C-Existing'!$B$12:$B$500,$B99,'C-Existing'!M$12:M$500)</f>
        <v>1131135</v>
      </c>
      <c r="N99" s="42">
        <f>SUMIF('C-Existing'!$B$12:$B$500,$B99,'C-Existing'!N$12:N$500)</f>
        <v>0</v>
      </c>
      <c r="O99" s="42">
        <f>SUMIF('C-Existing'!$B$12:$B$500,$B99,'C-Existing'!O$12:O$500)</f>
        <v>1049396.3</v>
      </c>
      <c r="P99" s="42">
        <f>SUMIF('C-Existing'!$B$12:$B$500,$B99,'C-Existing'!P$12:P$500)</f>
        <v>144022.22000000003</v>
      </c>
      <c r="Q99" s="42">
        <f>SUMIF('C-Existing'!$B$12:$B$500,$B99,'C-Existing'!Q$12:Q$500)</f>
        <v>905374.07999999984</v>
      </c>
      <c r="R99" s="42">
        <f>SUMIF('C-Existing'!$B$12:$B$500,$B99,'C-Existing'!R$12:R$500)</f>
        <v>0</v>
      </c>
      <c r="S99" s="42">
        <f>SUMIF('C-Existing'!$B$12:$B$500,$B99,'C-Existing'!S$12:S$500)</f>
        <v>14650636.430000002</v>
      </c>
      <c r="T99" s="42">
        <f>SUMIF('C-Existing'!$B$12:$B$500,$B99,'C-Existing'!T$12:T$500)</f>
        <v>14650636.430000002</v>
      </c>
      <c r="U99" s="42">
        <f>SUMIF('C-Existing'!$B$12:$B$500,$B99,'C-Existing'!U$12:U$500)</f>
        <v>1</v>
      </c>
      <c r="V99" s="42">
        <f>SUMIF('C-Existing'!$B$12:$B$500,$B99,'C-Existing'!V$12:V$500)</f>
        <v>144022.73063841669</v>
      </c>
      <c r="W99" s="42">
        <f>SUMIF('C-Existing'!$B$12:$B$500,$B99,'C-Existing'!W$12:W$500)</f>
        <v>0</v>
      </c>
      <c r="X99" s="42">
        <f>SUMIF('C-Existing'!$B$12:$B$500,$B99,'C-Existing'!X$12:X$500)</f>
        <v>155</v>
      </c>
      <c r="Y99" s="42">
        <f>SUMIF('C-Existing'!$B$12:$B$500,$B99,'C-Existing'!Y$12:Y$500)</f>
        <v>0</v>
      </c>
      <c r="Z99" s="42">
        <f>SUMIF('C-Existing'!$B$12:$B$500,$B99,'C-Existing'!Z$12:Z$500)</f>
        <v>0</v>
      </c>
      <c r="AA99" s="42">
        <f>SUMIF('C-Existing'!$B$12:$B$500,$B99,'C-Existing'!AA$12:AA$500)</f>
        <v>0</v>
      </c>
      <c r="AB99" s="42">
        <f>SUMIF('C-Existing'!$B$12:$B$500,$B99,'C-Existing'!AB$12:AB$500)</f>
        <v>0</v>
      </c>
      <c r="AC99" s="42">
        <f>SUMIF('C-Existing'!$B$12:$B$500,$B99,'C-Existing'!AC$12:AC$500)</f>
        <v>523</v>
      </c>
      <c r="AD99" s="42">
        <f>SUMIF('C-Existing'!$B$12:$B$500,$B99,'C-Existing'!AD$12:AD$500)</f>
        <v>0</v>
      </c>
      <c r="AE99" s="70">
        <f>SUMIF('C-Existing'!$B$12:$B$500,$B99,'C-Existing'!AE$12:AE$500)</f>
        <v>0.1111</v>
      </c>
      <c r="AF99" s="42">
        <f>SUMIF('C-Existing'!$B$12:$B$500,$B99,'C-Existing'!AF$12:AF$500)</f>
        <v>0</v>
      </c>
      <c r="AG99" s="42">
        <f>SUMIF('C-Existing'!$B$12:$B$500,$B99,'C-Existing'!AG$12:AG$500)</f>
        <v>0</v>
      </c>
      <c r="AH99" s="62">
        <f>SUMIF('C-Existing'!$B$12:$B$500,$B99,'C-Existing'!AH$12:AH$500)</f>
        <v>0</v>
      </c>
      <c r="AI99" s="42">
        <f>SUMIF('C-Existing'!$B$12:$B$500,$B99,'C-Existing'!AI$12:AI$500)</f>
        <v>2210</v>
      </c>
      <c r="AJ99" s="42">
        <f>SUMIF('C-Existing'!$B$12:$B$500,$B99,'C-Existing'!AJ$12:AJ$500)</f>
        <v>706846.3</v>
      </c>
      <c r="AK99" s="42">
        <f>SUMIF('C-Existing'!$B$12:$B$500,$B99,'C-Existing'!AK$12:AK$500)</f>
        <v>0</v>
      </c>
      <c r="AL99" s="42">
        <f>SUMIF('C-Existing'!$B$12:$B$500,$B99,'C-Existing'!AL$12:AL$500)</f>
        <v>0</v>
      </c>
      <c r="AM99" s="42">
        <f>SUMIF('C-Existing'!$B$12:$B$500,$B99,'C-Existing'!AM$12:AM$500)</f>
        <v>0</v>
      </c>
      <c r="AN99" s="42">
        <f>SUMIF('C-Existing'!$B$12:$B$500,$B99,'C-Existing'!AN$12:AN$500)</f>
        <v>0</v>
      </c>
      <c r="AR99" s="42">
        <f t="shared" si="8"/>
        <v>-1131135</v>
      </c>
    </row>
    <row r="100" spans="1:44" x14ac:dyDescent="0.2">
      <c r="A100" s="1">
        <f t="shared" si="6"/>
        <v>8</v>
      </c>
      <c r="B100" s="10">
        <f t="shared" si="7"/>
        <v>44439</v>
      </c>
      <c r="C100" s="42">
        <f>SUMIF('C-Existing'!$B$12:$B$500,$B100,'C-Existing'!C$12:C$500)</f>
        <v>2443374.9900000007</v>
      </c>
      <c r="D100" s="42">
        <f>SUMIF('C-Existing'!$B$12:$B$500,$B100,'C-Existing'!D$12:D$500)</f>
        <v>178121127.77999997</v>
      </c>
      <c r="E100" s="42">
        <f>SUMIF('C-Existing'!$B$12:$B$500,$B100,'C-Existing'!E$12:E$500)</f>
        <v>0</v>
      </c>
      <c r="F100" s="42">
        <f>SUMIF('C-Existing'!$B$12:$B$500,$B100,'C-Existing'!F$12:F$500)</f>
        <v>0</v>
      </c>
      <c r="G100" s="42">
        <f>SUMIF('C-Existing'!$B$12:$B$500,$B100,'C-Existing'!G$12:G$500)</f>
        <v>2681</v>
      </c>
      <c r="H100" s="42">
        <f>SUMIF('C-Existing'!$B$12:$B$500,$B100,'C-Existing'!H$12:H$500)</f>
        <v>14650636.430000002</v>
      </c>
      <c r="I100" s="42">
        <f>SUMIF('C-Existing'!$B$12:$B$500,$B100,'C-Existing'!I$12:I$500)</f>
        <v>0</v>
      </c>
      <c r="J100" s="42">
        <f>SUMIF('C-Existing'!$B$12:$B$500,$B100,'C-Existing'!J$12:J$500)</f>
        <v>14650636.430000002</v>
      </c>
      <c r="K100" s="42">
        <f>SUMIF('C-Existing'!$B$12:$B$500,$B100,'C-Existing'!K$12:K$500)</f>
        <v>135639.99</v>
      </c>
      <c r="L100" s="42">
        <f>SUMIF('C-Existing'!$B$12:$B$500,$B100,'C-Existing'!L$12:L$500)</f>
        <v>135639.99</v>
      </c>
      <c r="M100" s="42">
        <f>SUMIF('C-Existing'!$B$12:$B$500,$B100,'C-Existing'!M$12:M$500)</f>
        <v>1107715</v>
      </c>
      <c r="N100" s="42">
        <f>SUMIF('C-Existing'!$B$12:$B$500,$B100,'C-Existing'!N$12:N$500)</f>
        <v>0</v>
      </c>
      <c r="O100" s="42">
        <f>SUMIF('C-Existing'!$B$12:$B$500,$B100,'C-Existing'!O$12:O$500)</f>
        <v>1025098.71</v>
      </c>
      <c r="P100" s="42">
        <f>SUMIF('C-Existing'!$B$12:$B$500,$B100,'C-Existing'!P$12:P$500)</f>
        <v>135639.99</v>
      </c>
      <c r="Q100" s="42">
        <f>SUMIF('C-Existing'!$B$12:$B$500,$B100,'C-Existing'!Q$12:Q$500)</f>
        <v>889458.72000000009</v>
      </c>
      <c r="R100" s="42">
        <f>SUMIF('C-Existing'!$B$12:$B$500,$B100,'C-Existing'!R$12:R$500)</f>
        <v>0</v>
      </c>
      <c r="S100" s="42">
        <f>SUMIF('C-Existing'!$B$12:$B$500,$B100,'C-Existing'!S$12:S$500)</f>
        <v>13761177.709999999</v>
      </c>
      <c r="T100" s="42">
        <f>SUMIF('C-Existing'!$B$12:$B$500,$B100,'C-Existing'!T$12:T$500)</f>
        <v>13761177.709999999</v>
      </c>
      <c r="U100" s="42">
        <f>SUMIF('C-Existing'!$B$12:$B$500,$B100,'C-Existing'!U$12:U$500)</f>
        <v>1</v>
      </c>
      <c r="V100" s="42">
        <f>SUMIF('C-Existing'!$B$12:$B$500,$B100,'C-Existing'!V$12:V$500)</f>
        <v>135640.47561441667</v>
      </c>
      <c r="W100" s="42">
        <f>SUMIF('C-Existing'!$B$12:$B$500,$B100,'C-Existing'!W$12:W$500)</f>
        <v>0</v>
      </c>
      <c r="X100" s="42">
        <f>SUMIF('C-Existing'!$B$12:$B$500,$B100,'C-Existing'!X$12:X$500)</f>
        <v>155</v>
      </c>
      <c r="Y100" s="42">
        <f>SUMIF('C-Existing'!$B$12:$B$500,$B100,'C-Existing'!Y$12:Y$500)</f>
        <v>0</v>
      </c>
      <c r="Z100" s="42">
        <f>SUMIF('C-Existing'!$B$12:$B$500,$B100,'C-Existing'!Z$12:Z$500)</f>
        <v>0</v>
      </c>
      <c r="AA100" s="42">
        <f>SUMIF('C-Existing'!$B$12:$B$500,$B100,'C-Existing'!AA$12:AA$500)</f>
        <v>0</v>
      </c>
      <c r="AB100" s="42">
        <f>SUMIF('C-Existing'!$B$12:$B$500,$B100,'C-Existing'!AB$12:AB$500)</f>
        <v>0</v>
      </c>
      <c r="AC100" s="42">
        <f>SUMIF('C-Existing'!$B$12:$B$500,$B100,'C-Existing'!AC$12:AC$500)</f>
        <v>524</v>
      </c>
      <c r="AD100" s="42">
        <f>SUMIF('C-Existing'!$B$12:$B$500,$B100,'C-Existing'!AD$12:AD$500)</f>
        <v>0</v>
      </c>
      <c r="AE100" s="70">
        <f>SUMIF('C-Existing'!$B$12:$B$500,$B100,'C-Existing'!AE$12:AE$500)</f>
        <v>0.1111</v>
      </c>
      <c r="AF100" s="42">
        <f>SUMIF('C-Existing'!$B$12:$B$500,$B100,'C-Existing'!AF$12:AF$500)</f>
        <v>0</v>
      </c>
      <c r="AG100" s="42">
        <f>SUMIF('C-Existing'!$B$12:$B$500,$B100,'C-Existing'!AG$12:AG$500)</f>
        <v>0</v>
      </c>
      <c r="AH100" s="62">
        <f>SUMIF('C-Existing'!$B$12:$B$500,$B100,'C-Existing'!AH$12:AH$500)</f>
        <v>0</v>
      </c>
      <c r="AI100" s="42">
        <f>SUMIF('C-Existing'!$B$12:$B$500,$B100,'C-Existing'!AI$12:AI$500)</f>
        <v>2157</v>
      </c>
      <c r="AJ100" s="42">
        <f>SUMIF('C-Existing'!$B$12:$B$500,$B100,'C-Existing'!AJ$12:AJ$500)</f>
        <v>690240</v>
      </c>
      <c r="AK100" s="42">
        <f>SUMIF('C-Existing'!$B$12:$B$500,$B100,'C-Existing'!AK$12:AK$500)</f>
        <v>0</v>
      </c>
      <c r="AL100" s="42">
        <f>SUMIF('C-Existing'!$B$12:$B$500,$B100,'C-Existing'!AL$12:AL$500)</f>
        <v>0</v>
      </c>
      <c r="AM100" s="42">
        <f>SUMIF('C-Existing'!$B$12:$B$500,$B100,'C-Existing'!AM$12:AM$500)</f>
        <v>0</v>
      </c>
      <c r="AN100" s="42">
        <f>SUMIF('C-Existing'!$B$12:$B$500,$B100,'C-Existing'!AN$12:AN$500)</f>
        <v>0</v>
      </c>
      <c r="AR100" s="42">
        <f t="shared" si="8"/>
        <v>-1107715</v>
      </c>
    </row>
    <row r="101" spans="1:44" x14ac:dyDescent="0.2">
      <c r="A101" s="1">
        <f t="shared" si="6"/>
        <v>9</v>
      </c>
      <c r="B101" s="10">
        <f t="shared" si="7"/>
        <v>44469</v>
      </c>
      <c r="C101" s="42">
        <f>SUMIF('C-Existing'!$B$12:$B$500,$B101,'C-Existing'!C$12:C$500)</f>
        <v>2079926.9799999997</v>
      </c>
      <c r="D101" s="42">
        <f>SUMIF('C-Existing'!$B$12:$B$500,$B101,'C-Existing'!D$12:D$500)</f>
        <v>180201054.75999996</v>
      </c>
      <c r="E101" s="42">
        <f>SUMIF('C-Existing'!$B$12:$B$500,$B101,'C-Existing'!E$12:E$500)</f>
        <v>0</v>
      </c>
      <c r="F101" s="42">
        <f>SUMIF('C-Existing'!$B$12:$B$500,$B101,'C-Existing'!F$12:F$500)</f>
        <v>0</v>
      </c>
      <c r="G101" s="42">
        <f>SUMIF('C-Existing'!$B$12:$B$500,$B101,'C-Existing'!G$12:G$500)</f>
        <v>2653</v>
      </c>
      <c r="H101" s="42">
        <f>SUMIF('C-Existing'!$B$12:$B$500,$B101,'C-Existing'!H$12:H$500)</f>
        <v>13761177.709999999</v>
      </c>
      <c r="I101" s="42">
        <f>SUMIF('C-Existing'!$B$12:$B$500,$B101,'C-Existing'!I$12:I$500)</f>
        <v>0</v>
      </c>
      <c r="J101" s="42">
        <f>SUMIF('C-Existing'!$B$12:$B$500,$B101,'C-Existing'!J$12:J$500)</f>
        <v>13761177.709999999</v>
      </c>
      <c r="K101" s="42">
        <f>SUMIF('C-Existing'!$B$12:$B$500,$B101,'C-Existing'!K$12:K$500)</f>
        <v>127405.11999999997</v>
      </c>
      <c r="L101" s="42">
        <f>SUMIF('C-Existing'!$B$12:$B$500,$B101,'C-Existing'!L$12:L$500)</f>
        <v>127405.11999999997</v>
      </c>
      <c r="M101" s="42">
        <f>SUMIF('C-Existing'!$B$12:$B$500,$B101,'C-Existing'!M$12:M$500)</f>
        <v>1022735</v>
      </c>
      <c r="N101" s="42">
        <f>SUMIF('C-Existing'!$B$12:$B$500,$B101,'C-Existing'!N$12:N$500)</f>
        <v>0</v>
      </c>
      <c r="O101" s="42">
        <f>SUMIF('C-Existing'!$B$12:$B$500,$B101,'C-Existing'!O$12:O$500)</f>
        <v>892256.2</v>
      </c>
      <c r="P101" s="42">
        <f>SUMIF('C-Existing'!$B$12:$B$500,$B101,'C-Existing'!P$12:P$500)</f>
        <v>127405.11999999997</v>
      </c>
      <c r="Q101" s="42">
        <f>SUMIF('C-Existing'!$B$12:$B$500,$B101,'C-Existing'!Q$12:Q$500)</f>
        <v>764851.08000000019</v>
      </c>
      <c r="R101" s="42">
        <f>SUMIF('C-Existing'!$B$12:$B$500,$B101,'C-Existing'!R$12:R$500)</f>
        <v>0</v>
      </c>
      <c r="S101" s="42">
        <f>SUMIF('C-Existing'!$B$12:$B$500,$B101,'C-Existing'!S$12:S$500)</f>
        <v>12996326.629999999</v>
      </c>
      <c r="T101" s="42">
        <f>SUMIF('C-Existing'!$B$12:$B$500,$B101,'C-Existing'!T$12:T$500)</f>
        <v>12996326.629999999</v>
      </c>
      <c r="U101" s="42">
        <f>SUMIF('C-Existing'!$B$12:$B$500,$B101,'C-Existing'!U$12:U$500)</f>
        <v>1</v>
      </c>
      <c r="V101" s="42">
        <f>SUMIF('C-Existing'!$B$12:$B$500,$B101,'C-Existing'!V$12:V$500)</f>
        <v>127405.57029841666</v>
      </c>
      <c r="W101" s="42">
        <f>SUMIF('C-Existing'!$B$12:$B$500,$B101,'C-Existing'!W$12:W$500)</f>
        <v>0</v>
      </c>
      <c r="X101" s="42">
        <f>SUMIF('C-Existing'!$B$12:$B$500,$B101,'C-Existing'!X$12:X$500)</f>
        <v>155</v>
      </c>
      <c r="Y101" s="42">
        <f>SUMIF('C-Existing'!$B$12:$B$500,$B101,'C-Existing'!Y$12:Y$500)</f>
        <v>0</v>
      </c>
      <c r="Z101" s="42">
        <f>SUMIF('C-Existing'!$B$12:$B$500,$B101,'C-Existing'!Z$12:Z$500)</f>
        <v>0</v>
      </c>
      <c r="AA101" s="42">
        <f>SUMIF('C-Existing'!$B$12:$B$500,$B101,'C-Existing'!AA$12:AA$500)</f>
        <v>0</v>
      </c>
      <c r="AB101" s="42">
        <f>SUMIF('C-Existing'!$B$12:$B$500,$B101,'C-Existing'!AB$12:AB$500)</f>
        <v>0</v>
      </c>
      <c r="AC101" s="42">
        <f>SUMIF('C-Existing'!$B$12:$B$500,$B101,'C-Existing'!AC$12:AC$500)</f>
        <v>775</v>
      </c>
      <c r="AD101" s="42">
        <f>SUMIF('C-Existing'!$B$12:$B$500,$B101,'C-Existing'!AD$12:AD$500)</f>
        <v>0</v>
      </c>
      <c r="AE101" s="70">
        <f>SUMIF('C-Existing'!$B$12:$B$500,$B101,'C-Existing'!AE$12:AE$500)</f>
        <v>0.1111</v>
      </c>
      <c r="AF101" s="42">
        <f>SUMIF('C-Existing'!$B$12:$B$500,$B101,'C-Existing'!AF$12:AF$500)</f>
        <v>0</v>
      </c>
      <c r="AG101" s="42">
        <f>SUMIF('C-Existing'!$B$12:$B$500,$B101,'C-Existing'!AG$12:AG$500)</f>
        <v>0</v>
      </c>
      <c r="AH101" s="62">
        <f>SUMIF('C-Existing'!$B$12:$B$500,$B101,'C-Existing'!AH$12:AH$500)</f>
        <v>0</v>
      </c>
      <c r="AI101" s="42">
        <f>SUMIF('C-Existing'!$B$12:$B$500,$B101,'C-Existing'!AI$12:AI$500)</f>
        <v>1878</v>
      </c>
      <c r="AJ101" s="42">
        <f>SUMIF('C-Existing'!$B$12:$B$500,$B101,'C-Existing'!AJ$12:AJ$500)</f>
        <v>600588.72</v>
      </c>
      <c r="AK101" s="42">
        <f>SUMIF('C-Existing'!$B$12:$B$500,$B101,'C-Existing'!AK$12:AK$500)</f>
        <v>0</v>
      </c>
      <c r="AL101" s="42">
        <f>SUMIF('C-Existing'!$B$12:$B$500,$B101,'C-Existing'!AL$12:AL$500)</f>
        <v>0</v>
      </c>
      <c r="AM101" s="42">
        <f>SUMIF('C-Existing'!$B$12:$B$500,$B101,'C-Existing'!AM$12:AM$500)</f>
        <v>0</v>
      </c>
      <c r="AN101" s="42">
        <f>SUMIF('C-Existing'!$B$12:$B$500,$B101,'C-Existing'!AN$12:AN$500)</f>
        <v>0</v>
      </c>
      <c r="AR101" s="42">
        <f t="shared" si="8"/>
        <v>-1022735</v>
      </c>
    </row>
    <row r="102" spans="1:44" x14ac:dyDescent="0.2">
      <c r="A102" s="1">
        <f t="shared" si="6"/>
        <v>10</v>
      </c>
      <c r="B102" s="10">
        <f t="shared" si="7"/>
        <v>44500</v>
      </c>
      <c r="C102" s="42">
        <f>SUMIF('C-Existing'!$B$12:$B$500,$B102,'C-Existing'!C$12:C$500)</f>
        <v>1678482.8000000005</v>
      </c>
      <c r="D102" s="42">
        <f>SUMIF('C-Existing'!$B$12:$B$500,$B102,'C-Existing'!D$12:D$500)</f>
        <v>181879537.55999997</v>
      </c>
      <c r="E102" s="42">
        <f>SUMIF('C-Existing'!$B$12:$B$500,$B102,'C-Existing'!E$12:E$500)</f>
        <v>0</v>
      </c>
      <c r="F102" s="42">
        <f>SUMIF('C-Existing'!$B$12:$B$500,$B102,'C-Existing'!F$12:F$500)</f>
        <v>0</v>
      </c>
      <c r="G102" s="42">
        <f>SUMIF('C-Existing'!$B$12:$B$500,$B102,'C-Existing'!G$12:G$500)</f>
        <v>2449</v>
      </c>
      <c r="H102" s="42">
        <f>SUMIF('C-Existing'!$B$12:$B$500,$B102,'C-Existing'!H$12:H$500)</f>
        <v>12996326.629999999</v>
      </c>
      <c r="I102" s="42">
        <f>SUMIF('C-Existing'!$B$12:$B$500,$B102,'C-Existing'!I$12:I$500)</f>
        <v>0</v>
      </c>
      <c r="J102" s="42">
        <f>SUMIF('C-Existing'!$B$12:$B$500,$B102,'C-Existing'!J$12:J$500)</f>
        <v>12996326.629999999</v>
      </c>
      <c r="K102" s="42">
        <f>SUMIF('C-Existing'!$B$12:$B$500,$B102,'C-Existing'!K$12:K$500)</f>
        <v>120323.90000000001</v>
      </c>
      <c r="L102" s="42">
        <f>SUMIF('C-Existing'!$B$12:$B$500,$B102,'C-Existing'!L$12:L$500)</f>
        <v>120323.90000000001</v>
      </c>
      <c r="M102" s="42">
        <f>SUMIF('C-Existing'!$B$12:$B$500,$B102,'C-Existing'!M$12:M$500)</f>
        <v>891275</v>
      </c>
      <c r="N102" s="42">
        <f>SUMIF('C-Existing'!$B$12:$B$500,$B102,'C-Existing'!N$12:N$500)</f>
        <v>0</v>
      </c>
      <c r="O102" s="42">
        <f>SUMIF('C-Existing'!$B$12:$B$500,$B102,'C-Existing'!O$12:O$500)</f>
        <v>741168</v>
      </c>
      <c r="P102" s="42">
        <f>SUMIF('C-Existing'!$B$12:$B$500,$B102,'C-Existing'!P$12:P$500)</f>
        <v>120323.90000000001</v>
      </c>
      <c r="Q102" s="42">
        <f>SUMIF('C-Existing'!$B$12:$B$500,$B102,'C-Existing'!Q$12:Q$500)</f>
        <v>620844.10000000009</v>
      </c>
      <c r="R102" s="42">
        <f>SUMIF('C-Existing'!$B$12:$B$500,$B102,'C-Existing'!R$12:R$500)</f>
        <v>0</v>
      </c>
      <c r="S102" s="42">
        <f>SUMIF('C-Existing'!$B$12:$B$500,$B102,'C-Existing'!S$12:S$500)</f>
        <v>12375482.529999999</v>
      </c>
      <c r="T102" s="42">
        <f>SUMIF('C-Existing'!$B$12:$B$500,$B102,'C-Existing'!T$12:T$500)</f>
        <v>12375482.529999999</v>
      </c>
      <c r="U102" s="42">
        <f>SUMIF('C-Existing'!$B$12:$B$500,$B102,'C-Existing'!U$12:U$500)</f>
        <v>1</v>
      </c>
      <c r="V102" s="42">
        <f>SUMIF('C-Existing'!$B$12:$B$500,$B102,'C-Existing'!V$12:V$500)</f>
        <v>120324.32404941667</v>
      </c>
      <c r="W102" s="42">
        <f>SUMIF('C-Existing'!$B$12:$B$500,$B102,'C-Existing'!W$12:W$500)</f>
        <v>0</v>
      </c>
      <c r="X102" s="42">
        <f>SUMIF('C-Existing'!$B$12:$B$500,$B102,'C-Existing'!X$12:X$500)</f>
        <v>155</v>
      </c>
      <c r="Y102" s="42">
        <f>SUMIF('C-Existing'!$B$12:$B$500,$B102,'C-Existing'!Y$12:Y$500)</f>
        <v>0</v>
      </c>
      <c r="Z102" s="42">
        <f>SUMIF('C-Existing'!$B$12:$B$500,$B102,'C-Existing'!Z$12:Z$500)</f>
        <v>0</v>
      </c>
      <c r="AA102" s="42">
        <f>SUMIF('C-Existing'!$B$12:$B$500,$B102,'C-Existing'!AA$12:AA$500)</f>
        <v>0</v>
      </c>
      <c r="AB102" s="42">
        <f>SUMIF('C-Existing'!$B$12:$B$500,$B102,'C-Existing'!AB$12:AB$500)</f>
        <v>0</v>
      </c>
      <c r="AC102" s="42">
        <f>SUMIF('C-Existing'!$B$12:$B$500,$B102,'C-Existing'!AC$12:AC$500)</f>
        <v>889</v>
      </c>
      <c r="AD102" s="42">
        <f>SUMIF('C-Existing'!$B$12:$B$500,$B102,'C-Existing'!AD$12:AD$500)</f>
        <v>0</v>
      </c>
      <c r="AE102" s="70">
        <f>SUMIF('C-Existing'!$B$12:$B$500,$B102,'C-Existing'!AE$12:AE$500)</f>
        <v>0.1111</v>
      </c>
      <c r="AF102" s="42">
        <f>SUMIF('C-Existing'!$B$12:$B$500,$B102,'C-Existing'!AF$12:AF$500)</f>
        <v>0</v>
      </c>
      <c r="AG102" s="42">
        <f>SUMIF('C-Existing'!$B$12:$B$500,$B102,'C-Existing'!AG$12:AG$500)</f>
        <v>0</v>
      </c>
      <c r="AH102" s="62">
        <f>SUMIF('C-Existing'!$B$12:$B$500,$B102,'C-Existing'!AH$12:AH$500)</f>
        <v>0</v>
      </c>
      <c r="AI102" s="42">
        <f>SUMIF('C-Existing'!$B$12:$B$500,$B102,'C-Existing'!AI$12:AI$500)</f>
        <v>1560</v>
      </c>
      <c r="AJ102" s="42">
        <f>SUMIF('C-Existing'!$B$12:$B$500,$B102,'C-Existing'!AJ$12:AJ$500)</f>
        <v>499200</v>
      </c>
      <c r="AK102" s="42">
        <f>SUMIF('C-Existing'!$B$12:$B$500,$B102,'C-Existing'!AK$12:AK$500)</f>
        <v>0</v>
      </c>
      <c r="AL102" s="42">
        <f>SUMIF('C-Existing'!$B$12:$B$500,$B102,'C-Existing'!AL$12:AL$500)</f>
        <v>0</v>
      </c>
      <c r="AM102" s="42">
        <f>SUMIF('C-Existing'!$B$12:$B$500,$B102,'C-Existing'!AM$12:AM$500)</f>
        <v>0</v>
      </c>
      <c r="AN102" s="42">
        <f>SUMIF('C-Existing'!$B$12:$B$500,$B102,'C-Existing'!AN$12:AN$500)</f>
        <v>0</v>
      </c>
      <c r="AR102" s="42">
        <f t="shared" si="8"/>
        <v>-891275</v>
      </c>
    </row>
    <row r="103" spans="1:44" x14ac:dyDescent="0.2">
      <c r="A103" s="1">
        <f t="shared" si="6"/>
        <v>11</v>
      </c>
      <c r="B103" s="10">
        <f t="shared" si="7"/>
        <v>44530</v>
      </c>
      <c r="C103" s="42">
        <f>SUMIF('C-Existing'!$B$12:$B$500,$B103,'C-Existing'!C$12:C$500)</f>
        <v>1054983.76</v>
      </c>
      <c r="D103" s="42">
        <f>SUMIF('C-Existing'!$B$12:$B$500,$B103,'C-Existing'!D$12:D$500)</f>
        <v>182934521.31999996</v>
      </c>
      <c r="E103" s="42">
        <f>SUMIF('C-Existing'!$B$12:$B$500,$B103,'C-Existing'!E$12:E$500)</f>
        <v>0</v>
      </c>
      <c r="F103" s="42">
        <f>SUMIF('C-Existing'!$B$12:$B$500,$B103,'C-Existing'!F$12:F$500)</f>
        <v>0</v>
      </c>
      <c r="G103" s="42">
        <f>SUMIF('C-Existing'!$B$12:$B$500,$B103,'C-Existing'!G$12:G$500)</f>
        <v>2074</v>
      </c>
      <c r="H103" s="42">
        <f>SUMIF('C-Existing'!$B$12:$B$500,$B103,'C-Existing'!H$12:H$500)</f>
        <v>12375482.530000001</v>
      </c>
      <c r="I103" s="42">
        <f>SUMIF('C-Existing'!$B$12:$B$500,$B103,'C-Existing'!I$12:I$500)</f>
        <v>0</v>
      </c>
      <c r="J103" s="42">
        <f>SUMIF('C-Existing'!$B$12:$B$500,$B103,'C-Existing'!J$12:J$500)</f>
        <v>12375482.529999999</v>
      </c>
      <c r="K103" s="42">
        <f>SUMIF('C-Existing'!$B$12:$B$500,$B103,'C-Existing'!K$12:K$500)</f>
        <v>114575.93999999994</v>
      </c>
      <c r="L103" s="42">
        <f>SUMIF('C-Existing'!$B$12:$B$500,$B103,'C-Existing'!L$12:L$500)</f>
        <v>114575.93999999994</v>
      </c>
      <c r="M103" s="42">
        <f>SUMIF('C-Existing'!$B$12:$B$500,$B103,'C-Existing'!M$12:M$500)</f>
        <v>725630</v>
      </c>
      <c r="N103" s="42">
        <f>SUMIF('C-Existing'!$B$12:$B$500,$B103,'C-Existing'!N$12:N$500)</f>
        <v>0</v>
      </c>
      <c r="O103" s="42">
        <f>SUMIF('C-Existing'!$B$12:$B$500,$B103,'C-Existing'!O$12:O$500)</f>
        <v>580999.11</v>
      </c>
      <c r="P103" s="42">
        <f>SUMIF('C-Existing'!$B$12:$B$500,$B103,'C-Existing'!P$12:P$500)</f>
        <v>114575.93999999994</v>
      </c>
      <c r="Q103" s="42">
        <f>SUMIF('C-Existing'!$B$12:$B$500,$B103,'C-Existing'!Q$12:Q$500)</f>
        <v>466423.17000000004</v>
      </c>
      <c r="R103" s="42">
        <f>SUMIF('C-Existing'!$B$12:$B$500,$B103,'C-Existing'!R$12:R$500)</f>
        <v>0</v>
      </c>
      <c r="S103" s="42">
        <f>SUMIF('C-Existing'!$B$12:$B$500,$B103,'C-Existing'!S$12:S$500)</f>
        <v>11909059.360000001</v>
      </c>
      <c r="T103" s="42">
        <f>SUMIF('C-Existing'!$B$12:$B$500,$B103,'C-Existing'!T$12:T$500)</f>
        <v>11909059.360000001</v>
      </c>
      <c r="U103" s="42">
        <f>SUMIF('C-Existing'!$B$12:$B$500,$B103,'C-Existing'!U$12:U$500)</f>
        <v>1</v>
      </c>
      <c r="V103" s="42">
        <f>SUMIF('C-Existing'!$B$12:$B$500,$B103,'C-Existing'!V$12:V$500)</f>
        <v>114576.34242358334</v>
      </c>
      <c r="W103" s="42">
        <f>SUMIF('C-Existing'!$B$12:$B$500,$B103,'C-Existing'!W$12:W$500)</f>
        <v>0</v>
      </c>
      <c r="X103" s="42">
        <f>SUMIF('C-Existing'!$B$12:$B$500,$B103,'C-Existing'!X$12:X$500)</f>
        <v>155</v>
      </c>
      <c r="Y103" s="42">
        <f>SUMIF('C-Existing'!$B$12:$B$500,$B103,'C-Existing'!Y$12:Y$500)</f>
        <v>0</v>
      </c>
      <c r="Z103" s="42">
        <f>SUMIF('C-Existing'!$B$12:$B$500,$B103,'C-Existing'!Z$12:Z$500)</f>
        <v>0</v>
      </c>
      <c r="AA103" s="42">
        <f>SUMIF('C-Existing'!$B$12:$B$500,$B103,'C-Existing'!AA$12:AA$500)</f>
        <v>0</v>
      </c>
      <c r="AB103" s="42">
        <f>SUMIF('C-Existing'!$B$12:$B$500,$B103,'C-Existing'!AB$12:AB$500)</f>
        <v>0</v>
      </c>
      <c r="AC103" s="42">
        <f>SUMIF('C-Existing'!$B$12:$B$500,$B103,'C-Existing'!AC$12:AC$500)</f>
        <v>850</v>
      </c>
      <c r="AD103" s="42">
        <f>SUMIF('C-Existing'!$B$12:$B$500,$B103,'C-Existing'!AD$12:AD$500)</f>
        <v>0</v>
      </c>
      <c r="AE103" s="70">
        <f>SUMIF('C-Existing'!$B$12:$B$500,$B103,'C-Existing'!AE$12:AE$500)</f>
        <v>0.1111</v>
      </c>
      <c r="AF103" s="42">
        <f>SUMIF('C-Existing'!$B$12:$B$500,$B103,'C-Existing'!AF$12:AF$500)</f>
        <v>0</v>
      </c>
      <c r="AG103" s="42">
        <f>SUMIF('C-Existing'!$B$12:$B$500,$B103,'C-Existing'!AG$12:AG$500)</f>
        <v>0</v>
      </c>
      <c r="AH103" s="62">
        <f>SUMIF('C-Existing'!$B$12:$B$500,$B103,'C-Existing'!AH$12:AH$500)</f>
        <v>0</v>
      </c>
      <c r="AI103" s="42">
        <f>SUMIF('C-Existing'!$B$12:$B$500,$B103,'C-Existing'!AI$12:AI$500)</f>
        <v>1224</v>
      </c>
      <c r="AJ103" s="42">
        <f>SUMIF('C-Existing'!$B$12:$B$500,$B103,'C-Existing'!AJ$12:AJ$500)</f>
        <v>391279.11</v>
      </c>
      <c r="AK103" s="42">
        <f>SUMIF('C-Existing'!$B$12:$B$500,$B103,'C-Existing'!AK$12:AK$500)</f>
        <v>0</v>
      </c>
      <c r="AL103" s="42">
        <f>SUMIF('C-Existing'!$B$12:$B$500,$B103,'C-Existing'!AL$12:AL$500)</f>
        <v>0</v>
      </c>
      <c r="AM103" s="42">
        <f>SUMIF('C-Existing'!$B$12:$B$500,$B103,'C-Existing'!AM$12:AM$500)</f>
        <v>0</v>
      </c>
      <c r="AN103" s="42">
        <f>SUMIF('C-Existing'!$B$12:$B$500,$B103,'C-Existing'!AN$12:AN$500)</f>
        <v>0</v>
      </c>
      <c r="AR103" s="42">
        <f t="shared" si="8"/>
        <v>-725630</v>
      </c>
    </row>
    <row r="104" spans="1:44" x14ac:dyDescent="0.2">
      <c r="A104" s="1">
        <f t="shared" si="6"/>
        <v>12</v>
      </c>
      <c r="B104" s="10">
        <f t="shared" si="7"/>
        <v>44561</v>
      </c>
      <c r="C104" s="42">
        <f>SUMIF('C-Existing'!$B$12:$B$500,$B104,'C-Existing'!C$12:C$500)</f>
        <v>933634.18</v>
      </c>
      <c r="D104" s="42">
        <f>SUMIF('C-Existing'!$B$12:$B$500,$B104,'C-Existing'!D$12:D$500)</f>
        <v>183868155.49999997</v>
      </c>
      <c r="E104" s="42">
        <f>SUMIF('C-Existing'!$B$12:$B$500,$B104,'C-Existing'!E$12:E$500)</f>
        <v>0</v>
      </c>
      <c r="F104" s="42">
        <f>SUMIF('C-Existing'!$B$12:$B$500,$B104,'C-Existing'!F$12:F$500)</f>
        <v>0</v>
      </c>
      <c r="G104" s="42">
        <f>SUMIF('C-Existing'!$B$12:$B$500,$B104,'C-Existing'!G$12:G$500)</f>
        <v>1681</v>
      </c>
      <c r="H104" s="42">
        <f>SUMIF('C-Existing'!$B$12:$B$500,$B104,'C-Existing'!H$12:H$500)</f>
        <v>11909059.360000001</v>
      </c>
      <c r="I104" s="42">
        <f>SUMIF('C-Existing'!$B$12:$B$500,$B104,'C-Existing'!I$12:I$500)</f>
        <v>0</v>
      </c>
      <c r="J104" s="42">
        <f>SUMIF('C-Existing'!$B$12:$B$500,$B104,'C-Existing'!J$12:J$500)</f>
        <v>11909059.360000001</v>
      </c>
      <c r="K104" s="42">
        <f>SUMIF('C-Existing'!$B$12:$B$500,$B104,'C-Existing'!K$12:K$500)</f>
        <v>110257.63000000002</v>
      </c>
      <c r="L104" s="42">
        <f>SUMIF('C-Existing'!$B$12:$B$500,$B104,'C-Existing'!L$12:L$500)</f>
        <v>110257.63000000002</v>
      </c>
      <c r="M104" s="42">
        <f>SUMIF('C-Existing'!$B$12:$B$500,$B104,'C-Existing'!M$12:M$500)</f>
        <v>578955</v>
      </c>
      <c r="N104" s="42">
        <f>SUMIF('C-Existing'!$B$12:$B$500,$B104,'C-Existing'!N$12:N$500)</f>
        <v>0</v>
      </c>
      <c r="O104" s="42">
        <f>SUMIF('C-Existing'!$B$12:$B$500,$B104,'C-Existing'!O$12:O$500)</f>
        <v>465521.7</v>
      </c>
      <c r="P104" s="42">
        <f>SUMIF('C-Existing'!$B$12:$B$500,$B104,'C-Existing'!P$12:P$500)</f>
        <v>110257.63000000002</v>
      </c>
      <c r="Q104" s="42">
        <f>SUMIF('C-Existing'!$B$12:$B$500,$B104,'C-Existing'!Q$12:Q$500)</f>
        <v>355264.07</v>
      </c>
      <c r="R104" s="42">
        <f>SUMIF('C-Existing'!$B$12:$B$500,$B104,'C-Existing'!R$12:R$500)</f>
        <v>0</v>
      </c>
      <c r="S104" s="42">
        <f>SUMIF('C-Existing'!$B$12:$B$500,$B104,'C-Existing'!S$12:S$500)</f>
        <v>11553795.290000001</v>
      </c>
      <c r="T104" s="42">
        <f>SUMIF('C-Existing'!$B$12:$B$500,$B104,'C-Existing'!T$12:T$500)</f>
        <v>11553795.290000001</v>
      </c>
      <c r="U104" s="42">
        <f>SUMIF('C-Existing'!$B$12:$B$500,$B104,'C-Existing'!U$12:U$500)</f>
        <v>1</v>
      </c>
      <c r="V104" s="42">
        <f>SUMIF('C-Existing'!$B$12:$B$500,$B104,'C-Existing'!V$12:V$500)</f>
        <v>110258.04124133335</v>
      </c>
      <c r="W104" s="42">
        <f>SUMIF('C-Existing'!$B$12:$B$500,$B104,'C-Existing'!W$12:W$500)</f>
        <v>0</v>
      </c>
      <c r="X104" s="42">
        <f>SUMIF('C-Existing'!$B$12:$B$500,$B104,'C-Existing'!X$12:X$500)</f>
        <v>155</v>
      </c>
      <c r="Y104" s="42">
        <f>SUMIF('C-Existing'!$B$12:$B$500,$B104,'C-Existing'!Y$12:Y$500)</f>
        <v>0</v>
      </c>
      <c r="Z104" s="42">
        <f>SUMIF('C-Existing'!$B$12:$B$500,$B104,'C-Existing'!Z$12:Z$500)</f>
        <v>0</v>
      </c>
      <c r="AA104" s="42">
        <f>SUMIF('C-Existing'!$B$12:$B$500,$B104,'C-Existing'!AA$12:AA$500)</f>
        <v>0</v>
      </c>
      <c r="AB104" s="42">
        <f>SUMIF('C-Existing'!$B$12:$B$500,$B104,'C-Existing'!AB$12:AB$500)</f>
        <v>0</v>
      </c>
      <c r="AC104" s="42">
        <f>SUMIF('C-Existing'!$B$12:$B$500,$B104,'C-Existing'!AC$12:AC$500)</f>
        <v>701</v>
      </c>
      <c r="AD104" s="42">
        <f>SUMIF('C-Existing'!$B$12:$B$500,$B104,'C-Existing'!AD$12:AD$500)</f>
        <v>0</v>
      </c>
      <c r="AE104" s="70">
        <f>SUMIF('C-Existing'!$B$12:$B$500,$B104,'C-Existing'!AE$12:AE$500)</f>
        <v>0.1111</v>
      </c>
      <c r="AF104" s="42">
        <f>SUMIF('C-Existing'!$B$12:$B$500,$B104,'C-Existing'!AF$12:AF$500)</f>
        <v>0</v>
      </c>
      <c r="AG104" s="42">
        <f>SUMIF('C-Existing'!$B$12:$B$500,$B104,'C-Existing'!AG$12:AG$500)</f>
        <v>0</v>
      </c>
      <c r="AH104" s="62">
        <f>SUMIF('C-Existing'!$B$12:$B$500,$B104,'C-Existing'!AH$12:AH$500)</f>
        <v>0</v>
      </c>
      <c r="AI104" s="42">
        <f>SUMIF('C-Existing'!$B$12:$B$500,$B104,'C-Existing'!AI$12:AI$500)</f>
        <v>980</v>
      </c>
      <c r="AJ104" s="42">
        <f>SUMIF('C-Existing'!$B$12:$B$500,$B104,'C-Existing'!AJ$12:AJ$500)</f>
        <v>313600</v>
      </c>
      <c r="AK104" s="42">
        <f>SUMIF('C-Existing'!$B$12:$B$500,$B104,'C-Existing'!AK$12:AK$500)</f>
        <v>0</v>
      </c>
      <c r="AL104" s="42">
        <f>SUMIF('C-Existing'!$B$12:$B$500,$B104,'C-Existing'!AL$12:AL$500)</f>
        <v>0</v>
      </c>
      <c r="AM104" s="42">
        <f>SUMIF('C-Existing'!$B$12:$B$500,$B104,'C-Existing'!AM$12:AM$500)</f>
        <v>0</v>
      </c>
      <c r="AN104" s="42">
        <f>SUMIF('C-Existing'!$B$12:$B$500,$B104,'C-Existing'!AN$12:AN$500)</f>
        <v>0</v>
      </c>
      <c r="AR104" s="42">
        <f t="shared" si="8"/>
        <v>-578955</v>
      </c>
    </row>
    <row r="105" spans="1:44" x14ac:dyDescent="0.2">
      <c r="A105" s="1">
        <f t="shared" si="6"/>
        <v>1</v>
      </c>
      <c r="B105" s="10">
        <f t="shared" si="7"/>
        <v>44592</v>
      </c>
      <c r="C105" s="42">
        <f>SUMIF('C-Existing'!$B$12:$B$500,$B105,'C-Existing'!C$12:C$500)</f>
        <v>1152965.5100000002</v>
      </c>
      <c r="D105" s="42">
        <f>SUMIF('C-Existing'!$B$12:$B$500,$B105,'C-Existing'!D$12:D$500)</f>
        <v>185021121.00999996</v>
      </c>
      <c r="E105" s="42">
        <f>SUMIF('C-Existing'!$B$12:$B$500,$B105,'C-Existing'!E$12:E$500)</f>
        <v>0</v>
      </c>
      <c r="F105" s="42">
        <f>SUMIF('C-Existing'!$B$12:$B$500,$B105,'C-Existing'!F$12:F$500)</f>
        <v>0</v>
      </c>
      <c r="G105" s="42">
        <f>SUMIF('C-Existing'!$B$12:$B$500,$B105,'C-Existing'!G$12:G$500)</f>
        <v>1054</v>
      </c>
      <c r="H105" s="42">
        <f>SUMIF('C-Existing'!$B$12:$B$500,$B105,'C-Existing'!H$12:H$500)</f>
        <v>11553795.290000001</v>
      </c>
      <c r="I105" s="42">
        <f>SUMIF('C-Existing'!$B$12:$B$500,$B105,'C-Existing'!I$12:I$500)</f>
        <v>0</v>
      </c>
      <c r="J105" s="42">
        <f>SUMIF('C-Existing'!$B$12:$B$500,$B105,'C-Existing'!J$12:J$500)</f>
        <v>11553795.290000001</v>
      </c>
      <c r="K105" s="42">
        <f>SUMIF('C-Existing'!$B$12:$B$500,$B105,'C-Existing'!K$12:K$500)</f>
        <v>106968.50000000003</v>
      </c>
      <c r="L105" s="42">
        <f>SUMIF('C-Existing'!$B$12:$B$500,$B105,'C-Existing'!L$12:L$500)</f>
        <v>106968.50000000003</v>
      </c>
      <c r="M105" s="42">
        <f>SUMIF('C-Existing'!$B$12:$B$500,$B105,'C-Existing'!M$12:M$500)</f>
        <v>356010</v>
      </c>
      <c r="N105" s="42">
        <f>SUMIF('C-Existing'!$B$12:$B$500,$B105,'C-Existing'!N$12:N$500)</f>
        <v>0</v>
      </c>
      <c r="O105" s="42">
        <f>SUMIF('C-Existing'!$B$12:$B$500,$B105,'C-Existing'!O$12:O$500)</f>
        <v>285950</v>
      </c>
      <c r="P105" s="42">
        <f>SUMIF('C-Existing'!$B$12:$B$500,$B105,'C-Existing'!P$12:P$500)</f>
        <v>106968.50000000003</v>
      </c>
      <c r="Q105" s="42">
        <f>SUMIF('C-Existing'!$B$12:$B$500,$B105,'C-Existing'!Q$12:Q$500)</f>
        <v>178981.5</v>
      </c>
      <c r="R105" s="42">
        <f>SUMIF('C-Existing'!$B$12:$B$500,$B105,'C-Existing'!R$12:R$500)</f>
        <v>0</v>
      </c>
      <c r="S105" s="42">
        <f>SUMIF('C-Existing'!$B$12:$B$500,$B105,'C-Existing'!S$12:S$500)</f>
        <v>11374813.790000003</v>
      </c>
      <c r="T105" s="42">
        <f>SUMIF('C-Existing'!$B$12:$B$500,$B105,'C-Existing'!T$12:T$500)</f>
        <v>11374813.790000003</v>
      </c>
      <c r="U105" s="42">
        <f>SUMIF('C-Existing'!$B$12:$B$500,$B105,'C-Existing'!U$12:U$500)</f>
        <v>1</v>
      </c>
      <c r="V105" s="42">
        <f>SUMIF('C-Existing'!$B$12:$B$500,$B105,'C-Existing'!V$12:V$500)</f>
        <v>106968.88805991667</v>
      </c>
      <c r="W105" s="42">
        <f>SUMIF('C-Existing'!$B$12:$B$500,$B105,'C-Existing'!W$12:W$500)</f>
        <v>0</v>
      </c>
      <c r="X105" s="42">
        <f>SUMIF('C-Existing'!$B$12:$B$500,$B105,'C-Existing'!X$12:X$500)</f>
        <v>155</v>
      </c>
      <c r="Y105" s="42">
        <f>SUMIF('C-Existing'!$B$12:$B$500,$B105,'C-Existing'!Y$12:Y$500)</f>
        <v>0</v>
      </c>
      <c r="Z105" s="42">
        <f>SUMIF('C-Existing'!$B$12:$B$500,$B105,'C-Existing'!Z$12:Z$500)</f>
        <v>0</v>
      </c>
      <c r="AA105" s="42">
        <f>SUMIF('C-Existing'!$B$12:$B$500,$B105,'C-Existing'!AA$12:AA$500)</f>
        <v>0</v>
      </c>
      <c r="AB105" s="42">
        <f>SUMIF('C-Existing'!$B$12:$B$500,$B105,'C-Existing'!AB$12:AB$500)</f>
        <v>0</v>
      </c>
      <c r="AC105" s="42">
        <f>SUMIF('C-Existing'!$B$12:$B$500,$B105,'C-Existing'!AC$12:AC$500)</f>
        <v>452</v>
      </c>
      <c r="AD105" s="42">
        <f>SUMIF('C-Existing'!$B$12:$B$500,$B105,'C-Existing'!AD$12:AD$500)</f>
        <v>0</v>
      </c>
      <c r="AE105" s="70">
        <f>SUMIF('C-Existing'!$B$12:$B$500,$B105,'C-Existing'!AE$12:AE$500)</f>
        <v>0.1111</v>
      </c>
      <c r="AF105" s="42">
        <f>SUMIF('C-Existing'!$B$12:$B$500,$B105,'C-Existing'!AF$12:AF$500)</f>
        <v>0</v>
      </c>
      <c r="AG105" s="42">
        <f>SUMIF('C-Existing'!$B$12:$B$500,$B105,'C-Existing'!AG$12:AG$500)</f>
        <v>0</v>
      </c>
      <c r="AH105" s="62">
        <f>SUMIF('C-Existing'!$B$12:$B$500,$B105,'C-Existing'!AH$12:AH$500)</f>
        <v>0</v>
      </c>
      <c r="AI105" s="42">
        <f>SUMIF('C-Existing'!$B$12:$B$500,$B105,'C-Existing'!AI$12:AI$500)</f>
        <v>602</v>
      </c>
      <c r="AJ105" s="42">
        <f>SUMIF('C-Existing'!$B$12:$B$500,$B105,'C-Existing'!AJ$12:AJ$500)</f>
        <v>192640</v>
      </c>
      <c r="AK105" s="42">
        <f>SUMIF('C-Existing'!$B$12:$B$500,$B105,'C-Existing'!AK$12:AK$500)</f>
        <v>0</v>
      </c>
      <c r="AL105" s="42">
        <f>SUMIF('C-Existing'!$B$12:$B$500,$B105,'C-Existing'!AL$12:AL$500)</f>
        <v>0</v>
      </c>
      <c r="AM105" s="42">
        <f>SUMIF('C-Existing'!$B$12:$B$500,$B105,'C-Existing'!AM$12:AM$500)</f>
        <v>0</v>
      </c>
      <c r="AN105" s="42">
        <f>SUMIF('C-Existing'!$B$12:$B$500,$B105,'C-Existing'!AN$12:AN$500)</f>
        <v>0</v>
      </c>
      <c r="AR105" s="42">
        <f t="shared" si="8"/>
        <v>-356010</v>
      </c>
    </row>
    <row r="106" spans="1:44" x14ac:dyDescent="0.2">
      <c r="A106" s="1">
        <f t="shared" si="6"/>
        <v>2</v>
      </c>
      <c r="B106" s="10">
        <f t="shared" si="7"/>
        <v>44620</v>
      </c>
      <c r="C106" s="42">
        <f>SUMIF('C-Existing'!$B$12:$B$500,$B106,'C-Existing'!C$12:C$500)</f>
        <v>1425051.5600000005</v>
      </c>
      <c r="D106" s="42">
        <f>SUMIF('C-Existing'!$B$12:$B$500,$B106,'C-Existing'!D$12:D$500)</f>
        <v>186446172.56999996</v>
      </c>
      <c r="E106" s="42">
        <f>SUMIF('C-Existing'!$B$12:$B$500,$B106,'C-Existing'!E$12:E$500)</f>
        <v>0</v>
      </c>
      <c r="F106" s="42">
        <f>SUMIF('C-Existing'!$B$12:$B$500,$B106,'C-Existing'!F$12:F$500)</f>
        <v>0</v>
      </c>
      <c r="G106" s="42">
        <f>SUMIF('C-Existing'!$B$12:$B$500,$B106,'C-Existing'!G$12:G$500)</f>
        <v>935</v>
      </c>
      <c r="H106" s="42">
        <f>SUMIF('C-Existing'!$B$12:$B$500,$B106,'C-Existing'!H$12:H$500)</f>
        <v>11374813.790000003</v>
      </c>
      <c r="I106" s="42">
        <f>SUMIF('C-Existing'!$B$12:$B$500,$B106,'C-Existing'!I$12:I$500)</f>
        <v>0</v>
      </c>
      <c r="J106" s="42">
        <f>SUMIF('C-Existing'!$B$12:$B$500,$B106,'C-Existing'!J$12:J$500)</f>
        <v>11374813.790000003</v>
      </c>
      <c r="K106" s="42">
        <f>SUMIF('C-Existing'!$B$12:$B$500,$B106,'C-Existing'!K$12:K$500)</f>
        <v>105311.43000000001</v>
      </c>
      <c r="L106" s="42">
        <f>SUMIF('C-Existing'!$B$12:$B$500,$B106,'C-Existing'!L$12:L$500)</f>
        <v>105311.43000000001</v>
      </c>
      <c r="M106" s="42">
        <f>SUMIF('C-Existing'!$B$12:$B$500,$B106,'C-Existing'!M$12:M$500)</f>
        <v>316125</v>
      </c>
      <c r="N106" s="42">
        <f>SUMIF('C-Existing'!$B$12:$B$500,$B106,'C-Existing'!N$12:N$500)</f>
        <v>0</v>
      </c>
      <c r="O106" s="42">
        <f>SUMIF('C-Existing'!$B$12:$B$500,$B106,'C-Existing'!O$12:O$500)</f>
        <v>252882.03</v>
      </c>
      <c r="P106" s="42">
        <f>SUMIF('C-Existing'!$B$12:$B$500,$B106,'C-Existing'!P$12:P$500)</f>
        <v>105311.43000000001</v>
      </c>
      <c r="Q106" s="42">
        <f>SUMIF('C-Existing'!$B$12:$B$500,$B106,'C-Existing'!Q$12:Q$500)</f>
        <v>147570.59999999998</v>
      </c>
      <c r="R106" s="42">
        <f>SUMIF('C-Existing'!$B$12:$B$500,$B106,'C-Existing'!R$12:R$500)</f>
        <v>0</v>
      </c>
      <c r="S106" s="42">
        <f>SUMIF('C-Existing'!$B$12:$B$500,$B106,'C-Existing'!S$12:S$500)</f>
        <v>11227243.189999999</v>
      </c>
      <c r="T106" s="42">
        <f>SUMIF('C-Existing'!$B$12:$B$500,$B106,'C-Existing'!T$12:T$500)</f>
        <v>11227243.189999999</v>
      </c>
      <c r="U106" s="42">
        <f>SUMIF('C-Existing'!$B$12:$B$500,$B106,'C-Existing'!U$12:U$500)</f>
        <v>1</v>
      </c>
      <c r="V106" s="42">
        <f>SUMIF('C-Existing'!$B$12:$B$500,$B106,'C-Existing'!V$12:V$500)</f>
        <v>105311.8176724167</v>
      </c>
      <c r="W106" s="42">
        <f>SUMIF('C-Existing'!$B$12:$B$500,$B106,'C-Existing'!W$12:W$500)</f>
        <v>0</v>
      </c>
      <c r="X106" s="42">
        <f>SUMIF('C-Existing'!$B$12:$B$500,$B106,'C-Existing'!X$12:X$500)</f>
        <v>155</v>
      </c>
      <c r="Y106" s="42">
        <f>SUMIF('C-Existing'!$B$12:$B$500,$B106,'C-Existing'!Y$12:Y$500)</f>
        <v>0</v>
      </c>
      <c r="Z106" s="42">
        <f>SUMIF('C-Existing'!$B$12:$B$500,$B106,'C-Existing'!Z$12:Z$500)</f>
        <v>0</v>
      </c>
      <c r="AA106" s="42">
        <f>SUMIF('C-Existing'!$B$12:$B$500,$B106,'C-Existing'!AA$12:AA$500)</f>
        <v>0</v>
      </c>
      <c r="AB106" s="42">
        <f>SUMIF('C-Existing'!$B$12:$B$500,$B106,'C-Existing'!AB$12:AB$500)</f>
        <v>0</v>
      </c>
      <c r="AC106" s="42">
        <f>SUMIF('C-Existing'!$B$12:$B$500,$B106,'C-Existing'!AC$12:AC$500)</f>
        <v>402</v>
      </c>
      <c r="AD106" s="42">
        <f>SUMIF('C-Existing'!$B$12:$B$500,$B106,'C-Existing'!AD$12:AD$500)</f>
        <v>0</v>
      </c>
      <c r="AE106" s="70">
        <f>SUMIF('C-Existing'!$B$12:$B$500,$B106,'C-Existing'!AE$12:AE$500)</f>
        <v>0.1111</v>
      </c>
      <c r="AF106" s="42">
        <f>SUMIF('C-Existing'!$B$12:$B$500,$B106,'C-Existing'!AF$12:AF$500)</f>
        <v>0</v>
      </c>
      <c r="AG106" s="42">
        <f>SUMIF('C-Existing'!$B$12:$B$500,$B106,'C-Existing'!AG$12:AG$500)</f>
        <v>0</v>
      </c>
      <c r="AH106" s="62">
        <f>SUMIF('C-Existing'!$B$12:$B$500,$B106,'C-Existing'!AH$12:AH$500)</f>
        <v>0</v>
      </c>
      <c r="AI106" s="42">
        <f>SUMIF('C-Existing'!$B$12:$B$500,$B106,'C-Existing'!AI$12:AI$500)</f>
        <v>533</v>
      </c>
      <c r="AJ106" s="42">
        <f>SUMIF('C-Existing'!$B$12:$B$500,$B106,'C-Existing'!AJ$12:AJ$500)</f>
        <v>170267.03</v>
      </c>
      <c r="AK106" s="42">
        <f>SUMIF('C-Existing'!$B$12:$B$500,$B106,'C-Existing'!AK$12:AK$500)</f>
        <v>0</v>
      </c>
      <c r="AL106" s="42">
        <f>SUMIF('C-Existing'!$B$12:$B$500,$B106,'C-Existing'!AL$12:AL$500)</f>
        <v>0</v>
      </c>
      <c r="AM106" s="42">
        <f>SUMIF('C-Existing'!$B$12:$B$500,$B106,'C-Existing'!AM$12:AM$500)</f>
        <v>0</v>
      </c>
      <c r="AN106" s="42">
        <f>SUMIF('C-Existing'!$B$12:$B$500,$B106,'C-Existing'!AN$12:AN$500)</f>
        <v>0</v>
      </c>
      <c r="AR106" s="42">
        <f t="shared" si="8"/>
        <v>-316125</v>
      </c>
    </row>
    <row r="107" spans="1:44" x14ac:dyDescent="0.2">
      <c r="A107" s="1">
        <f t="shared" si="6"/>
        <v>3</v>
      </c>
      <c r="B107" s="10">
        <f t="shared" si="7"/>
        <v>44651</v>
      </c>
      <c r="C107" s="42">
        <f>SUMIF('C-Existing'!$B$12:$B$500,$B107,'C-Existing'!C$12:C$500)</f>
        <v>2024546.4100000004</v>
      </c>
      <c r="D107" s="42">
        <f>SUMIF('C-Existing'!$B$12:$B$500,$B107,'C-Existing'!D$12:D$500)</f>
        <v>188470718.97999996</v>
      </c>
      <c r="E107" s="42">
        <f>SUMIF('C-Existing'!$B$12:$B$500,$B107,'C-Existing'!E$12:E$500)</f>
        <v>0</v>
      </c>
      <c r="F107" s="42">
        <f>SUMIF('C-Existing'!$B$12:$B$500,$B107,'C-Existing'!F$12:F$500)</f>
        <v>0</v>
      </c>
      <c r="G107" s="42">
        <f>SUMIF('C-Existing'!$B$12:$B$500,$B107,'C-Existing'!G$12:G$500)</f>
        <v>1156</v>
      </c>
      <c r="H107" s="42">
        <f>SUMIF('C-Existing'!$B$12:$B$500,$B107,'C-Existing'!H$12:H$500)</f>
        <v>11227243.189999999</v>
      </c>
      <c r="I107" s="42">
        <f>SUMIF('C-Existing'!$B$12:$B$500,$B107,'C-Existing'!I$12:I$500)</f>
        <v>0</v>
      </c>
      <c r="J107" s="42">
        <f>SUMIF('C-Existing'!$B$12:$B$500,$B107,'C-Existing'!J$12:J$500)</f>
        <v>11227243.189999999</v>
      </c>
      <c r="K107" s="42">
        <f>SUMIF('C-Existing'!$B$12:$B$500,$B107,'C-Existing'!K$12:K$500)</f>
        <v>103945.18000000001</v>
      </c>
      <c r="L107" s="42">
        <f>SUMIF('C-Existing'!$B$12:$B$500,$B107,'C-Existing'!L$12:L$500)</f>
        <v>103945.18000000001</v>
      </c>
      <c r="M107" s="42">
        <f>SUMIF('C-Existing'!$B$12:$B$500,$B107,'C-Existing'!M$12:M$500)</f>
        <v>388140</v>
      </c>
      <c r="N107" s="42">
        <f>SUMIF('C-Existing'!$B$12:$B$500,$B107,'C-Existing'!N$12:N$500)</f>
        <v>0</v>
      </c>
      <c r="O107" s="42">
        <f>SUMIF('C-Existing'!$B$12:$B$500,$B107,'C-Existing'!O$12:O$500)</f>
        <v>310175</v>
      </c>
      <c r="P107" s="42">
        <f>SUMIF('C-Existing'!$B$12:$B$500,$B107,'C-Existing'!P$12:P$500)</f>
        <v>103945.18000000001</v>
      </c>
      <c r="Q107" s="42">
        <f>SUMIF('C-Existing'!$B$12:$B$500,$B107,'C-Existing'!Q$12:Q$500)</f>
        <v>206229.81999999998</v>
      </c>
      <c r="R107" s="42">
        <f>SUMIF('C-Existing'!$B$12:$B$500,$B107,'C-Existing'!R$12:R$500)</f>
        <v>0</v>
      </c>
      <c r="S107" s="42">
        <f>SUMIF('C-Existing'!$B$12:$B$500,$B107,'C-Existing'!S$12:S$500)</f>
        <v>11021013.370000001</v>
      </c>
      <c r="T107" s="42">
        <f>SUMIF('C-Existing'!$B$12:$B$500,$B107,'C-Existing'!T$12:T$500)</f>
        <v>11021013.370000001</v>
      </c>
      <c r="U107" s="42">
        <f>SUMIF('C-Existing'!$B$12:$B$500,$B107,'C-Existing'!U$12:U$500)</f>
        <v>1</v>
      </c>
      <c r="V107" s="42">
        <f>SUMIF('C-Existing'!$B$12:$B$500,$B107,'C-Existing'!V$12:V$500)</f>
        <v>103945.55986741667</v>
      </c>
      <c r="W107" s="42">
        <f>SUMIF('C-Existing'!$B$12:$B$500,$B107,'C-Existing'!W$12:W$500)</f>
        <v>0</v>
      </c>
      <c r="X107" s="42">
        <f>SUMIF('C-Existing'!$B$12:$B$500,$B107,'C-Existing'!X$12:X$500)</f>
        <v>155</v>
      </c>
      <c r="Y107" s="42">
        <f>SUMIF('C-Existing'!$B$12:$B$500,$B107,'C-Existing'!Y$12:Y$500)</f>
        <v>0</v>
      </c>
      <c r="Z107" s="42">
        <f>SUMIF('C-Existing'!$B$12:$B$500,$B107,'C-Existing'!Z$12:Z$500)</f>
        <v>0</v>
      </c>
      <c r="AA107" s="42">
        <f>SUMIF('C-Existing'!$B$12:$B$500,$B107,'C-Existing'!AA$12:AA$500)</f>
        <v>0</v>
      </c>
      <c r="AB107" s="42">
        <f>SUMIF('C-Existing'!$B$12:$B$500,$B107,'C-Existing'!AB$12:AB$500)</f>
        <v>0</v>
      </c>
      <c r="AC107" s="42">
        <f>SUMIF('C-Existing'!$B$12:$B$500,$B107,'C-Existing'!AC$12:AC$500)</f>
        <v>503</v>
      </c>
      <c r="AD107" s="42">
        <f>SUMIF('C-Existing'!$B$12:$B$500,$B107,'C-Existing'!AD$12:AD$500)</f>
        <v>0</v>
      </c>
      <c r="AE107" s="70">
        <f>SUMIF('C-Existing'!$B$12:$B$500,$B107,'C-Existing'!AE$12:AE$500)</f>
        <v>0.1111</v>
      </c>
      <c r="AF107" s="42">
        <f>SUMIF('C-Existing'!$B$12:$B$500,$B107,'C-Existing'!AF$12:AF$500)</f>
        <v>0</v>
      </c>
      <c r="AG107" s="42">
        <f>SUMIF('C-Existing'!$B$12:$B$500,$B107,'C-Existing'!AG$12:AG$500)</f>
        <v>0</v>
      </c>
      <c r="AH107" s="62">
        <f>SUMIF('C-Existing'!$B$12:$B$500,$B107,'C-Existing'!AH$12:AH$500)</f>
        <v>0</v>
      </c>
      <c r="AI107" s="42">
        <f>SUMIF('C-Existing'!$B$12:$B$500,$B107,'C-Existing'!AI$12:AI$500)</f>
        <v>653</v>
      </c>
      <c r="AJ107" s="42">
        <f>SUMIF('C-Existing'!$B$12:$B$500,$B107,'C-Existing'!AJ$12:AJ$500)</f>
        <v>208960</v>
      </c>
      <c r="AK107" s="42">
        <f>SUMIF('C-Existing'!$B$12:$B$500,$B107,'C-Existing'!AK$12:AK$500)</f>
        <v>0</v>
      </c>
      <c r="AL107" s="42">
        <f>SUMIF('C-Existing'!$B$12:$B$500,$B107,'C-Existing'!AL$12:AL$500)</f>
        <v>0</v>
      </c>
      <c r="AM107" s="42">
        <f>SUMIF('C-Existing'!$B$12:$B$500,$B107,'C-Existing'!AM$12:AM$500)</f>
        <v>0</v>
      </c>
      <c r="AN107" s="42">
        <f>SUMIF('C-Existing'!$B$12:$B$500,$B107,'C-Existing'!AN$12:AN$500)</f>
        <v>0</v>
      </c>
      <c r="AR107" s="42">
        <f t="shared" si="8"/>
        <v>-388140</v>
      </c>
    </row>
    <row r="108" spans="1:44" x14ac:dyDescent="0.2">
      <c r="A108" s="1">
        <f t="shared" si="6"/>
        <v>4</v>
      </c>
      <c r="B108" s="10">
        <f t="shared" si="7"/>
        <v>44681</v>
      </c>
      <c r="C108" s="42">
        <f>SUMIF('C-Existing'!$B$12:$B$500,$B108,'C-Existing'!C$12:C$500)</f>
        <v>2274802.3600000003</v>
      </c>
      <c r="D108" s="42">
        <f>SUMIF('C-Existing'!$B$12:$B$500,$B108,'C-Existing'!D$12:D$500)</f>
        <v>190745521.33999997</v>
      </c>
      <c r="E108" s="42">
        <f>SUMIF('C-Existing'!$B$12:$B$500,$B108,'C-Existing'!E$12:E$500)</f>
        <v>0</v>
      </c>
      <c r="F108" s="42">
        <f>SUMIF('C-Existing'!$B$12:$B$500,$B108,'C-Existing'!F$12:F$500)</f>
        <v>0</v>
      </c>
      <c r="G108" s="42">
        <f>SUMIF('C-Existing'!$B$12:$B$500,$B108,'C-Existing'!G$12:G$500)</f>
        <v>1419</v>
      </c>
      <c r="H108" s="42">
        <f>SUMIF('C-Existing'!$B$12:$B$500,$B108,'C-Existing'!H$12:H$500)</f>
        <v>11021013.370000001</v>
      </c>
      <c r="I108" s="42">
        <f>SUMIF('C-Existing'!$B$12:$B$500,$B108,'C-Existing'!I$12:I$500)</f>
        <v>0</v>
      </c>
      <c r="J108" s="42">
        <f>SUMIF('C-Existing'!$B$12:$B$500,$B108,'C-Existing'!J$12:J$500)</f>
        <v>11021013.370000001</v>
      </c>
      <c r="K108" s="42">
        <f>SUMIF('C-Existing'!$B$12:$B$500,$B108,'C-Existing'!K$12:K$500)</f>
        <v>102035.83000000002</v>
      </c>
      <c r="L108" s="42">
        <f>SUMIF('C-Existing'!$B$12:$B$500,$B108,'C-Existing'!L$12:L$500)</f>
        <v>102035.83000000002</v>
      </c>
      <c r="M108" s="42">
        <f>SUMIF('C-Existing'!$B$12:$B$500,$B108,'C-Existing'!M$12:M$500)</f>
        <v>476905</v>
      </c>
      <c r="N108" s="42">
        <f>SUMIF('C-Existing'!$B$12:$B$500,$B108,'C-Existing'!N$12:N$500)</f>
        <v>0</v>
      </c>
      <c r="O108" s="42">
        <f>SUMIF('C-Existing'!$B$12:$B$500,$B108,'C-Existing'!O$12:O$500)</f>
        <v>379189.1</v>
      </c>
      <c r="P108" s="42">
        <f>SUMIF('C-Existing'!$B$12:$B$500,$B108,'C-Existing'!P$12:P$500)</f>
        <v>102035.83000000002</v>
      </c>
      <c r="Q108" s="42">
        <f>SUMIF('C-Existing'!$B$12:$B$500,$B108,'C-Existing'!Q$12:Q$500)</f>
        <v>277153.26999999996</v>
      </c>
      <c r="R108" s="42">
        <f>SUMIF('C-Existing'!$B$12:$B$500,$B108,'C-Existing'!R$12:R$500)</f>
        <v>0</v>
      </c>
      <c r="S108" s="42">
        <f>SUMIF('C-Existing'!$B$12:$B$500,$B108,'C-Existing'!S$12:S$500)</f>
        <v>10743860.1</v>
      </c>
      <c r="T108" s="42">
        <f>SUMIF('C-Existing'!$B$12:$B$500,$B108,'C-Existing'!T$12:T$500)</f>
        <v>10743860.1</v>
      </c>
      <c r="U108" s="42">
        <f>SUMIF('C-Existing'!$B$12:$B$500,$B108,'C-Existing'!U$12:U$500)</f>
        <v>1</v>
      </c>
      <c r="V108" s="42">
        <f>SUMIF('C-Existing'!$B$12:$B$500,$B108,'C-Existing'!V$12:V$500)</f>
        <v>102036.21545058335</v>
      </c>
      <c r="W108" s="42">
        <f>SUMIF('C-Existing'!$B$12:$B$500,$B108,'C-Existing'!W$12:W$500)</f>
        <v>0</v>
      </c>
      <c r="X108" s="42">
        <f>SUMIF('C-Existing'!$B$12:$B$500,$B108,'C-Existing'!X$12:X$500)</f>
        <v>155</v>
      </c>
      <c r="Y108" s="42">
        <f>SUMIF('C-Existing'!$B$12:$B$500,$B108,'C-Existing'!Y$12:Y$500)</f>
        <v>0</v>
      </c>
      <c r="Z108" s="42">
        <f>SUMIF('C-Existing'!$B$12:$B$500,$B108,'C-Existing'!Z$12:Z$500)</f>
        <v>0</v>
      </c>
      <c r="AA108" s="42">
        <f>SUMIF('C-Existing'!$B$12:$B$500,$B108,'C-Existing'!AA$12:AA$500)</f>
        <v>0</v>
      </c>
      <c r="AB108" s="42">
        <f>SUMIF('C-Existing'!$B$12:$B$500,$B108,'C-Existing'!AB$12:AB$500)</f>
        <v>0</v>
      </c>
      <c r="AC108" s="42">
        <f>SUMIF('C-Existing'!$B$12:$B$500,$B108,'C-Existing'!AC$12:AC$500)</f>
        <v>620</v>
      </c>
      <c r="AD108" s="42">
        <f>SUMIF('C-Existing'!$B$12:$B$500,$B108,'C-Existing'!AD$12:AD$500)</f>
        <v>0</v>
      </c>
      <c r="AE108" s="70">
        <f>SUMIF('C-Existing'!$B$12:$B$500,$B108,'C-Existing'!AE$12:AE$500)</f>
        <v>0.1111</v>
      </c>
      <c r="AF108" s="42">
        <f>SUMIF('C-Existing'!$B$12:$B$500,$B108,'C-Existing'!AF$12:AF$500)</f>
        <v>0</v>
      </c>
      <c r="AG108" s="42">
        <f>SUMIF('C-Existing'!$B$12:$B$500,$B108,'C-Existing'!AG$12:AG$500)</f>
        <v>0</v>
      </c>
      <c r="AH108" s="62">
        <f>SUMIF('C-Existing'!$B$12:$B$500,$B108,'C-Existing'!AH$12:AH$500)</f>
        <v>0</v>
      </c>
      <c r="AI108" s="42">
        <f>SUMIF('C-Existing'!$B$12:$B$500,$B108,'C-Existing'!AI$12:AI$500)</f>
        <v>799</v>
      </c>
      <c r="AJ108" s="42">
        <f>SUMIF('C-Existing'!$B$12:$B$500,$B108,'C-Existing'!AJ$12:AJ$500)</f>
        <v>255344.1</v>
      </c>
      <c r="AK108" s="42">
        <f>SUMIF('C-Existing'!$B$12:$B$500,$B108,'C-Existing'!AK$12:AK$500)</f>
        <v>0</v>
      </c>
      <c r="AL108" s="42">
        <f>SUMIF('C-Existing'!$B$12:$B$500,$B108,'C-Existing'!AL$12:AL$500)</f>
        <v>0</v>
      </c>
      <c r="AM108" s="42">
        <f>SUMIF('C-Existing'!$B$12:$B$500,$B108,'C-Existing'!AM$12:AM$500)</f>
        <v>0</v>
      </c>
      <c r="AN108" s="42">
        <f>SUMIF('C-Existing'!$B$12:$B$500,$B108,'C-Existing'!AN$12:AN$500)</f>
        <v>0</v>
      </c>
      <c r="AR108" s="42">
        <f t="shared" si="8"/>
        <v>-476905</v>
      </c>
    </row>
    <row r="109" spans="1:44" x14ac:dyDescent="0.2">
      <c r="A109" s="1">
        <f t="shared" si="6"/>
        <v>5</v>
      </c>
      <c r="B109" s="10">
        <f t="shared" ref="B109:B140" si="9">EOMONTH(B108,1)</f>
        <v>44712</v>
      </c>
      <c r="C109" s="42">
        <f>SUMIF('C-Existing'!$B$12:$B$500,$B109,'C-Existing'!C$12:C$500)</f>
        <v>2719612.3999999994</v>
      </c>
      <c r="D109" s="42">
        <f>SUMIF('C-Existing'!$B$12:$B$500,$B109,'C-Existing'!D$12:D$500)</f>
        <v>193465133.73999998</v>
      </c>
      <c r="E109" s="42">
        <f>SUMIF('C-Existing'!$B$12:$B$500,$B109,'C-Existing'!E$12:E$500)</f>
        <v>0</v>
      </c>
      <c r="F109" s="42">
        <f>SUMIF('C-Existing'!$B$12:$B$500,$B109,'C-Existing'!F$12:F$500)</f>
        <v>0</v>
      </c>
      <c r="G109" s="42">
        <f>SUMIF('C-Existing'!$B$12:$B$500,$B109,'C-Existing'!G$12:G$500)</f>
        <v>2030</v>
      </c>
      <c r="H109" s="42">
        <f>SUMIF('C-Existing'!$B$12:$B$500,$B109,'C-Existing'!H$12:H$500)</f>
        <v>10743860.1</v>
      </c>
      <c r="I109" s="42">
        <f>SUMIF('C-Existing'!$B$12:$B$500,$B109,'C-Existing'!I$12:I$500)</f>
        <v>0</v>
      </c>
      <c r="J109" s="42">
        <f>SUMIF('C-Existing'!$B$12:$B$500,$B109,'C-Existing'!J$12:J$500)</f>
        <v>10743860.1</v>
      </c>
      <c r="K109" s="42">
        <f>SUMIF('C-Existing'!$B$12:$B$500,$B109,'C-Existing'!K$12:K$500)</f>
        <v>99469.87000000001</v>
      </c>
      <c r="L109" s="42">
        <f>SUMIF('C-Existing'!$B$12:$B$500,$B109,'C-Existing'!L$12:L$500)</f>
        <v>99469.87000000001</v>
      </c>
      <c r="M109" s="42">
        <f>SUMIF('C-Existing'!$B$12:$B$500,$B109,'C-Existing'!M$12:M$500)</f>
        <v>678490</v>
      </c>
      <c r="N109" s="42">
        <f>SUMIF('C-Existing'!$B$12:$B$500,$B109,'C-Existing'!N$12:N$500)</f>
        <v>0</v>
      </c>
      <c r="O109" s="42">
        <f>SUMIF('C-Existing'!$B$12:$B$500,$B109,'C-Existing'!O$12:O$500)</f>
        <v>539219.92999999993</v>
      </c>
      <c r="P109" s="42">
        <f>SUMIF('C-Existing'!$B$12:$B$500,$B109,'C-Existing'!P$12:P$500)</f>
        <v>99469.87000000001</v>
      </c>
      <c r="Q109" s="42">
        <f>SUMIF('C-Existing'!$B$12:$B$500,$B109,'C-Existing'!Q$12:Q$500)</f>
        <v>439750.06000000006</v>
      </c>
      <c r="R109" s="42">
        <f>SUMIF('C-Existing'!$B$12:$B$500,$B109,'C-Existing'!R$12:R$500)</f>
        <v>0</v>
      </c>
      <c r="S109" s="42">
        <f>SUMIF('C-Existing'!$B$12:$B$500,$B109,'C-Existing'!S$12:S$500)</f>
        <v>10304110.039999999</v>
      </c>
      <c r="T109" s="42">
        <f>SUMIF('C-Existing'!$B$12:$B$500,$B109,'C-Existing'!T$12:T$500)</f>
        <v>10304110.039999999</v>
      </c>
      <c r="U109" s="42">
        <f>SUMIF('C-Existing'!$B$12:$B$500,$B109,'C-Existing'!U$12:U$500)</f>
        <v>1</v>
      </c>
      <c r="V109" s="42">
        <f>SUMIF('C-Existing'!$B$12:$B$500,$B109,'C-Existing'!V$12:V$500)</f>
        <v>99470.238092500003</v>
      </c>
      <c r="W109" s="42">
        <f>SUMIF('C-Existing'!$B$12:$B$500,$B109,'C-Existing'!W$12:W$500)</f>
        <v>0</v>
      </c>
      <c r="X109" s="42">
        <f>SUMIF('C-Existing'!$B$12:$B$500,$B109,'C-Existing'!X$12:X$500)</f>
        <v>155</v>
      </c>
      <c r="Y109" s="42">
        <f>SUMIF('C-Existing'!$B$12:$B$500,$B109,'C-Existing'!Y$12:Y$500)</f>
        <v>0</v>
      </c>
      <c r="Z109" s="42">
        <f>SUMIF('C-Existing'!$B$12:$B$500,$B109,'C-Existing'!Z$12:Z$500)</f>
        <v>0</v>
      </c>
      <c r="AA109" s="42">
        <f>SUMIF('C-Existing'!$B$12:$B$500,$B109,'C-Existing'!AA$12:AA$500)</f>
        <v>0</v>
      </c>
      <c r="AB109" s="42">
        <f>SUMIF('C-Existing'!$B$12:$B$500,$B109,'C-Existing'!AB$12:AB$500)</f>
        <v>0</v>
      </c>
      <c r="AC109" s="42">
        <f>SUMIF('C-Existing'!$B$12:$B$500,$B109,'C-Existing'!AC$12:AC$500)</f>
        <v>894</v>
      </c>
      <c r="AD109" s="42">
        <f>SUMIF('C-Existing'!$B$12:$B$500,$B109,'C-Existing'!AD$12:AD$500)</f>
        <v>0</v>
      </c>
      <c r="AE109" s="70">
        <f>SUMIF('C-Existing'!$B$12:$B$500,$B109,'C-Existing'!AE$12:AE$500)</f>
        <v>0.1111</v>
      </c>
      <c r="AF109" s="42">
        <f>SUMIF('C-Existing'!$B$12:$B$500,$B109,'C-Existing'!AF$12:AF$500)</f>
        <v>0</v>
      </c>
      <c r="AG109" s="42">
        <f>SUMIF('C-Existing'!$B$12:$B$500,$B109,'C-Existing'!AG$12:AG$500)</f>
        <v>0</v>
      </c>
      <c r="AH109" s="62">
        <f>SUMIF('C-Existing'!$B$12:$B$500,$B109,'C-Existing'!AH$12:AH$500)</f>
        <v>0</v>
      </c>
      <c r="AI109" s="42">
        <f>SUMIF('C-Existing'!$B$12:$B$500,$B109,'C-Existing'!AI$12:AI$500)</f>
        <v>1136</v>
      </c>
      <c r="AJ109" s="42">
        <f>SUMIF('C-Existing'!$B$12:$B$500,$B109,'C-Existing'!AJ$12:AJ$500)</f>
        <v>363139.93</v>
      </c>
      <c r="AK109" s="42">
        <f>SUMIF('C-Existing'!$B$12:$B$500,$B109,'C-Existing'!AK$12:AK$500)</f>
        <v>0</v>
      </c>
      <c r="AL109" s="42">
        <f>SUMIF('C-Existing'!$B$12:$B$500,$B109,'C-Existing'!AL$12:AL$500)</f>
        <v>0</v>
      </c>
      <c r="AM109" s="42">
        <f>SUMIF('C-Existing'!$B$12:$B$500,$B109,'C-Existing'!AM$12:AM$500)</f>
        <v>0</v>
      </c>
      <c r="AN109" s="42">
        <f>SUMIF('C-Existing'!$B$12:$B$500,$B109,'C-Existing'!AN$12:AN$500)</f>
        <v>0</v>
      </c>
      <c r="AR109" s="42">
        <f t="shared" si="8"/>
        <v>-678490</v>
      </c>
    </row>
    <row r="110" spans="1:44" x14ac:dyDescent="0.2">
      <c r="A110" s="1">
        <f t="shared" si="6"/>
        <v>6</v>
      </c>
      <c r="B110" s="10">
        <f t="shared" si="9"/>
        <v>44742</v>
      </c>
      <c r="C110" s="42">
        <f>SUMIF('C-Existing'!$B$12:$B$500,$B110,'C-Existing'!C$12:C$500)</f>
        <v>2666412.4699999993</v>
      </c>
      <c r="D110" s="42">
        <f>SUMIF('C-Existing'!$B$12:$B$500,$B110,'C-Existing'!D$12:D$500)</f>
        <v>196131546.20999998</v>
      </c>
      <c r="E110" s="42">
        <f>SUMIF('C-Existing'!$B$12:$B$500,$B110,'C-Existing'!E$12:E$500)</f>
        <v>0</v>
      </c>
      <c r="F110" s="42">
        <f>SUMIF('C-Existing'!$B$12:$B$500,$B110,'C-Existing'!F$12:F$500)</f>
        <v>0</v>
      </c>
      <c r="G110" s="42">
        <f>SUMIF('C-Existing'!$B$12:$B$500,$B110,'C-Existing'!G$12:G$500)</f>
        <v>2274</v>
      </c>
      <c r="H110" s="42">
        <f>SUMIF('C-Existing'!$B$12:$B$500,$B110,'C-Existing'!H$12:H$500)</f>
        <v>10304110.039999999</v>
      </c>
      <c r="I110" s="42">
        <f>SUMIF('C-Existing'!$B$12:$B$500,$B110,'C-Existing'!I$12:I$500)</f>
        <v>0</v>
      </c>
      <c r="J110" s="42">
        <f>SUMIF('C-Existing'!$B$12:$B$500,$B110,'C-Existing'!J$12:J$500)</f>
        <v>10304110.039999999</v>
      </c>
      <c r="K110" s="42">
        <f>SUMIF('C-Existing'!$B$12:$B$500,$B110,'C-Existing'!K$12:K$500)</f>
        <v>95398.550000000017</v>
      </c>
      <c r="L110" s="42">
        <f>SUMIF('C-Existing'!$B$12:$B$500,$B110,'C-Existing'!L$12:L$500)</f>
        <v>95398.550000000017</v>
      </c>
      <c r="M110" s="42">
        <f>SUMIF('C-Existing'!$B$12:$B$500,$B110,'C-Existing'!M$12:M$500)</f>
        <v>758230</v>
      </c>
      <c r="N110" s="42">
        <f>SUMIF('C-Existing'!$B$12:$B$500,$B110,'C-Existing'!N$12:N$500)</f>
        <v>0</v>
      </c>
      <c r="O110" s="42">
        <f>SUMIF('C-Existing'!$B$12:$B$500,$B110,'C-Existing'!O$12:O$500)</f>
        <v>593370.76</v>
      </c>
      <c r="P110" s="42">
        <f>SUMIF('C-Existing'!$B$12:$B$500,$B110,'C-Existing'!P$12:P$500)</f>
        <v>95398.550000000017</v>
      </c>
      <c r="Q110" s="42">
        <f>SUMIF('C-Existing'!$B$12:$B$500,$B110,'C-Existing'!Q$12:Q$500)</f>
        <v>497972.21000000008</v>
      </c>
      <c r="R110" s="42">
        <f>SUMIF('C-Existing'!$B$12:$B$500,$B110,'C-Existing'!R$12:R$500)</f>
        <v>0</v>
      </c>
      <c r="S110" s="42">
        <f>SUMIF('C-Existing'!$B$12:$B$500,$B110,'C-Existing'!S$12:S$500)</f>
        <v>9806137.8300000019</v>
      </c>
      <c r="T110" s="42">
        <f>SUMIF('C-Existing'!$B$12:$B$500,$B110,'C-Existing'!T$12:T$500)</f>
        <v>9806137.8300000019</v>
      </c>
      <c r="U110" s="42">
        <f>SUMIF('C-Existing'!$B$12:$B$500,$B110,'C-Existing'!U$12:U$500)</f>
        <v>1</v>
      </c>
      <c r="V110" s="42">
        <f>SUMIF('C-Existing'!$B$12:$B$500,$B110,'C-Existing'!V$12:V$500)</f>
        <v>95398.885453666662</v>
      </c>
      <c r="W110" s="42">
        <f>SUMIF('C-Existing'!$B$12:$B$500,$B110,'C-Existing'!W$12:W$500)</f>
        <v>0</v>
      </c>
      <c r="X110" s="42">
        <f>SUMIF('C-Existing'!$B$12:$B$500,$B110,'C-Existing'!X$12:X$500)</f>
        <v>155</v>
      </c>
      <c r="Y110" s="42">
        <f>SUMIF('C-Existing'!$B$12:$B$500,$B110,'C-Existing'!Y$12:Y$500)</f>
        <v>0</v>
      </c>
      <c r="Z110" s="42">
        <f>SUMIF('C-Existing'!$B$12:$B$500,$B110,'C-Existing'!Z$12:Z$500)</f>
        <v>0</v>
      </c>
      <c r="AA110" s="42">
        <f>SUMIF('C-Existing'!$B$12:$B$500,$B110,'C-Existing'!AA$12:AA$500)</f>
        <v>0</v>
      </c>
      <c r="AB110" s="42">
        <f>SUMIF('C-Existing'!$B$12:$B$500,$B110,'C-Existing'!AB$12:AB$500)</f>
        <v>0</v>
      </c>
      <c r="AC110" s="42">
        <f>SUMIF('C-Existing'!$B$12:$B$500,$B110,'C-Existing'!AC$12:AC$500)</f>
        <v>1024</v>
      </c>
      <c r="AD110" s="42">
        <f>SUMIF('C-Existing'!$B$12:$B$500,$B110,'C-Existing'!AD$12:AD$500)</f>
        <v>0</v>
      </c>
      <c r="AE110" s="70">
        <f>SUMIF('C-Existing'!$B$12:$B$500,$B110,'C-Existing'!AE$12:AE$500)</f>
        <v>0.1111</v>
      </c>
      <c r="AF110" s="42">
        <f>SUMIF('C-Existing'!$B$12:$B$500,$B110,'C-Existing'!AF$12:AF$500)</f>
        <v>0</v>
      </c>
      <c r="AG110" s="42">
        <f>SUMIF('C-Existing'!$B$12:$B$500,$B110,'C-Existing'!AG$12:AG$500)</f>
        <v>0</v>
      </c>
      <c r="AH110" s="62">
        <f>SUMIF('C-Existing'!$B$12:$B$500,$B110,'C-Existing'!AH$12:AH$500)</f>
        <v>0</v>
      </c>
      <c r="AI110" s="42">
        <f>SUMIF('C-Existing'!$B$12:$B$500,$B110,'C-Existing'!AI$12:AI$500)</f>
        <v>1250</v>
      </c>
      <c r="AJ110" s="42">
        <f>SUMIF('C-Existing'!$B$12:$B$500,$B110,'C-Existing'!AJ$12:AJ$500)</f>
        <v>399620.75999999995</v>
      </c>
      <c r="AK110" s="42">
        <f>SUMIF('C-Existing'!$B$12:$B$500,$B110,'C-Existing'!AK$12:AK$500)</f>
        <v>0</v>
      </c>
      <c r="AL110" s="42">
        <f>SUMIF('C-Existing'!$B$12:$B$500,$B110,'C-Existing'!AL$12:AL$500)</f>
        <v>0</v>
      </c>
      <c r="AM110" s="42">
        <f>SUMIF('C-Existing'!$B$12:$B$500,$B110,'C-Existing'!AM$12:AM$500)</f>
        <v>0</v>
      </c>
      <c r="AN110" s="42">
        <f>SUMIF('C-Existing'!$B$12:$B$500,$B110,'C-Existing'!AN$12:AN$500)</f>
        <v>0</v>
      </c>
      <c r="AR110" s="42">
        <f t="shared" si="8"/>
        <v>-758230</v>
      </c>
    </row>
    <row r="111" spans="1:44" x14ac:dyDescent="0.2">
      <c r="A111" s="1">
        <f t="shared" si="6"/>
        <v>7</v>
      </c>
      <c r="B111" s="10">
        <f t="shared" si="9"/>
        <v>44773</v>
      </c>
      <c r="C111" s="42">
        <f>SUMIF('C-Existing'!$B$12:$B$500,$B111,'C-Existing'!C$12:C$500)</f>
        <v>2642037.09</v>
      </c>
      <c r="D111" s="42">
        <f>SUMIF('C-Existing'!$B$12:$B$500,$B111,'C-Existing'!D$12:D$500)</f>
        <v>198773583.29999998</v>
      </c>
      <c r="E111" s="42">
        <f>SUMIF('C-Existing'!$B$12:$B$500,$B111,'C-Existing'!E$12:E$500)</f>
        <v>0</v>
      </c>
      <c r="F111" s="42">
        <f>SUMIF('C-Existing'!$B$12:$B$500,$B111,'C-Existing'!F$12:F$500)</f>
        <v>0</v>
      </c>
      <c r="G111" s="42">
        <f>SUMIF('C-Existing'!$B$12:$B$500,$B111,'C-Existing'!G$12:G$500)</f>
        <v>2718</v>
      </c>
      <c r="H111" s="42">
        <f>SUMIF('C-Existing'!$B$12:$B$500,$B111,'C-Existing'!H$12:H$500)</f>
        <v>9806137.8300000019</v>
      </c>
      <c r="I111" s="42">
        <f>SUMIF('C-Existing'!$B$12:$B$500,$B111,'C-Existing'!I$12:I$500)</f>
        <v>0</v>
      </c>
      <c r="J111" s="42">
        <f>SUMIF('C-Existing'!$B$12:$B$500,$B111,'C-Existing'!J$12:J$500)</f>
        <v>9806137.8300000019</v>
      </c>
      <c r="K111" s="42">
        <f>SUMIF('C-Existing'!$B$12:$B$500,$B111,'C-Existing'!K$12:K$500)</f>
        <v>90788.159999999989</v>
      </c>
      <c r="L111" s="42">
        <f>SUMIF('C-Existing'!$B$12:$B$500,$B111,'C-Existing'!L$12:L$500)</f>
        <v>90788.159999999989</v>
      </c>
      <c r="M111" s="42">
        <f>SUMIF('C-Existing'!$B$12:$B$500,$B111,'C-Existing'!M$12:M$500)</f>
        <v>895850</v>
      </c>
      <c r="N111" s="42">
        <f>SUMIF('C-Existing'!$B$12:$B$500,$B111,'C-Existing'!N$12:N$500)</f>
        <v>0</v>
      </c>
      <c r="O111" s="42">
        <f>SUMIF('C-Existing'!$B$12:$B$500,$B111,'C-Existing'!O$12:O$500)</f>
        <v>644707.47000000009</v>
      </c>
      <c r="P111" s="42">
        <f>SUMIF('C-Existing'!$B$12:$B$500,$B111,'C-Existing'!P$12:P$500)</f>
        <v>90788.159999999989</v>
      </c>
      <c r="Q111" s="42">
        <f>SUMIF('C-Existing'!$B$12:$B$500,$B111,'C-Existing'!Q$12:Q$500)</f>
        <v>553919.31000000017</v>
      </c>
      <c r="R111" s="42">
        <f>SUMIF('C-Existing'!$B$12:$B$500,$B111,'C-Existing'!R$12:R$500)</f>
        <v>0</v>
      </c>
      <c r="S111" s="42">
        <f>SUMIF('C-Existing'!$B$12:$B$500,$B111,'C-Existing'!S$12:S$500)</f>
        <v>9252218.5199999996</v>
      </c>
      <c r="T111" s="42">
        <f>SUMIF('C-Existing'!$B$12:$B$500,$B111,'C-Existing'!T$12:T$500)</f>
        <v>9252218.5199999996</v>
      </c>
      <c r="U111" s="42">
        <f>SUMIF('C-Existing'!$B$12:$B$500,$B111,'C-Existing'!U$12:U$500)</f>
        <v>1</v>
      </c>
      <c r="V111" s="42">
        <f>SUMIF('C-Existing'!$B$12:$B$500,$B111,'C-Existing'!V$12:V$500)</f>
        <v>90788.492742750022</v>
      </c>
      <c r="W111" s="42">
        <f>SUMIF('C-Existing'!$B$12:$B$500,$B111,'C-Existing'!W$12:W$500)</f>
        <v>0</v>
      </c>
      <c r="X111" s="42">
        <f>SUMIF('C-Existing'!$B$12:$B$500,$B111,'C-Existing'!X$12:X$500)</f>
        <v>155</v>
      </c>
      <c r="Y111" s="42">
        <f>SUMIF('C-Existing'!$B$12:$B$500,$B111,'C-Existing'!Y$12:Y$500)</f>
        <v>0</v>
      </c>
      <c r="Z111" s="42">
        <f>SUMIF('C-Existing'!$B$12:$B$500,$B111,'C-Existing'!Z$12:Z$500)</f>
        <v>0</v>
      </c>
      <c r="AA111" s="42">
        <f>SUMIF('C-Existing'!$B$12:$B$500,$B111,'C-Existing'!AA$12:AA$500)</f>
        <v>0</v>
      </c>
      <c r="AB111" s="42">
        <f>SUMIF('C-Existing'!$B$12:$B$500,$B111,'C-Existing'!AB$12:AB$500)</f>
        <v>0</v>
      </c>
      <c r="AC111" s="42">
        <f>SUMIF('C-Existing'!$B$12:$B$500,$B111,'C-Existing'!AC$12:AC$500)</f>
        <v>1360</v>
      </c>
      <c r="AD111" s="42">
        <f>SUMIF('C-Existing'!$B$12:$B$500,$B111,'C-Existing'!AD$12:AD$500)</f>
        <v>0</v>
      </c>
      <c r="AE111" s="70">
        <f>SUMIF('C-Existing'!$B$12:$B$500,$B111,'C-Existing'!AE$12:AE$500)</f>
        <v>0.1111</v>
      </c>
      <c r="AF111" s="42">
        <f>SUMIF('C-Existing'!$B$12:$B$500,$B111,'C-Existing'!AF$12:AF$500)</f>
        <v>0</v>
      </c>
      <c r="AG111" s="42">
        <f>SUMIF('C-Existing'!$B$12:$B$500,$B111,'C-Existing'!AG$12:AG$500)</f>
        <v>0</v>
      </c>
      <c r="AH111" s="62">
        <f>SUMIF('C-Existing'!$B$12:$B$500,$B111,'C-Existing'!AH$12:AH$500)</f>
        <v>0</v>
      </c>
      <c r="AI111" s="42">
        <f>SUMIF('C-Existing'!$B$12:$B$500,$B111,'C-Existing'!AI$12:AI$500)</f>
        <v>1358</v>
      </c>
      <c r="AJ111" s="42">
        <f>SUMIF('C-Existing'!$B$12:$B$500,$B111,'C-Existing'!AJ$12:AJ$500)</f>
        <v>434217.47</v>
      </c>
      <c r="AK111" s="42">
        <f>SUMIF('C-Existing'!$B$12:$B$500,$B111,'C-Existing'!AK$12:AK$500)</f>
        <v>0</v>
      </c>
      <c r="AL111" s="42">
        <f>SUMIF('C-Existing'!$B$12:$B$500,$B111,'C-Existing'!AL$12:AL$500)</f>
        <v>0</v>
      </c>
      <c r="AM111" s="42">
        <f>SUMIF('C-Existing'!$B$12:$B$500,$B111,'C-Existing'!AM$12:AM$500)</f>
        <v>0</v>
      </c>
      <c r="AN111" s="42">
        <f>SUMIF('C-Existing'!$B$12:$B$500,$B111,'C-Existing'!AN$12:AN$500)</f>
        <v>0</v>
      </c>
      <c r="AR111" s="42">
        <f t="shared" si="8"/>
        <v>-895850</v>
      </c>
    </row>
    <row r="112" spans="1:44" x14ac:dyDescent="0.2">
      <c r="A112" s="1">
        <f t="shared" si="6"/>
        <v>8</v>
      </c>
      <c r="B112" s="10">
        <f t="shared" si="9"/>
        <v>44804</v>
      </c>
      <c r="C112" s="42">
        <f>SUMIF('C-Existing'!$B$12:$B$500,$B112,'C-Existing'!C$12:C$500)</f>
        <v>2431158.0999999996</v>
      </c>
      <c r="D112" s="42">
        <f>SUMIF('C-Existing'!$B$12:$B$500,$B112,'C-Existing'!D$12:D$500)</f>
        <v>201204741.39999998</v>
      </c>
      <c r="E112" s="42">
        <f>SUMIF('C-Existing'!$B$12:$B$500,$B112,'C-Existing'!E$12:E$500)</f>
        <v>0</v>
      </c>
      <c r="F112" s="42">
        <f>SUMIF('C-Existing'!$B$12:$B$500,$B112,'C-Existing'!F$12:F$500)</f>
        <v>0</v>
      </c>
      <c r="G112" s="42">
        <f>SUMIF('C-Existing'!$B$12:$B$500,$B112,'C-Existing'!G$12:G$500)</f>
        <v>2666</v>
      </c>
      <c r="H112" s="42">
        <f>SUMIF('C-Existing'!$B$12:$B$500,$B112,'C-Existing'!H$12:H$500)</f>
        <v>9252218.5199999996</v>
      </c>
      <c r="I112" s="42">
        <f>SUMIF('C-Existing'!$B$12:$B$500,$B112,'C-Existing'!I$12:I$500)</f>
        <v>0</v>
      </c>
      <c r="J112" s="42">
        <f>SUMIF('C-Existing'!$B$12:$B$500,$B112,'C-Existing'!J$12:J$500)</f>
        <v>9252218.5199999996</v>
      </c>
      <c r="K112" s="42">
        <f>SUMIF('C-Existing'!$B$12:$B$500,$B112,'C-Existing'!K$12:K$500)</f>
        <v>85659.81</v>
      </c>
      <c r="L112" s="42">
        <f>SUMIF('C-Existing'!$B$12:$B$500,$B112,'C-Existing'!L$12:L$500)</f>
        <v>85659.81</v>
      </c>
      <c r="M112" s="42">
        <f>SUMIF('C-Existing'!$B$12:$B$500,$B112,'C-Existing'!M$12:M$500)</f>
        <v>825390</v>
      </c>
      <c r="N112" s="42">
        <f>SUMIF('C-Existing'!$B$12:$B$500,$B112,'C-Existing'!N$12:N$500)</f>
        <v>0</v>
      </c>
      <c r="O112" s="42">
        <f>SUMIF('C-Existing'!$B$12:$B$500,$B112,'C-Existing'!O$12:O$500)</f>
        <v>611205.80000000005</v>
      </c>
      <c r="P112" s="42">
        <f>SUMIF('C-Existing'!$B$12:$B$500,$B112,'C-Existing'!P$12:P$500)</f>
        <v>85659.81</v>
      </c>
      <c r="Q112" s="42">
        <f>SUMIF('C-Existing'!$B$12:$B$500,$B112,'C-Existing'!Q$12:Q$500)</f>
        <v>525545.98999999987</v>
      </c>
      <c r="R112" s="42">
        <f>SUMIF('C-Existing'!$B$12:$B$500,$B112,'C-Existing'!R$12:R$500)</f>
        <v>0</v>
      </c>
      <c r="S112" s="42">
        <f>SUMIF('C-Existing'!$B$12:$B$500,$B112,'C-Existing'!S$12:S$500)</f>
        <v>8726672.5300000012</v>
      </c>
      <c r="T112" s="42">
        <f>SUMIF('C-Existing'!$B$12:$B$500,$B112,'C-Existing'!T$12:T$500)</f>
        <v>8726672.5300000012</v>
      </c>
      <c r="U112" s="42">
        <f>SUMIF('C-Existing'!$B$12:$B$500,$B112,'C-Existing'!U$12:U$500)</f>
        <v>1</v>
      </c>
      <c r="V112" s="42">
        <f>SUMIF('C-Existing'!$B$12:$B$500,$B112,'C-Existing'!V$12:V$500)</f>
        <v>85660.123131</v>
      </c>
      <c r="W112" s="42">
        <f>SUMIF('C-Existing'!$B$12:$B$500,$B112,'C-Existing'!W$12:W$500)</f>
        <v>0</v>
      </c>
      <c r="X112" s="42">
        <f>SUMIF('C-Existing'!$B$12:$B$500,$B112,'C-Existing'!X$12:X$500)</f>
        <v>155</v>
      </c>
      <c r="Y112" s="42">
        <f>SUMIF('C-Existing'!$B$12:$B$500,$B112,'C-Existing'!Y$12:Y$500)</f>
        <v>0</v>
      </c>
      <c r="Z112" s="42">
        <f>SUMIF('C-Existing'!$B$12:$B$500,$B112,'C-Existing'!Z$12:Z$500)</f>
        <v>0</v>
      </c>
      <c r="AA112" s="42">
        <f>SUMIF('C-Existing'!$B$12:$B$500,$B112,'C-Existing'!AA$12:AA$500)</f>
        <v>0</v>
      </c>
      <c r="AB112" s="42">
        <f>SUMIF('C-Existing'!$B$12:$B$500,$B112,'C-Existing'!AB$12:AB$500)</f>
        <v>0</v>
      </c>
      <c r="AC112" s="42">
        <f>SUMIF('C-Existing'!$B$12:$B$500,$B112,'C-Existing'!AC$12:AC$500)</f>
        <v>1379</v>
      </c>
      <c r="AD112" s="42">
        <f>SUMIF('C-Existing'!$B$12:$B$500,$B112,'C-Existing'!AD$12:AD$500)</f>
        <v>0</v>
      </c>
      <c r="AE112" s="70">
        <f>SUMIF('C-Existing'!$B$12:$B$500,$B112,'C-Existing'!AE$12:AE$500)</f>
        <v>0.1111</v>
      </c>
      <c r="AF112" s="42">
        <f>SUMIF('C-Existing'!$B$12:$B$500,$B112,'C-Existing'!AF$12:AF$500)</f>
        <v>0</v>
      </c>
      <c r="AG112" s="42">
        <f>SUMIF('C-Existing'!$B$12:$B$500,$B112,'C-Existing'!AG$12:AG$500)</f>
        <v>0</v>
      </c>
      <c r="AH112" s="62">
        <f>SUMIF('C-Existing'!$B$12:$B$500,$B112,'C-Existing'!AH$12:AH$500)</f>
        <v>0</v>
      </c>
      <c r="AI112" s="42">
        <f>SUMIF('C-Existing'!$B$12:$B$500,$B112,'C-Existing'!AI$12:AI$500)</f>
        <v>1287</v>
      </c>
      <c r="AJ112" s="42">
        <f>SUMIF('C-Existing'!$B$12:$B$500,$B112,'C-Existing'!AJ$12:AJ$500)</f>
        <v>411720.8</v>
      </c>
      <c r="AK112" s="42">
        <f>SUMIF('C-Existing'!$B$12:$B$500,$B112,'C-Existing'!AK$12:AK$500)</f>
        <v>0</v>
      </c>
      <c r="AL112" s="42">
        <f>SUMIF('C-Existing'!$B$12:$B$500,$B112,'C-Existing'!AL$12:AL$500)</f>
        <v>0</v>
      </c>
      <c r="AM112" s="42">
        <f>SUMIF('C-Existing'!$B$12:$B$500,$B112,'C-Existing'!AM$12:AM$500)</f>
        <v>0</v>
      </c>
      <c r="AN112" s="42">
        <f>SUMIF('C-Existing'!$B$12:$B$500,$B112,'C-Existing'!AN$12:AN$500)</f>
        <v>0</v>
      </c>
      <c r="AR112" s="42">
        <f t="shared" si="8"/>
        <v>-825390</v>
      </c>
    </row>
    <row r="113" spans="1:44" x14ac:dyDescent="0.2">
      <c r="A113" s="1">
        <f t="shared" si="6"/>
        <v>9</v>
      </c>
      <c r="B113" s="10">
        <f t="shared" si="9"/>
        <v>44834</v>
      </c>
      <c r="C113" s="42">
        <f>SUMIF('C-Existing'!$B$12:$B$500,$B113,'C-Existing'!C$12:C$500)</f>
        <v>2069527.3600000003</v>
      </c>
      <c r="D113" s="42">
        <f>SUMIF('C-Existing'!$B$12:$B$500,$B113,'C-Existing'!D$12:D$500)</f>
        <v>203274268.75999999</v>
      </c>
      <c r="E113" s="42">
        <f>SUMIF('C-Existing'!$B$12:$B$500,$B113,'C-Existing'!E$12:E$500)</f>
        <v>0</v>
      </c>
      <c r="F113" s="42">
        <f>SUMIF('C-Existing'!$B$12:$B$500,$B113,'C-Existing'!F$12:F$500)</f>
        <v>0</v>
      </c>
      <c r="G113" s="42">
        <f>SUMIF('C-Existing'!$B$12:$B$500,$B113,'C-Existing'!G$12:G$500)</f>
        <v>2643</v>
      </c>
      <c r="H113" s="42">
        <f>SUMIF('C-Existing'!$B$12:$B$500,$B113,'C-Existing'!H$12:H$500)</f>
        <v>8726672.5300000012</v>
      </c>
      <c r="I113" s="42">
        <f>SUMIF('C-Existing'!$B$12:$B$500,$B113,'C-Existing'!I$12:I$500)</f>
        <v>0</v>
      </c>
      <c r="J113" s="42">
        <f>SUMIF('C-Existing'!$B$12:$B$500,$B113,'C-Existing'!J$12:J$500)</f>
        <v>8726672.5300000012</v>
      </c>
      <c r="K113" s="42">
        <f>SUMIF('C-Existing'!$B$12:$B$500,$B113,'C-Existing'!K$12:K$500)</f>
        <v>80794.150000000009</v>
      </c>
      <c r="L113" s="42">
        <f>SUMIF('C-Existing'!$B$12:$B$500,$B113,'C-Existing'!L$12:L$500)</f>
        <v>80794.150000000009</v>
      </c>
      <c r="M113" s="42">
        <f>SUMIF('C-Existing'!$B$12:$B$500,$B113,'C-Existing'!M$12:M$500)</f>
        <v>815425</v>
      </c>
      <c r="N113" s="42">
        <f>SUMIF('C-Existing'!$B$12:$B$500,$B113,'C-Existing'!N$12:N$500)</f>
        <v>0</v>
      </c>
      <c r="O113" s="42">
        <f>SUMIF('C-Existing'!$B$12:$B$500,$B113,'C-Existing'!O$12:O$500)</f>
        <v>597980.23</v>
      </c>
      <c r="P113" s="42">
        <f>SUMIF('C-Existing'!$B$12:$B$500,$B113,'C-Existing'!P$12:P$500)</f>
        <v>80794.150000000009</v>
      </c>
      <c r="Q113" s="42">
        <f>SUMIF('C-Existing'!$B$12:$B$500,$B113,'C-Existing'!Q$12:Q$500)</f>
        <v>517186.07999999996</v>
      </c>
      <c r="R113" s="42">
        <f>SUMIF('C-Existing'!$B$12:$B$500,$B113,'C-Existing'!R$12:R$500)</f>
        <v>0</v>
      </c>
      <c r="S113" s="42">
        <f>SUMIF('C-Existing'!$B$12:$B$500,$B113,'C-Existing'!S$12:S$500)</f>
        <v>8209486.4500000002</v>
      </c>
      <c r="T113" s="42">
        <f>SUMIF('C-Existing'!$B$12:$B$500,$B113,'C-Existing'!T$12:T$500)</f>
        <v>8209486.4500000002</v>
      </c>
      <c r="U113" s="42">
        <f>SUMIF('C-Existing'!$B$12:$B$500,$B113,'C-Existing'!U$12:U$500)</f>
        <v>1</v>
      </c>
      <c r="V113" s="42">
        <f>SUMIF('C-Existing'!$B$12:$B$500,$B113,'C-Existing'!V$12:V$500)</f>
        <v>80794.44317358335</v>
      </c>
      <c r="W113" s="42">
        <f>SUMIF('C-Existing'!$B$12:$B$500,$B113,'C-Existing'!W$12:W$500)</f>
        <v>0</v>
      </c>
      <c r="X113" s="42">
        <f>SUMIF('C-Existing'!$B$12:$B$500,$B113,'C-Existing'!X$12:X$500)</f>
        <v>155</v>
      </c>
      <c r="Y113" s="42">
        <f>SUMIF('C-Existing'!$B$12:$B$500,$B113,'C-Existing'!Y$12:Y$500)</f>
        <v>0</v>
      </c>
      <c r="Z113" s="42">
        <f>SUMIF('C-Existing'!$B$12:$B$500,$B113,'C-Existing'!Z$12:Z$500)</f>
        <v>0</v>
      </c>
      <c r="AA113" s="42">
        <f>SUMIF('C-Existing'!$B$12:$B$500,$B113,'C-Existing'!AA$12:AA$500)</f>
        <v>0</v>
      </c>
      <c r="AB113" s="42">
        <f>SUMIF('C-Existing'!$B$12:$B$500,$B113,'C-Existing'!AB$12:AB$500)</f>
        <v>0</v>
      </c>
      <c r="AC113" s="42">
        <f>SUMIF('C-Existing'!$B$12:$B$500,$B113,'C-Existing'!AC$12:AC$500)</f>
        <v>1384</v>
      </c>
      <c r="AD113" s="42">
        <f>SUMIF('C-Existing'!$B$12:$B$500,$B113,'C-Existing'!AD$12:AD$500)</f>
        <v>0</v>
      </c>
      <c r="AE113" s="70">
        <f>SUMIF('C-Existing'!$B$12:$B$500,$B113,'C-Existing'!AE$12:AE$500)</f>
        <v>0.1111</v>
      </c>
      <c r="AF113" s="42">
        <f>SUMIF('C-Existing'!$B$12:$B$500,$B113,'C-Existing'!AF$12:AF$500)</f>
        <v>0</v>
      </c>
      <c r="AG113" s="42">
        <f>SUMIF('C-Existing'!$B$12:$B$500,$B113,'C-Existing'!AG$12:AG$500)</f>
        <v>0</v>
      </c>
      <c r="AH113" s="62">
        <f>SUMIF('C-Existing'!$B$12:$B$500,$B113,'C-Existing'!AH$12:AH$500)</f>
        <v>0</v>
      </c>
      <c r="AI113" s="42">
        <f>SUMIF('C-Existing'!$B$12:$B$500,$B113,'C-Existing'!AI$12:AI$500)</f>
        <v>1259</v>
      </c>
      <c r="AJ113" s="42">
        <f>SUMIF('C-Existing'!$B$12:$B$500,$B113,'C-Existing'!AJ$12:AJ$500)</f>
        <v>402835.23</v>
      </c>
      <c r="AK113" s="42">
        <f>SUMIF('C-Existing'!$B$12:$B$500,$B113,'C-Existing'!AK$12:AK$500)</f>
        <v>0</v>
      </c>
      <c r="AL113" s="42">
        <f>SUMIF('C-Existing'!$B$12:$B$500,$B113,'C-Existing'!AL$12:AL$500)</f>
        <v>0</v>
      </c>
      <c r="AM113" s="42">
        <f>SUMIF('C-Existing'!$B$12:$B$500,$B113,'C-Existing'!AM$12:AM$500)</f>
        <v>0</v>
      </c>
      <c r="AN113" s="42">
        <f>SUMIF('C-Existing'!$B$12:$B$500,$B113,'C-Existing'!AN$12:AN$500)</f>
        <v>0</v>
      </c>
      <c r="AR113" s="42">
        <f t="shared" si="8"/>
        <v>-815425</v>
      </c>
    </row>
    <row r="114" spans="1:44" x14ac:dyDescent="0.2">
      <c r="A114" s="1">
        <f t="shared" si="6"/>
        <v>10</v>
      </c>
      <c r="B114" s="10">
        <f t="shared" si="9"/>
        <v>44865</v>
      </c>
      <c r="C114" s="42">
        <f>SUMIF('C-Existing'!$B$12:$B$500,$B114,'C-Existing'!C$12:C$500)</f>
        <v>1670090.3899999997</v>
      </c>
      <c r="D114" s="42">
        <f>SUMIF('C-Existing'!$B$12:$B$500,$B114,'C-Existing'!D$12:D$500)</f>
        <v>204944359.14999998</v>
      </c>
      <c r="E114" s="42">
        <f>SUMIF('C-Existing'!$B$12:$B$500,$B114,'C-Existing'!E$12:E$500)</f>
        <v>0</v>
      </c>
      <c r="F114" s="42">
        <f>SUMIF('C-Existing'!$B$12:$B$500,$B114,'C-Existing'!F$12:F$500)</f>
        <v>0</v>
      </c>
      <c r="G114" s="42">
        <f>SUMIF('C-Existing'!$B$12:$B$500,$B114,'C-Existing'!G$12:G$500)</f>
        <v>2432</v>
      </c>
      <c r="H114" s="42">
        <f>SUMIF('C-Existing'!$B$12:$B$500,$B114,'C-Existing'!H$12:H$500)</f>
        <v>8209486.4500000002</v>
      </c>
      <c r="I114" s="42">
        <f>SUMIF('C-Existing'!$B$12:$B$500,$B114,'C-Existing'!I$12:I$500)</f>
        <v>0</v>
      </c>
      <c r="J114" s="42">
        <f>SUMIF('C-Existing'!$B$12:$B$500,$B114,'C-Existing'!J$12:J$500)</f>
        <v>8209486.4500000002</v>
      </c>
      <c r="K114" s="42">
        <f>SUMIF('C-Existing'!$B$12:$B$500,$B114,'C-Existing'!K$12:K$500)</f>
        <v>76005.89</v>
      </c>
      <c r="L114" s="42">
        <f>SUMIF('C-Existing'!$B$12:$B$500,$B114,'C-Existing'!L$12:L$500)</f>
        <v>76005.89</v>
      </c>
      <c r="M114" s="42">
        <f>SUMIF('C-Existing'!$B$12:$B$500,$B114,'C-Existing'!M$12:M$500)</f>
        <v>743040</v>
      </c>
      <c r="N114" s="42">
        <f>SUMIF('C-Existing'!$B$12:$B$500,$B114,'C-Existing'!N$12:N$500)</f>
        <v>0</v>
      </c>
      <c r="O114" s="42">
        <f>SUMIF('C-Existing'!$B$12:$B$500,$B114,'C-Existing'!O$12:O$500)</f>
        <v>537664.49</v>
      </c>
      <c r="P114" s="42">
        <f>SUMIF('C-Existing'!$B$12:$B$500,$B114,'C-Existing'!P$12:P$500)</f>
        <v>76005.89</v>
      </c>
      <c r="Q114" s="42">
        <f>SUMIF('C-Existing'!$B$12:$B$500,$B114,'C-Existing'!Q$12:Q$500)</f>
        <v>461658.6</v>
      </c>
      <c r="R114" s="42">
        <f>SUMIF('C-Existing'!$B$12:$B$500,$B114,'C-Existing'!R$12:R$500)</f>
        <v>0</v>
      </c>
      <c r="S114" s="42">
        <f>SUMIF('C-Existing'!$B$12:$B$500,$B114,'C-Existing'!S$12:S$500)</f>
        <v>7747827.8499999996</v>
      </c>
      <c r="T114" s="42">
        <f>SUMIF('C-Existing'!$B$12:$B$500,$B114,'C-Existing'!T$12:T$500)</f>
        <v>7747827.8499999996</v>
      </c>
      <c r="U114" s="42">
        <f>SUMIF('C-Existing'!$B$12:$B$500,$B114,'C-Existing'!U$12:U$500)</f>
        <v>1</v>
      </c>
      <c r="V114" s="42">
        <f>SUMIF('C-Existing'!$B$12:$B$500,$B114,'C-Existing'!V$12:V$500)</f>
        <v>76006.162049583334</v>
      </c>
      <c r="W114" s="42">
        <f>SUMIF('C-Existing'!$B$12:$B$500,$B114,'C-Existing'!W$12:W$500)</f>
        <v>0</v>
      </c>
      <c r="X114" s="42">
        <f>SUMIF('C-Existing'!$B$12:$B$500,$B114,'C-Existing'!X$12:X$500)</f>
        <v>155</v>
      </c>
      <c r="Y114" s="42">
        <f>SUMIF('C-Existing'!$B$12:$B$500,$B114,'C-Existing'!Y$12:Y$500)</f>
        <v>0</v>
      </c>
      <c r="Z114" s="42">
        <f>SUMIF('C-Existing'!$B$12:$B$500,$B114,'C-Existing'!Z$12:Z$500)</f>
        <v>0</v>
      </c>
      <c r="AA114" s="42">
        <f>SUMIF('C-Existing'!$B$12:$B$500,$B114,'C-Existing'!AA$12:AA$500)</f>
        <v>0</v>
      </c>
      <c r="AB114" s="42">
        <f>SUMIF('C-Existing'!$B$12:$B$500,$B114,'C-Existing'!AB$12:AB$500)</f>
        <v>0</v>
      </c>
      <c r="AC114" s="42">
        <f>SUMIF('C-Existing'!$B$12:$B$500,$B114,'C-Existing'!AC$12:AC$500)</f>
        <v>1300</v>
      </c>
      <c r="AD114" s="42">
        <f>SUMIF('C-Existing'!$B$12:$B$500,$B114,'C-Existing'!AD$12:AD$500)</f>
        <v>0</v>
      </c>
      <c r="AE114" s="70">
        <f>SUMIF('C-Existing'!$B$12:$B$500,$B114,'C-Existing'!AE$12:AE$500)</f>
        <v>0.1111</v>
      </c>
      <c r="AF114" s="42">
        <f>SUMIF('C-Existing'!$B$12:$B$500,$B114,'C-Existing'!AF$12:AF$500)</f>
        <v>0</v>
      </c>
      <c r="AG114" s="42">
        <f>SUMIF('C-Existing'!$B$12:$B$500,$B114,'C-Existing'!AG$12:AG$500)</f>
        <v>0</v>
      </c>
      <c r="AH114" s="62">
        <f>SUMIF('C-Existing'!$B$12:$B$500,$B114,'C-Existing'!AH$12:AH$500)</f>
        <v>0</v>
      </c>
      <c r="AI114" s="42">
        <f>SUMIF('C-Existing'!$B$12:$B$500,$B114,'C-Existing'!AI$12:AI$500)</f>
        <v>1132</v>
      </c>
      <c r="AJ114" s="42">
        <f>SUMIF('C-Existing'!$B$12:$B$500,$B114,'C-Existing'!AJ$12:AJ$500)</f>
        <v>362204.49</v>
      </c>
      <c r="AK114" s="42">
        <f>SUMIF('C-Existing'!$B$12:$B$500,$B114,'C-Existing'!AK$12:AK$500)</f>
        <v>0</v>
      </c>
      <c r="AL114" s="42">
        <f>SUMIF('C-Existing'!$B$12:$B$500,$B114,'C-Existing'!AL$12:AL$500)</f>
        <v>0</v>
      </c>
      <c r="AM114" s="42">
        <f>SUMIF('C-Existing'!$B$12:$B$500,$B114,'C-Existing'!AM$12:AM$500)</f>
        <v>0</v>
      </c>
      <c r="AN114" s="42">
        <f>SUMIF('C-Existing'!$B$12:$B$500,$B114,'C-Existing'!AN$12:AN$500)</f>
        <v>0</v>
      </c>
      <c r="AR114" s="42">
        <f t="shared" si="8"/>
        <v>-743040</v>
      </c>
    </row>
    <row r="115" spans="1:44" x14ac:dyDescent="0.2">
      <c r="A115" s="1">
        <f t="shared" si="6"/>
        <v>11</v>
      </c>
      <c r="B115" s="10">
        <f t="shared" si="9"/>
        <v>44895</v>
      </c>
      <c r="C115" s="42">
        <f>SUMIF('C-Existing'!$B$12:$B$500,$B115,'C-Existing'!C$12:C$500)</f>
        <v>1049708.8499999999</v>
      </c>
      <c r="D115" s="42">
        <f>SUMIF('C-Existing'!$B$12:$B$500,$B115,'C-Existing'!D$12:D$500)</f>
        <v>205994067.99999997</v>
      </c>
      <c r="E115" s="42">
        <f>SUMIF('C-Existing'!$B$12:$B$500,$B115,'C-Existing'!E$12:E$500)</f>
        <v>0</v>
      </c>
      <c r="F115" s="42">
        <f>SUMIF('C-Existing'!$B$12:$B$500,$B115,'C-Existing'!F$12:F$500)</f>
        <v>0</v>
      </c>
      <c r="G115" s="42">
        <f>SUMIF('C-Existing'!$B$12:$B$500,$B115,'C-Existing'!G$12:G$500)</f>
        <v>2070</v>
      </c>
      <c r="H115" s="42">
        <f>SUMIF('C-Existing'!$B$12:$B$500,$B115,'C-Existing'!H$12:H$500)</f>
        <v>7747827.8499999996</v>
      </c>
      <c r="I115" s="42">
        <f>SUMIF('C-Existing'!$B$12:$B$500,$B115,'C-Existing'!I$12:I$500)</f>
        <v>0</v>
      </c>
      <c r="J115" s="42">
        <f>SUMIF('C-Existing'!$B$12:$B$500,$B115,'C-Existing'!J$12:J$500)</f>
        <v>7747827.8499999996</v>
      </c>
      <c r="K115" s="42">
        <f>SUMIF('C-Existing'!$B$12:$B$500,$B115,'C-Existing'!K$12:K$500)</f>
        <v>71731.710000000006</v>
      </c>
      <c r="L115" s="42">
        <f>SUMIF('C-Existing'!$B$12:$B$500,$B115,'C-Existing'!L$12:L$500)</f>
        <v>71731.710000000006</v>
      </c>
      <c r="M115" s="42">
        <f>SUMIF('C-Existing'!$B$12:$B$500,$B115,'C-Existing'!M$12:M$500)</f>
        <v>630290</v>
      </c>
      <c r="N115" s="42">
        <f>SUMIF('C-Existing'!$B$12:$B$500,$B115,'C-Existing'!N$12:N$500)</f>
        <v>0</v>
      </c>
      <c r="O115" s="42">
        <f>SUMIF('C-Existing'!$B$12:$B$500,$B115,'C-Existing'!O$12:O$500)</f>
        <v>459325</v>
      </c>
      <c r="P115" s="42">
        <f>SUMIF('C-Existing'!$B$12:$B$500,$B115,'C-Existing'!P$12:P$500)</f>
        <v>71731.710000000006</v>
      </c>
      <c r="Q115" s="42">
        <f>SUMIF('C-Existing'!$B$12:$B$500,$B115,'C-Existing'!Q$12:Q$500)</f>
        <v>387593.29000000004</v>
      </c>
      <c r="R115" s="42">
        <f>SUMIF('C-Existing'!$B$12:$B$500,$B115,'C-Existing'!R$12:R$500)</f>
        <v>0</v>
      </c>
      <c r="S115" s="42">
        <f>SUMIF('C-Existing'!$B$12:$B$500,$B115,'C-Existing'!S$12:S$500)</f>
        <v>7360234.5599999996</v>
      </c>
      <c r="T115" s="42">
        <f>SUMIF('C-Existing'!$B$12:$B$500,$B115,'C-Existing'!T$12:T$500)</f>
        <v>7360234.5599999996</v>
      </c>
      <c r="U115" s="42">
        <f>SUMIF('C-Existing'!$B$12:$B$500,$B115,'C-Existing'!U$12:U$500)</f>
        <v>1</v>
      </c>
      <c r="V115" s="42">
        <f>SUMIF('C-Existing'!$B$12:$B$500,$B115,'C-Existing'!V$12:V$500)</f>
        <v>71731.972844583332</v>
      </c>
      <c r="W115" s="42">
        <f>SUMIF('C-Existing'!$B$12:$B$500,$B115,'C-Existing'!W$12:W$500)</f>
        <v>0</v>
      </c>
      <c r="X115" s="42">
        <f>SUMIF('C-Existing'!$B$12:$B$500,$B115,'C-Existing'!X$12:X$500)</f>
        <v>155</v>
      </c>
      <c r="Y115" s="42">
        <f>SUMIF('C-Existing'!$B$12:$B$500,$B115,'C-Existing'!Y$12:Y$500)</f>
        <v>0</v>
      </c>
      <c r="Z115" s="42">
        <f>SUMIF('C-Existing'!$B$12:$B$500,$B115,'C-Existing'!Z$12:Z$500)</f>
        <v>0</v>
      </c>
      <c r="AA115" s="42">
        <f>SUMIF('C-Existing'!$B$12:$B$500,$B115,'C-Existing'!AA$12:AA$500)</f>
        <v>0</v>
      </c>
      <c r="AB115" s="42">
        <f>SUMIF('C-Existing'!$B$12:$B$500,$B115,'C-Existing'!AB$12:AB$500)</f>
        <v>0</v>
      </c>
      <c r="AC115" s="42">
        <f>SUMIF('C-Existing'!$B$12:$B$500,$B115,'C-Existing'!AC$12:AC$500)</f>
        <v>1103</v>
      </c>
      <c r="AD115" s="42">
        <f>SUMIF('C-Existing'!$B$12:$B$500,$B115,'C-Existing'!AD$12:AD$500)</f>
        <v>0</v>
      </c>
      <c r="AE115" s="70">
        <f>SUMIF('C-Existing'!$B$12:$B$500,$B115,'C-Existing'!AE$12:AE$500)</f>
        <v>0.1111</v>
      </c>
      <c r="AF115" s="42">
        <f>SUMIF('C-Existing'!$B$12:$B$500,$B115,'C-Existing'!AF$12:AF$500)</f>
        <v>0</v>
      </c>
      <c r="AG115" s="42">
        <f>SUMIF('C-Existing'!$B$12:$B$500,$B115,'C-Existing'!AG$12:AG$500)</f>
        <v>0</v>
      </c>
      <c r="AH115" s="62">
        <f>SUMIF('C-Existing'!$B$12:$B$500,$B115,'C-Existing'!AH$12:AH$500)</f>
        <v>0</v>
      </c>
      <c r="AI115" s="42">
        <f>SUMIF('C-Existing'!$B$12:$B$500,$B115,'C-Existing'!AI$12:AI$500)</f>
        <v>967</v>
      </c>
      <c r="AJ115" s="42">
        <f>SUMIF('C-Existing'!$B$12:$B$500,$B115,'C-Existing'!AJ$12:AJ$500)</f>
        <v>309440</v>
      </c>
      <c r="AK115" s="42">
        <f>SUMIF('C-Existing'!$B$12:$B$500,$B115,'C-Existing'!AK$12:AK$500)</f>
        <v>0</v>
      </c>
      <c r="AL115" s="42">
        <f>SUMIF('C-Existing'!$B$12:$B$500,$B115,'C-Existing'!AL$12:AL$500)</f>
        <v>0</v>
      </c>
      <c r="AM115" s="42">
        <f>SUMIF('C-Existing'!$B$12:$B$500,$B115,'C-Existing'!AM$12:AM$500)</f>
        <v>0</v>
      </c>
      <c r="AN115" s="42">
        <f>SUMIF('C-Existing'!$B$12:$B$500,$B115,'C-Existing'!AN$12:AN$500)</f>
        <v>0</v>
      </c>
      <c r="AR115" s="42">
        <f t="shared" si="8"/>
        <v>-630290</v>
      </c>
    </row>
    <row r="116" spans="1:44" x14ac:dyDescent="0.2">
      <c r="A116" s="1">
        <f t="shared" si="6"/>
        <v>12</v>
      </c>
      <c r="B116" s="10">
        <f t="shared" si="9"/>
        <v>44926</v>
      </c>
      <c r="C116" s="42">
        <f>SUMIF('C-Existing'!$B$12:$B$500,$B116,'C-Existing'!C$12:C$500)</f>
        <v>928965.98999999976</v>
      </c>
      <c r="D116" s="42">
        <f>SUMIF('C-Existing'!$B$12:$B$500,$B116,'C-Existing'!D$12:D$500)</f>
        <v>206923033.98999998</v>
      </c>
      <c r="E116" s="42">
        <f>SUMIF('C-Existing'!$B$12:$B$500,$B116,'C-Existing'!E$12:E$500)</f>
        <v>0</v>
      </c>
      <c r="F116" s="42">
        <f>SUMIF('C-Existing'!$B$12:$B$500,$B116,'C-Existing'!F$12:F$500)</f>
        <v>0</v>
      </c>
      <c r="G116" s="42">
        <f>SUMIF('C-Existing'!$B$12:$B$500,$B116,'C-Existing'!G$12:G$500)</f>
        <v>1669</v>
      </c>
      <c r="H116" s="42">
        <f>SUMIF('C-Existing'!$B$12:$B$500,$B116,'C-Existing'!H$12:H$500)</f>
        <v>7360234.5599999996</v>
      </c>
      <c r="I116" s="42">
        <f>SUMIF('C-Existing'!$B$12:$B$500,$B116,'C-Existing'!I$12:I$500)</f>
        <v>0</v>
      </c>
      <c r="J116" s="42">
        <f>SUMIF('C-Existing'!$B$12:$B$500,$B116,'C-Existing'!J$12:J$500)</f>
        <v>7360234.5599999996</v>
      </c>
      <c r="K116" s="42">
        <f>SUMIF('C-Existing'!$B$12:$B$500,$B116,'C-Existing'!K$12:K$500)</f>
        <v>68143.260000000009</v>
      </c>
      <c r="L116" s="42">
        <f>SUMIF('C-Existing'!$B$12:$B$500,$B116,'C-Existing'!L$12:L$500)</f>
        <v>68143.260000000009</v>
      </c>
      <c r="M116" s="42">
        <f>SUMIF('C-Existing'!$B$12:$B$500,$B116,'C-Existing'!M$12:M$500)</f>
        <v>510215</v>
      </c>
      <c r="N116" s="42">
        <f>SUMIF('C-Existing'!$B$12:$B$500,$B116,'C-Existing'!N$12:N$500)</f>
        <v>0</v>
      </c>
      <c r="O116" s="42">
        <f>SUMIF('C-Existing'!$B$12:$B$500,$B116,'C-Existing'!O$12:O$500)</f>
        <v>373350</v>
      </c>
      <c r="P116" s="42">
        <f>SUMIF('C-Existing'!$B$12:$B$500,$B116,'C-Existing'!P$12:P$500)</f>
        <v>68143.260000000009</v>
      </c>
      <c r="Q116" s="42">
        <f>SUMIF('C-Existing'!$B$12:$B$500,$B116,'C-Existing'!Q$12:Q$500)</f>
        <v>305206.74</v>
      </c>
      <c r="R116" s="42">
        <f>SUMIF('C-Existing'!$B$12:$B$500,$B116,'C-Existing'!R$12:R$500)</f>
        <v>0</v>
      </c>
      <c r="S116" s="42">
        <f>SUMIF('C-Existing'!$B$12:$B$500,$B116,'C-Existing'!S$12:S$500)</f>
        <v>7055027.8200000003</v>
      </c>
      <c r="T116" s="42">
        <f>SUMIF('C-Existing'!$B$12:$B$500,$B116,'C-Existing'!T$12:T$500)</f>
        <v>7055027.8200000003</v>
      </c>
      <c r="U116" s="42">
        <f>SUMIF('C-Existing'!$B$12:$B$500,$B116,'C-Existing'!U$12:U$500)</f>
        <v>1</v>
      </c>
      <c r="V116" s="42">
        <f>SUMIF('C-Existing'!$B$12:$B$500,$B116,'C-Existing'!V$12:V$500)</f>
        <v>68143.504967999994</v>
      </c>
      <c r="W116" s="42">
        <f>SUMIF('C-Existing'!$B$12:$B$500,$B116,'C-Existing'!W$12:W$500)</f>
        <v>0</v>
      </c>
      <c r="X116" s="42">
        <f>SUMIF('C-Existing'!$B$12:$B$500,$B116,'C-Existing'!X$12:X$500)</f>
        <v>155</v>
      </c>
      <c r="Y116" s="42">
        <f>SUMIF('C-Existing'!$B$12:$B$500,$B116,'C-Existing'!Y$12:Y$500)</f>
        <v>0</v>
      </c>
      <c r="Z116" s="42">
        <f>SUMIF('C-Existing'!$B$12:$B$500,$B116,'C-Existing'!Z$12:Z$500)</f>
        <v>0</v>
      </c>
      <c r="AA116" s="42">
        <f>SUMIF('C-Existing'!$B$12:$B$500,$B116,'C-Existing'!AA$12:AA$500)</f>
        <v>0</v>
      </c>
      <c r="AB116" s="42">
        <f>SUMIF('C-Existing'!$B$12:$B$500,$B116,'C-Existing'!AB$12:AB$500)</f>
        <v>0</v>
      </c>
      <c r="AC116" s="42">
        <f>SUMIF('C-Existing'!$B$12:$B$500,$B116,'C-Existing'!AC$12:AC$500)</f>
        <v>883</v>
      </c>
      <c r="AD116" s="42">
        <f>SUMIF('C-Existing'!$B$12:$B$500,$B116,'C-Existing'!AD$12:AD$500)</f>
        <v>0</v>
      </c>
      <c r="AE116" s="70">
        <f>SUMIF('C-Existing'!$B$12:$B$500,$B116,'C-Existing'!AE$12:AE$500)</f>
        <v>0.1111</v>
      </c>
      <c r="AF116" s="42">
        <f>SUMIF('C-Existing'!$B$12:$B$500,$B116,'C-Existing'!AF$12:AF$500)</f>
        <v>0</v>
      </c>
      <c r="AG116" s="42">
        <f>SUMIF('C-Existing'!$B$12:$B$500,$B116,'C-Existing'!AG$12:AG$500)</f>
        <v>0</v>
      </c>
      <c r="AH116" s="62">
        <f>SUMIF('C-Existing'!$B$12:$B$500,$B116,'C-Existing'!AH$12:AH$500)</f>
        <v>0</v>
      </c>
      <c r="AI116" s="42">
        <f>SUMIF('C-Existing'!$B$12:$B$500,$B116,'C-Existing'!AI$12:AI$500)</f>
        <v>786</v>
      </c>
      <c r="AJ116" s="42">
        <f>SUMIF('C-Existing'!$B$12:$B$500,$B116,'C-Existing'!AJ$12:AJ$500)</f>
        <v>251520</v>
      </c>
      <c r="AK116" s="42">
        <f>SUMIF('C-Existing'!$B$12:$B$500,$B116,'C-Existing'!AK$12:AK$500)</f>
        <v>0</v>
      </c>
      <c r="AL116" s="42">
        <f>SUMIF('C-Existing'!$B$12:$B$500,$B116,'C-Existing'!AL$12:AL$500)</f>
        <v>0</v>
      </c>
      <c r="AM116" s="42">
        <f>SUMIF('C-Existing'!$B$12:$B$500,$B116,'C-Existing'!AM$12:AM$500)</f>
        <v>0</v>
      </c>
      <c r="AN116" s="42">
        <f>SUMIF('C-Existing'!$B$12:$B$500,$B116,'C-Existing'!AN$12:AN$500)</f>
        <v>0</v>
      </c>
      <c r="AR116" s="42">
        <f t="shared" si="8"/>
        <v>-510215</v>
      </c>
    </row>
    <row r="117" spans="1:44" x14ac:dyDescent="0.2">
      <c r="A117" s="1">
        <f t="shared" si="6"/>
        <v>1</v>
      </c>
      <c r="B117" s="10">
        <f t="shared" si="9"/>
        <v>44957</v>
      </c>
      <c r="C117" s="42">
        <f>SUMIF('C-Existing'!$B$12:$B$500,$B117,'C-Existing'!C$12:C$500)</f>
        <v>1147200.69</v>
      </c>
      <c r="D117" s="42">
        <f>SUMIF('C-Existing'!$B$12:$B$500,$B117,'C-Existing'!D$12:D$500)</f>
        <v>208070234.67999998</v>
      </c>
      <c r="E117" s="42">
        <f>SUMIF('C-Existing'!$B$12:$B$500,$B117,'C-Existing'!E$12:E$500)</f>
        <v>0</v>
      </c>
      <c r="F117" s="42">
        <f>SUMIF('C-Existing'!$B$12:$B$500,$B117,'C-Existing'!F$12:F$500)</f>
        <v>0</v>
      </c>
      <c r="G117" s="42">
        <f>SUMIF('C-Existing'!$B$12:$B$500,$B117,'C-Existing'!G$12:G$500)</f>
        <v>1048</v>
      </c>
      <c r="H117" s="42">
        <f>SUMIF('C-Existing'!$B$12:$B$500,$B117,'C-Existing'!H$12:H$500)</f>
        <v>7055027.8200000003</v>
      </c>
      <c r="I117" s="42">
        <f>SUMIF('C-Existing'!$B$12:$B$500,$B117,'C-Existing'!I$12:I$500)</f>
        <v>0</v>
      </c>
      <c r="J117" s="42">
        <f>SUMIF('C-Existing'!$B$12:$B$500,$B117,'C-Existing'!J$12:J$500)</f>
        <v>7055027.8200000003</v>
      </c>
      <c r="K117" s="42">
        <f>SUMIF('C-Existing'!$B$12:$B$500,$B117,'C-Existing'!K$12:K$500)</f>
        <v>65317.55</v>
      </c>
      <c r="L117" s="42">
        <f>SUMIF('C-Existing'!$B$12:$B$500,$B117,'C-Existing'!L$12:L$500)</f>
        <v>65317.55</v>
      </c>
      <c r="M117" s="42">
        <f>SUMIF('C-Existing'!$B$12:$B$500,$B117,'C-Existing'!M$12:M$500)</f>
        <v>320520</v>
      </c>
      <c r="N117" s="42">
        <f>SUMIF('C-Existing'!$B$12:$B$500,$B117,'C-Existing'!N$12:N$500)</f>
        <v>0</v>
      </c>
      <c r="O117" s="42">
        <f>SUMIF('C-Existing'!$B$12:$B$500,$B117,'C-Existing'!O$12:O$500)</f>
        <v>234650</v>
      </c>
      <c r="P117" s="42">
        <f>SUMIF('C-Existing'!$B$12:$B$500,$B117,'C-Existing'!P$12:P$500)</f>
        <v>65317.55</v>
      </c>
      <c r="Q117" s="42">
        <f>SUMIF('C-Existing'!$B$12:$B$500,$B117,'C-Existing'!Q$12:Q$500)</f>
        <v>169332.44999999998</v>
      </c>
      <c r="R117" s="42">
        <f>SUMIF('C-Existing'!$B$12:$B$500,$B117,'C-Existing'!R$12:R$500)</f>
        <v>0</v>
      </c>
      <c r="S117" s="42">
        <f>SUMIF('C-Existing'!$B$12:$B$500,$B117,'C-Existing'!S$12:S$500)</f>
        <v>6885695.3699999992</v>
      </c>
      <c r="T117" s="42">
        <f>SUMIF('C-Existing'!$B$12:$B$500,$B117,'C-Existing'!T$12:T$500)</f>
        <v>6885695.3699999992</v>
      </c>
      <c r="U117" s="42">
        <f>SUMIF('C-Existing'!$B$12:$B$500,$B117,'C-Existing'!U$12:U$500)</f>
        <v>1</v>
      </c>
      <c r="V117" s="42">
        <f>SUMIF('C-Existing'!$B$12:$B$500,$B117,'C-Existing'!V$12:V$500)</f>
        <v>65317.799233500002</v>
      </c>
      <c r="W117" s="42">
        <f>SUMIF('C-Existing'!$B$12:$B$500,$B117,'C-Existing'!W$12:W$500)</f>
        <v>0</v>
      </c>
      <c r="X117" s="42">
        <f>SUMIF('C-Existing'!$B$12:$B$500,$B117,'C-Existing'!X$12:X$500)</f>
        <v>155</v>
      </c>
      <c r="Y117" s="42">
        <f>SUMIF('C-Existing'!$B$12:$B$500,$B117,'C-Existing'!Y$12:Y$500)</f>
        <v>0</v>
      </c>
      <c r="Z117" s="42">
        <f>SUMIF('C-Existing'!$B$12:$B$500,$B117,'C-Existing'!Z$12:Z$500)</f>
        <v>0</v>
      </c>
      <c r="AA117" s="42">
        <f>SUMIF('C-Existing'!$B$12:$B$500,$B117,'C-Existing'!AA$12:AA$500)</f>
        <v>0</v>
      </c>
      <c r="AB117" s="42">
        <f>SUMIF('C-Existing'!$B$12:$B$500,$B117,'C-Existing'!AB$12:AB$500)</f>
        <v>0</v>
      </c>
      <c r="AC117" s="42">
        <f>SUMIF('C-Existing'!$B$12:$B$500,$B117,'C-Existing'!AC$12:AC$500)</f>
        <v>554</v>
      </c>
      <c r="AD117" s="42">
        <f>SUMIF('C-Existing'!$B$12:$B$500,$B117,'C-Existing'!AD$12:AD$500)</f>
        <v>0</v>
      </c>
      <c r="AE117" s="70">
        <f>SUMIF('C-Existing'!$B$12:$B$500,$B117,'C-Existing'!AE$12:AE$500)</f>
        <v>0.1111</v>
      </c>
      <c r="AF117" s="42">
        <f>SUMIF('C-Existing'!$B$12:$B$500,$B117,'C-Existing'!AF$12:AF$500)</f>
        <v>0</v>
      </c>
      <c r="AG117" s="42">
        <f>SUMIF('C-Existing'!$B$12:$B$500,$B117,'C-Existing'!AG$12:AG$500)</f>
        <v>0</v>
      </c>
      <c r="AH117" s="62">
        <f>SUMIF('C-Existing'!$B$12:$B$500,$B117,'C-Existing'!AH$12:AH$500)</f>
        <v>0</v>
      </c>
      <c r="AI117" s="42">
        <f>SUMIF('C-Existing'!$B$12:$B$500,$B117,'C-Existing'!AI$12:AI$500)</f>
        <v>494</v>
      </c>
      <c r="AJ117" s="42">
        <f>SUMIF('C-Existing'!$B$12:$B$500,$B117,'C-Existing'!AJ$12:AJ$500)</f>
        <v>158080</v>
      </c>
      <c r="AK117" s="42">
        <f>SUMIF('C-Existing'!$B$12:$B$500,$B117,'C-Existing'!AK$12:AK$500)</f>
        <v>0</v>
      </c>
      <c r="AL117" s="42">
        <f>SUMIF('C-Existing'!$B$12:$B$500,$B117,'C-Existing'!AL$12:AL$500)</f>
        <v>0</v>
      </c>
      <c r="AM117" s="42">
        <f>SUMIF('C-Existing'!$B$12:$B$500,$B117,'C-Existing'!AM$12:AM$500)</f>
        <v>0</v>
      </c>
      <c r="AN117" s="42">
        <f>SUMIF('C-Existing'!$B$12:$B$500,$B117,'C-Existing'!AN$12:AN$500)</f>
        <v>0</v>
      </c>
      <c r="AR117" s="42">
        <f t="shared" si="8"/>
        <v>-320520</v>
      </c>
    </row>
    <row r="118" spans="1:44" x14ac:dyDescent="0.2">
      <c r="A118" s="1">
        <f t="shared" si="6"/>
        <v>2</v>
      </c>
      <c r="B118" s="10">
        <f t="shared" si="9"/>
        <v>44985</v>
      </c>
      <c r="C118" s="42">
        <f>SUMIF('C-Existing'!$B$12:$B$500,$B118,'C-Existing'!C$12:C$500)</f>
        <v>1417926.3099999994</v>
      </c>
      <c r="D118" s="42">
        <f>SUMIF('C-Existing'!$B$12:$B$500,$B118,'C-Existing'!D$12:D$500)</f>
        <v>209488160.98999998</v>
      </c>
      <c r="E118" s="42">
        <f>SUMIF('C-Existing'!$B$12:$B$500,$B118,'C-Existing'!E$12:E$500)</f>
        <v>0</v>
      </c>
      <c r="F118" s="42">
        <f>SUMIF('C-Existing'!$B$12:$B$500,$B118,'C-Existing'!F$12:F$500)</f>
        <v>0</v>
      </c>
      <c r="G118" s="42">
        <f>SUMIF('C-Existing'!$B$12:$B$500,$B118,'C-Existing'!G$12:G$500)</f>
        <v>931</v>
      </c>
      <c r="H118" s="42">
        <f>SUMIF('C-Existing'!$B$12:$B$500,$B118,'C-Existing'!H$12:H$500)</f>
        <v>6885695.3699999992</v>
      </c>
      <c r="I118" s="42">
        <f>SUMIF('C-Existing'!$B$12:$B$500,$B118,'C-Existing'!I$12:I$500)</f>
        <v>0</v>
      </c>
      <c r="J118" s="42">
        <f>SUMIF('C-Existing'!$B$12:$B$500,$B118,'C-Existing'!J$12:J$500)</f>
        <v>6885695.3699999992</v>
      </c>
      <c r="K118" s="42">
        <f>SUMIF('C-Existing'!$B$12:$B$500,$B118,'C-Existing'!K$12:K$500)</f>
        <v>63749.830000000009</v>
      </c>
      <c r="L118" s="42">
        <f>SUMIF('C-Existing'!$B$12:$B$500,$B118,'C-Existing'!L$12:L$500)</f>
        <v>63749.830000000009</v>
      </c>
      <c r="M118" s="42">
        <f>SUMIF('C-Existing'!$B$12:$B$500,$B118,'C-Existing'!M$12:M$500)</f>
        <v>285105</v>
      </c>
      <c r="N118" s="42">
        <f>SUMIF('C-Existing'!$B$12:$B$500,$B118,'C-Existing'!N$12:N$500)</f>
        <v>0</v>
      </c>
      <c r="O118" s="42">
        <f>SUMIF('C-Existing'!$B$12:$B$500,$B118,'C-Existing'!O$12:O$500)</f>
        <v>209000</v>
      </c>
      <c r="P118" s="42">
        <f>SUMIF('C-Existing'!$B$12:$B$500,$B118,'C-Existing'!P$12:P$500)</f>
        <v>63749.830000000009</v>
      </c>
      <c r="Q118" s="42">
        <f>SUMIF('C-Existing'!$B$12:$B$500,$B118,'C-Existing'!Q$12:Q$500)</f>
        <v>145250.16999999998</v>
      </c>
      <c r="R118" s="42">
        <f>SUMIF('C-Existing'!$B$12:$B$500,$B118,'C-Existing'!R$12:R$500)</f>
        <v>0</v>
      </c>
      <c r="S118" s="42">
        <f>SUMIF('C-Existing'!$B$12:$B$500,$B118,'C-Existing'!S$12:S$500)</f>
        <v>6740445.2000000011</v>
      </c>
      <c r="T118" s="42">
        <f>SUMIF('C-Existing'!$B$12:$B$500,$B118,'C-Existing'!T$12:T$500)</f>
        <v>6740445.2000000011</v>
      </c>
      <c r="U118" s="42">
        <f>SUMIF('C-Existing'!$B$12:$B$500,$B118,'C-Existing'!U$12:U$500)</f>
        <v>1</v>
      </c>
      <c r="V118" s="42">
        <f>SUMIF('C-Existing'!$B$12:$B$500,$B118,'C-Existing'!V$12:V$500)</f>
        <v>63750.062967249993</v>
      </c>
      <c r="W118" s="42">
        <f>SUMIF('C-Existing'!$B$12:$B$500,$B118,'C-Existing'!W$12:W$500)</f>
        <v>0</v>
      </c>
      <c r="X118" s="42">
        <f>SUMIF('C-Existing'!$B$12:$B$500,$B118,'C-Existing'!X$12:X$500)</f>
        <v>155</v>
      </c>
      <c r="Y118" s="42">
        <f>SUMIF('C-Existing'!$B$12:$B$500,$B118,'C-Existing'!Y$12:Y$500)</f>
        <v>0</v>
      </c>
      <c r="Z118" s="42">
        <f>SUMIF('C-Existing'!$B$12:$B$500,$B118,'C-Existing'!Z$12:Z$500)</f>
        <v>0</v>
      </c>
      <c r="AA118" s="42">
        <f>SUMIF('C-Existing'!$B$12:$B$500,$B118,'C-Existing'!AA$12:AA$500)</f>
        <v>0</v>
      </c>
      <c r="AB118" s="42">
        <f>SUMIF('C-Existing'!$B$12:$B$500,$B118,'C-Existing'!AB$12:AB$500)</f>
        <v>0</v>
      </c>
      <c r="AC118" s="42">
        <f>SUMIF('C-Existing'!$B$12:$B$500,$B118,'C-Existing'!AC$12:AC$500)</f>
        <v>491</v>
      </c>
      <c r="AD118" s="42">
        <f>SUMIF('C-Existing'!$B$12:$B$500,$B118,'C-Existing'!AD$12:AD$500)</f>
        <v>0</v>
      </c>
      <c r="AE118" s="70">
        <f>SUMIF('C-Existing'!$B$12:$B$500,$B118,'C-Existing'!AE$12:AE$500)</f>
        <v>0.1111</v>
      </c>
      <c r="AF118" s="42">
        <f>SUMIF('C-Existing'!$B$12:$B$500,$B118,'C-Existing'!AF$12:AF$500)</f>
        <v>0</v>
      </c>
      <c r="AG118" s="42">
        <f>SUMIF('C-Existing'!$B$12:$B$500,$B118,'C-Existing'!AG$12:AG$500)</f>
        <v>0</v>
      </c>
      <c r="AH118" s="62">
        <f>SUMIF('C-Existing'!$B$12:$B$500,$B118,'C-Existing'!AH$12:AH$500)</f>
        <v>0</v>
      </c>
      <c r="AI118" s="42">
        <f>SUMIF('C-Existing'!$B$12:$B$500,$B118,'C-Existing'!AI$12:AI$500)</f>
        <v>440</v>
      </c>
      <c r="AJ118" s="42">
        <f>SUMIF('C-Existing'!$B$12:$B$500,$B118,'C-Existing'!AJ$12:AJ$500)</f>
        <v>140800</v>
      </c>
      <c r="AK118" s="42">
        <f>SUMIF('C-Existing'!$B$12:$B$500,$B118,'C-Existing'!AK$12:AK$500)</f>
        <v>0</v>
      </c>
      <c r="AL118" s="42">
        <f>SUMIF('C-Existing'!$B$12:$B$500,$B118,'C-Existing'!AL$12:AL$500)</f>
        <v>0</v>
      </c>
      <c r="AM118" s="42">
        <f>SUMIF('C-Existing'!$B$12:$B$500,$B118,'C-Existing'!AM$12:AM$500)</f>
        <v>0</v>
      </c>
      <c r="AN118" s="42">
        <f>SUMIF('C-Existing'!$B$12:$B$500,$B118,'C-Existing'!AN$12:AN$500)</f>
        <v>0</v>
      </c>
      <c r="AR118" s="42">
        <f t="shared" si="8"/>
        <v>-285105</v>
      </c>
    </row>
    <row r="119" spans="1:44" x14ac:dyDescent="0.2">
      <c r="A119" s="1">
        <f t="shared" si="6"/>
        <v>3</v>
      </c>
      <c r="B119" s="10">
        <f t="shared" si="9"/>
        <v>45016</v>
      </c>
      <c r="C119" s="42">
        <f>SUMIF('C-Existing'!$B$12:$B$500,$B119,'C-Existing'!C$12:C$500)</f>
        <v>2014423.6700000002</v>
      </c>
      <c r="D119" s="42">
        <f>SUMIF('C-Existing'!$B$12:$B$500,$B119,'C-Existing'!D$12:D$500)</f>
        <v>211502584.65999997</v>
      </c>
      <c r="E119" s="42">
        <f>SUMIF('C-Existing'!$B$12:$B$500,$B119,'C-Existing'!E$12:E$500)</f>
        <v>0</v>
      </c>
      <c r="F119" s="42">
        <f>SUMIF('C-Existing'!$B$12:$B$500,$B119,'C-Existing'!F$12:F$500)</f>
        <v>0</v>
      </c>
      <c r="G119" s="42">
        <f>SUMIF('C-Existing'!$B$12:$B$500,$B119,'C-Existing'!G$12:G$500)</f>
        <v>1146</v>
      </c>
      <c r="H119" s="42">
        <f>SUMIF('C-Existing'!$B$12:$B$500,$B119,'C-Existing'!H$12:H$500)</f>
        <v>6740445.2000000011</v>
      </c>
      <c r="I119" s="42">
        <f>SUMIF('C-Existing'!$B$12:$B$500,$B119,'C-Existing'!I$12:I$500)</f>
        <v>0</v>
      </c>
      <c r="J119" s="42">
        <f>SUMIF('C-Existing'!$B$12:$B$500,$B119,'C-Existing'!J$12:J$500)</f>
        <v>6740445.2000000011</v>
      </c>
      <c r="K119" s="42">
        <f>SUMIF('C-Existing'!$B$12:$B$500,$B119,'C-Existing'!K$12:K$500)</f>
        <v>62405.05999999999</v>
      </c>
      <c r="L119" s="42">
        <f>SUMIF('C-Existing'!$B$12:$B$500,$B119,'C-Existing'!L$12:L$500)</f>
        <v>62405.05999999999</v>
      </c>
      <c r="M119" s="42">
        <f>SUMIF('C-Existing'!$B$12:$B$500,$B119,'C-Existing'!M$12:M$500)</f>
        <v>351070</v>
      </c>
      <c r="N119" s="42">
        <f>SUMIF('C-Existing'!$B$12:$B$500,$B119,'C-Existing'!N$12:N$500)</f>
        <v>0</v>
      </c>
      <c r="O119" s="42">
        <f>SUMIF('C-Existing'!$B$12:$B$500,$B119,'C-Existing'!O$12:O$500)</f>
        <v>257450</v>
      </c>
      <c r="P119" s="42">
        <f>SUMIF('C-Existing'!$B$12:$B$500,$B119,'C-Existing'!P$12:P$500)</f>
        <v>62405.05999999999</v>
      </c>
      <c r="Q119" s="42">
        <f>SUMIF('C-Existing'!$B$12:$B$500,$B119,'C-Existing'!Q$12:Q$500)</f>
        <v>195044.93999999997</v>
      </c>
      <c r="R119" s="42">
        <f>SUMIF('C-Existing'!$B$12:$B$500,$B119,'C-Existing'!R$12:R$500)</f>
        <v>0</v>
      </c>
      <c r="S119" s="42">
        <f>SUMIF('C-Existing'!$B$12:$B$500,$B119,'C-Existing'!S$12:S$500)</f>
        <v>6545400.2599999998</v>
      </c>
      <c r="T119" s="42">
        <f>SUMIF('C-Existing'!$B$12:$B$500,$B119,'C-Existing'!T$12:T$500)</f>
        <v>6545400.2599999998</v>
      </c>
      <c r="U119" s="42">
        <f>SUMIF('C-Existing'!$B$12:$B$500,$B119,'C-Existing'!U$12:U$500)</f>
        <v>1</v>
      </c>
      <c r="V119" s="42">
        <f>SUMIF('C-Existing'!$B$12:$B$500,$B119,'C-Existing'!V$12:V$500)</f>
        <v>62405.288476666683</v>
      </c>
      <c r="W119" s="42">
        <f>SUMIF('C-Existing'!$B$12:$B$500,$B119,'C-Existing'!W$12:W$500)</f>
        <v>0</v>
      </c>
      <c r="X119" s="42">
        <f>SUMIF('C-Existing'!$B$12:$B$500,$B119,'C-Existing'!X$12:X$500)</f>
        <v>155</v>
      </c>
      <c r="Y119" s="42">
        <f>SUMIF('C-Existing'!$B$12:$B$500,$B119,'C-Existing'!Y$12:Y$500)</f>
        <v>0</v>
      </c>
      <c r="Z119" s="42">
        <f>SUMIF('C-Existing'!$B$12:$B$500,$B119,'C-Existing'!Z$12:Z$500)</f>
        <v>0</v>
      </c>
      <c r="AA119" s="42">
        <f>SUMIF('C-Existing'!$B$12:$B$500,$B119,'C-Existing'!AA$12:AA$500)</f>
        <v>0</v>
      </c>
      <c r="AB119" s="42">
        <f>SUMIF('C-Existing'!$B$12:$B$500,$B119,'C-Existing'!AB$12:AB$500)</f>
        <v>0</v>
      </c>
      <c r="AC119" s="42">
        <f>SUMIF('C-Existing'!$B$12:$B$500,$B119,'C-Existing'!AC$12:AC$500)</f>
        <v>604</v>
      </c>
      <c r="AD119" s="42">
        <f>SUMIF('C-Existing'!$B$12:$B$500,$B119,'C-Existing'!AD$12:AD$500)</f>
        <v>0</v>
      </c>
      <c r="AE119" s="70">
        <f>SUMIF('C-Existing'!$B$12:$B$500,$B119,'C-Existing'!AE$12:AE$500)</f>
        <v>0.1111</v>
      </c>
      <c r="AF119" s="42">
        <f>SUMIF('C-Existing'!$B$12:$B$500,$B119,'C-Existing'!AF$12:AF$500)</f>
        <v>0</v>
      </c>
      <c r="AG119" s="42">
        <f>SUMIF('C-Existing'!$B$12:$B$500,$B119,'C-Existing'!AG$12:AG$500)</f>
        <v>0</v>
      </c>
      <c r="AH119" s="62">
        <f>SUMIF('C-Existing'!$B$12:$B$500,$B119,'C-Existing'!AH$12:AH$500)</f>
        <v>0</v>
      </c>
      <c r="AI119" s="42">
        <f>SUMIF('C-Existing'!$B$12:$B$500,$B119,'C-Existing'!AI$12:AI$500)</f>
        <v>542</v>
      </c>
      <c r="AJ119" s="42">
        <f>SUMIF('C-Existing'!$B$12:$B$500,$B119,'C-Existing'!AJ$12:AJ$500)</f>
        <v>173440</v>
      </c>
      <c r="AK119" s="42">
        <f>SUMIF('C-Existing'!$B$12:$B$500,$B119,'C-Existing'!AK$12:AK$500)</f>
        <v>0</v>
      </c>
      <c r="AL119" s="42">
        <f>SUMIF('C-Existing'!$B$12:$B$500,$B119,'C-Existing'!AL$12:AL$500)</f>
        <v>0</v>
      </c>
      <c r="AM119" s="42">
        <f>SUMIF('C-Existing'!$B$12:$B$500,$B119,'C-Existing'!AM$12:AM$500)</f>
        <v>0</v>
      </c>
      <c r="AN119" s="42">
        <f>SUMIF('C-Existing'!$B$12:$B$500,$B119,'C-Existing'!AN$12:AN$500)</f>
        <v>0</v>
      </c>
      <c r="AR119" s="42">
        <f t="shared" si="8"/>
        <v>-351070</v>
      </c>
    </row>
    <row r="120" spans="1:44" x14ac:dyDescent="0.2">
      <c r="A120" s="1">
        <f t="shared" si="6"/>
        <v>4</v>
      </c>
      <c r="B120" s="10">
        <f t="shared" si="9"/>
        <v>45046</v>
      </c>
      <c r="C120" s="42">
        <f>SUMIF('C-Existing'!$B$12:$B$500,$B120,'C-Existing'!C$12:C$500)</f>
        <v>2263428.37</v>
      </c>
      <c r="D120" s="42">
        <f>SUMIF('C-Existing'!$B$12:$B$500,$B120,'C-Existing'!D$12:D$500)</f>
        <v>213766013.02999997</v>
      </c>
      <c r="E120" s="42">
        <f>SUMIF('C-Existing'!$B$12:$B$500,$B120,'C-Existing'!E$12:E$500)</f>
        <v>0</v>
      </c>
      <c r="F120" s="42">
        <f>SUMIF('C-Existing'!$B$12:$B$500,$B120,'C-Existing'!F$12:F$500)</f>
        <v>0</v>
      </c>
      <c r="G120" s="42">
        <f>SUMIF('C-Existing'!$B$12:$B$500,$B120,'C-Existing'!G$12:G$500)</f>
        <v>1421</v>
      </c>
      <c r="H120" s="42">
        <f>SUMIF('C-Existing'!$B$12:$B$500,$B120,'C-Existing'!H$12:H$500)</f>
        <v>6545400.2599999998</v>
      </c>
      <c r="I120" s="42">
        <f>SUMIF('C-Existing'!$B$12:$B$500,$B120,'C-Existing'!I$12:I$500)</f>
        <v>0</v>
      </c>
      <c r="J120" s="42">
        <f>SUMIF('C-Existing'!$B$12:$B$500,$B120,'C-Existing'!J$12:J$500)</f>
        <v>6545400.2599999998</v>
      </c>
      <c r="K120" s="42">
        <f>SUMIF('C-Existing'!$B$12:$B$500,$B120,'C-Existing'!K$12:K$500)</f>
        <v>60599.27</v>
      </c>
      <c r="L120" s="42">
        <f>SUMIF('C-Existing'!$B$12:$B$500,$B120,'C-Existing'!L$12:L$500)</f>
        <v>60599.27</v>
      </c>
      <c r="M120" s="42">
        <f>SUMIF('C-Existing'!$B$12:$B$500,$B120,'C-Existing'!M$12:M$500)</f>
        <v>433055</v>
      </c>
      <c r="N120" s="42">
        <f>SUMIF('C-Existing'!$B$12:$B$500,$B120,'C-Existing'!N$12:N$500)</f>
        <v>0</v>
      </c>
      <c r="O120" s="42">
        <f>SUMIF('C-Existing'!$B$12:$B$500,$B120,'C-Existing'!O$12:O$500)</f>
        <v>315453.44</v>
      </c>
      <c r="P120" s="42">
        <f>SUMIF('C-Existing'!$B$12:$B$500,$B120,'C-Existing'!P$12:P$500)</f>
        <v>60599.27</v>
      </c>
      <c r="Q120" s="42">
        <f>SUMIF('C-Existing'!$B$12:$B$500,$B120,'C-Existing'!Q$12:Q$500)</f>
        <v>254854.16999999998</v>
      </c>
      <c r="R120" s="42">
        <f>SUMIF('C-Existing'!$B$12:$B$500,$B120,'C-Existing'!R$12:R$500)</f>
        <v>0</v>
      </c>
      <c r="S120" s="42">
        <f>SUMIF('C-Existing'!$B$12:$B$500,$B120,'C-Existing'!S$12:S$500)</f>
        <v>6290546.0899999999</v>
      </c>
      <c r="T120" s="42">
        <f>SUMIF('C-Existing'!$B$12:$B$500,$B120,'C-Existing'!T$12:T$500)</f>
        <v>6290546.0899999999</v>
      </c>
      <c r="U120" s="42">
        <f>SUMIF('C-Existing'!$B$12:$B$500,$B120,'C-Existing'!U$12:U$500)</f>
        <v>1</v>
      </c>
      <c r="V120" s="42">
        <f>SUMIF('C-Existing'!$B$12:$B$500,$B120,'C-Existing'!V$12:V$500)</f>
        <v>60599.497407166666</v>
      </c>
      <c r="W120" s="42">
        <f>SUMIF('C-Existing'!$B$12:$B$500,$B120,'C-Existing'!W$12:W$500)</f>
        <v>0</v>
      </c>
      <c r="X120" s="42">
        <f>SUMIF('C-Existing'!$B$12:$B$500,$B120,'C-Existing'!X$12:X$500)</f>
        <v>155</v>
      </c>
      <c r="Y120" s="42">
        <f>SUMIF('C-Existing'!$B$12:$B$500,$B120,'C-Existing'!Y$12:Y$500)</f>
        <v>0</v>
      </c>
      <c r="Z120" s="42">
        <f>SUMIF('C-Existing'!$B$12:$B$500,$B120,'C-Existing'!Z$12:Z$500)</f>
        <v>0</v>
      </c>
      <c r="AA120" s="42">
        <f>SUMIF('C-Existing'!$B$12:$B$500,$B120,'C-Existing'!AA$12:AA$500)</f>
        <v>0</v>
      </c>
      <c r="AB120" s="42">
        <f>SUMIF('C-Existing'!$B$12:$B$500,$B120,'C-Existing'!AB$12:AB$500)</f>
        <v>0</v>
      </c>
      <c r="AC120" s="42">
        <f>SUMIF('C-Existing'!$B$12:$B$500,$B120,'C-Existing'!AC$12:AC$500)</f>
        <v>757</v>
      </c>
      <c r="AD120" s="42">
        <f>SUMIF('C-Existing'!$B$12:$B$500,$B120,'C-Existing'!AD$12:AD$500)</f>
        <v>0</v>
      </c>
      <c r="AE120" s="70">
        <f>SUMIF('C-Existing'!$B$12:$B$500,$B120,'C-Existing'!AE$12:AE$500)</f>
        <v>0.1111</v>
      </c>
      <c r="AF120" s="42">
        <f>SUMIF('C-Existing'!$B$12:$B$500,$B120,'C-Existing'!AF$12:AF$500)</f>
        <v>0</v>
      </c>
      <c r="AG120" s="42">
        <f>SUMIF('C-Existing'!$B$12:$B$500,$B120,'C-Existing'!AG$12:AG$500)</f>
        <v>0</v>
      </c>
      <c r="AH120" s="62">
        <f>SUMIF('C-Existing'!$B$12:$B$500,$B120,'C-Existing'!AH$12:AH$500)</f>
        <v>0</v>
      </c>
      <c r="AI120" s="42">
        <f>SUMIF('C-Existing'!$B$12:$B$500,$B120,'C-Existing'!AI$12:AI$500)</f>
        <v>664</v>
      </c>
      <c r="AJ120" s="42">
        <f>SUMIF('C-Existing'!$B$12:$B$500,$B120,'C-Existing'!AJ$12:AJ$500)</f>
        <v>212480</v>
      </c>
      <c r="AK120" s="42">
        <f>SUMIF('C-Existing'!$B$12:$B$500,$B120,'C-Existing'!AK$12:AK$500)</f>
        <v>0</v>
      </c>
      <c r="AL120" s="42">
        <f>SUMIF('C-Existing'!$B$12:$B$500,$B120,'C-Existing'!AL$12:AL$500)</f>
        <v>0</v>
      </c>
      <c r="AM120" s="42">
        <f>SUMIF('C-Existing'!$B$12:$B$500,$B120,'C-Existing'!AM$12:AM$500)</f>
        <v>0</v>
      </c>
      <c r="AN120" s="42">
        <f>SUMIF('C-Existing'!$B$12:$B$500,$B120,'C-Existing'!AN$12:AN$500)</f>
        <v>0</v>
      </c>
      <c r="AR120" s="42">
        <f t="shared" si="8"/>
        <v>-433055</v>
      </c>
    </row>
    <row r="121" spans="1:44" x14ac:dyDescent="0.2">
      <c r="A121" s="1">
        <f t="shared" si="6"/>
        <v>5</v>
      </c>
      <c r="B121" s="10">
        <f t="shared" si="9"/>
        <v>45077</v>
      </c>
      <c r="C121" s="42">
        <f>SUMIF('C-Existing'!$B$12:$B$500,$B121,'C-Existing'!C$12:C$500)</f>
        <v>2706014.35</v>
      </c>
      <c r="D121" s="42">
        <f>SUMIF('C-Existing'!$B$12:$B$500,$B121,'C-Existing'!D$12:D$500)</f>
        <v>216472027.37999997</v>
      </c>
      <c r="E121" s="42">
        <f>SUMIF('C-Existing'!$B$12:$B$500,$B121,'C-Existing'!E$12:E$500)</f>
        <v>0</v>
      </c>
      <c r="F121" s="42">
        <f>SUMIF('C-Existing'!$B$12:$B$500,$B121,'C-Existing'!F$12:F$500)</f>
        <v>0</v>
      </c>
      <c r="G121" s="42">
        <f>SUMIF('C-Existing'!$B$12:$B$500,$B121,'C-Existing'!G$12:G$500)</f>
        <v>2013</v>
      </c>
      <c r="H121" s="42">
        <f>SUMIF('C-Existing'!$B$12:$B$500,$B121,'C-Existing'!H$12:H$500)</f>
        <v>6290546.0899999999</v>
      </c>
      <c r="I121" s="42">
        <f>SUMIF('C-Existing'!$B$12:$B$500,$B121,'C-Existing'!I$12:I$500)</f>
        <v>0</v>
      </c>
      <c r="J121" s="42">
        <f>SUMIF('C-Existing'!$B$12:$B$500,$B121,'C-Existing'!J$12:J$500)</f>
        <v>6290546.0899999999</v>
      </c>
      <c r="K121" s="42">
        <f>SUMIF('C-Existing'!$B$12:$B$500,$B121,'C-Existing'!K$12:K$500)</f>
        <v>58239.760000000017</v>
      </c>
      <c r="L121" s="42">
        <f>SUMIF('C-Existing'!$B$12:$B$500,$B121,'C-Existing'!L$12:L$500)</f>
        <v>58239.760000000017</v>
      </c>
      <c r="M121" s="42">
        <f>SUMIF('C-Existing'!$B$12:$B$500,$B121,'C-Existing'!M$12:M$500)</f>
        <v>605775</v>
      </c>
      <c r="N121" s="42">
        <f>SUMIF('C-Existing'!$B$12:$B$500,$B121,'C-Existing'!N$12:N$500)</f>
        <v>0</v>
      </c>
      <c r="O121" s="42">
        <f>SUMIF('C-Existing'!$B$12:$B$500,$B121,'C-Existing'!O$12:O$500)</f>
        <v>436050</v>
      </c>
      <c r="P121" s="42">
        <f>SUMIF('C-Existing'!$B$12:$B$500,$B121,'C-Existing'!P$12:P$500)</f>
        <v>58239.760000000017</v>
      </c>
      <c r="Q121" s="42">
        <f>SUMIF('C-Existing'!$B$12:$B$500,$B121,'C-Existing'!Q$12:Q$500)</f>
        <v>377810.24000000005</v>
      </c>
      <c r="R121" s="42">
        <f>SUMIF('C-Existing'!$B$12:$B$500,$B121,'C-Existing'!R$12:R$500)</f>
        <v>0</v>
      </c>
      <c r="S121" s="42">
        <f>SUMIF('C-Existing'!$B$12:$B$500,$B121,'C-Existing'!S$12:S$500)</f>
        <v>5912735.8499999996</v>
      </c>
      <c r="T121" s="42">
        <f>SUMIF('C-Existing'!$B$12:$B$500,$B121,'C-Existing'!T$12:T$500)</f>
        <v>5912735.8499999996</v>
      </c>
      <c r="U121" s="42">
        <f>SUMIF('C-Existing'!$B$12:$B$500,$B121,'C-Existing'!U$12:U$500)</f>
        <v>1</v>
      </c>
      <c r="V121" s="42">
        <f>SUMIF('C-Existing'!$B$12:$B$500,$B121,'C-Existing'!V$12:V$500)</f>
        <v>58239.972549916667</v>
      </c>
      <c r="W121" s="42">
        <f>SUMIF('C-Existing'!$B$12:$B$500,$B121,'C-Existing'!W$12:W$500)</f>
        <v>0</v>
      </c>
      <c r="X121" s="42">
        <f>SUMIF('C-Existing'!$B$12:$B$500,$B121,'C-Existing'!X$12:X$500)</f>
        <v>155</v>
      </c>
      <c r="Y121" s="42">
        <f>SUMIF('C-Existing'!$B$12:$B$500,$B121,'C-Existing'!Y$12:Y$500)</f>
        <v>0</v>
      </c>
      <c r="Z121" s="42">
        <f>SUMIF('C-Existing'!$B$12:$B$500,$B121,'C-Existing'!Z$12:Z$500)</f>
        <v>0</v>
      </c>
      <c r="AA121" s="42">
        <f>SUMIF('C-Existing'!$B$12:$B$500,$B121,'C-Existing'!AA$12:AA$500)</f>
        <v>0</v>
      </c>
      <c r="AB121" s="42">
        <f>SUMIF('C-Existing'!$B$12:$B$500,$B121,'C-Existing'!AB$12:AB$500)</f>
        <v>0</v>
      </c>
      <c r="AC121" s="42">
        <f>SUMIF('C-Existing'!$B$12:$B$500,$B121,'C-Existing'!AC$12:AC$500)</f>
        <v>1095</v>
      </c>
      <c r="AD121" s="42">
        <f>SUMIF('C-Existing'!$B$12:$B$500,$B121,'C-Existing'!AD$12:AD$500)</f>
        <v>0</v>
      </c>
      <c r="AE121" s="70">
        <f>SUMIF('C-Existing'!$B$12:$B$500,$B121,'C-Existing'!AE$12:AE$500)</f>
        <v>0.1111</v>
      </c>
      <c r="AF121" s="42">
        <f>SUMIF('C-Existing'!$B$12:$B$500,$B121,'C-Existing'!AF$12:AF$500)</f>
        <v>0</v>
      </c>
      <c r="AG121" s="42">
        <f>SUMIF('C-Existing'!$B$12:$B$500,$B121,'C-Existing'!AG$12:AG$500)</f>
        <v>0</v>
      </c>
      <c r="AH121" s="62">
        <f>SUMIF('C-Existing'!$B$12:$B$500,$B121,'C-Existing'!AH$12:AH$500)</f>
        <v>0</v>
      </c>
      <c r="AI121" s="42">
        <f>SUMIF('C-Existing'!$B$12:$B$500,$B121,'C-Existing'!AI$12:AI$500)</f>
        <v>918</v>
      </c>
      <c r="AJ121" s="42">
        <f>SUMIF('C-Existing'!$B$12:$B$500,$B121,'C-Existing'!AJ$12:AJ$500)</f>
        <v>293760</v>
      </c>
      <c r="AK121" s="42">
        <f>SUMIF('C-Existing'!$B$12:$B$500,$B121,'C-Existing'!AK$12:AK$500)</f>
        <v>0</v>
      </c>
      <c r="AL121" s="42">
        <f>SUMIF('C-Existing'!$B$12:$B$500,$B121,'C-Existing'!AL$12:AL$500)</f>
        <v>0</v>
      </c>
      <c r="AM121" s="42">
        <f>SUMIF('C-Existing'!$B$12:$B$500,$B121,'C-Existing'!AM$12:AM$500)</f>
        <v>0</v>
      </c>
      <c r="AN121" s="42">
        <f>SUMIF('C-Existing'!$B$12:$B$500,$B121,'C-Existing'!AN$12:AN$500)</f>
        <v>0</v>
      </c>
      <c r="AR121" s="42">
        <f t="shared" si="8"/>
        <v>-605775</v>
      </c>
    </row>
    <row r="122" spans="1:44" x14ac:dyDescent="0.2">
      <c r="A122" s="1">
        <f t="shared" si="6"/>
        <v>6</v>
      </c>
      <c r="B122" s="10">
        <f t="shared" si="9"/>
        <v>45107</v>
      </c>
      <c r="C122" s="42">
        <f>SUMIF('C-Existing'!$B$12:$B$500,$B122,'C-Existing'!C$12:C$500)</f>
        <v>2653080.4</v>
      </c>
      <c r="D122" s="42">
        <f>SUMIF('C-Existing'!$B$12:$B$500,$B122,'C-Existing'!D$12:D$500)</f>
        <v>219125107.77999997</v>
      </c>
      <c r="E122" s="42">
        <f>SUMIF('C-Existing'!$B$12:$B$500,$B122,'C-Existing'!E$12:E$500)</f>
        <v>0</v>
      </c>
      <c r="F122" s="42">
        <f>SUMIF('C-Existing'!$B$12:$B$500,$B122,'C-Existing'!F$12:F$500)</f>
        <v>0</v>
      </c>
      <c r="G122" s="42">
        <f>SUMIF('C-Existing'!$B$12:$B$500,$B122,'C-Existing'!G$12:G$500)</f>
        <v>2261</v>
      </c>
      <c r="H122" s="42">
        <f>SUMIF('C-Existing'!$B$12:$B$500,$B122,'C-Existing'!H$12:H$500)</f>
        <v>5912735.8499999996</v>
      </c>
      <c r="I122" s="42">
        <f>SUMIF('C-Existing'!$B$12:$B$500,$B122,'C-Existing'!I$12:I$500)</f>
        <v>0</v>
      </c>
      <c r="J122" s="42">
        <f>SUMIF('C-Existing'!$B$12:$B$500,$B122,'C-Existing'!J$12:J$500)</f>
        <v>5912735.8499999996</v>
      </c>
      <c r="K122" s="42">
        <f>SUMIF('C-Existing'!$B$12:$B$500,$B122,'C-Existing'!K$12:K$500)</f>
        <v>54741.9</v>
      </c>
      <c r="L122" s="42">
        <f>SUMIF('C-Existing'!$B$12:$B$500,$B122,'C-Existing'!L$12:L$500)</f>
        <v>54741.9</v>
      </c>
      <c r="M122" s="42">
        <f>SUMIF('C-Existing'!$B$12:$B$500,$B122,'C-Existing'!M$12:M$500)</f>
        <v>679095</v>
      </c>
      <c r="N122" s="42">
        <f>SUMIF('C-Existing'!$B$12:$B$500,$B122,'C-Existing'!N$12:N$500)</f>
        <v>0</v>
      </c>
      <c r="O122" s="42">
        <f>SUMIF('C-Existing'!$B$12:$B$500,$B122,'C-Existing'!O$12:O$500)</f>
        <v>487825</v>
      </c>
      <c r="P122" s="42">
        <f>SUMIF('C-Existing'!$B$12:$B$500,$B122,'C-Existing'!P$12:P$500)</f>
        <v>54741.9</v>
      </c>
      <c r="Q122" s="42">
        <f>SUMIF('C-Existing'!$B$12:$B$500,$B122,'C-Existing'!Q$12:Q$500)</f>
        <v>433083.10000000003</v>
      </c>
      <c r="R122" s="42">
        <f>SUMIF('C-Existing'!$B$12:$B$500,$B122,'C-Existing'!R$12:R$500)</f>
        <v>0</v>
      </c>
      <c r="S122" s="42">
        <f>SUMIF('C-Existing'!$B$12:$B$500,$B122,'C-Existing'!S$12:S$500)</f>
        <v>5479652.75</v>
      </c>
      <c r="T122" s="42">
        <f>SUMIF('C-Existing'!$B$12:$B$500,$B122,'C-Existing'!T$12:T$500)</f>
        <v>5479652.75</v>
      </c>
      <c r="U122" s="42">
        <f>SUMIF('C-Existing'!$B$12:$B$500,$B122,'C-Existing'!U$12:U$500)</f>
        <v>1</v>
      </c>
      <c r="V122" s="42">
        <f>SUMIF('C-Existing'!$B$12:$B$500,$B122,'C-Existing'!V$12:V$500)</f>
        <v>54742.079411250001</v>
      </c>
      <c r="W122" s="42">
        <f>SUMIF('C-Existing'!$B$12:$B$500,$B122,'C-Existing'!W$12:W$500)</f>
        <v>0</v>
      </c>
      <c r="X122" s="42">
        <f>SUMIF('C-Existing'!$B$12:$B$500,$B122,'C-Existing'!X$12:X$500)</f>
        <v>155</v>
      </c>
      <c r="Y122" s="42">
        <f>SUMIF('C-Existing'!$B$12:$B$500,$B122,'C-Existing'!Y$12:Y$500)</f>
        <v>0</v>
      </c>
      <c r="Z122" s="42">
        <f>SUMIF('C-Existing'!$B$12:$B$500,$B122,'C-Existing'!Z$12:Z$500)</f>
        <v>0</v>
      </c>
      <c r="AA122" s="42">
        <f>SUMIF('C-Existing'!$B$12:$B$500,$B122,'C-Existing'!AA$12:AA$500)</f>
        <v>0</v>
      </c>
      <c r="AB122" s="42">
        <f>SUMIF('C-Existing'!$B$12:$B$500,$B122,'C-Existing'!AB$12:AB$500)</f>
        <v>0</v>
      </c>
      <c r="AC122" s="42">
        <f>SUMIF('C-Existing'!$B$12:$B$500,$B122,'C-Existing'!AC$12:AC$500)</f>
        <v>1234</v>
      </c>
      <c r="AD122" s="42">
        <f>SUMIF('C-Existing'!$B$12:$B$500,$B122,'C-Existing'!AD$12:AD$500)</f>
        <v>0</v>
      </c>
      <c r="AE122" s="70">
        <f>SUMIF('C-Existing'!$B$12:$B$500,$B122,'C-Existing'!AE$12:AE$500)</f>
        <v>0.1111</v>
      </c>
      <c r="AF122" s="42">
        <f>SUMIF('C-Existing'!$B$12:$B$500,$B122,'C-Existing'!AF$12:AF$500)</f>
        <v>0</v>
      </c>
      <c r="AG122" s="42">
        <f>SUMIF('C-Existing'!$B$12:$B$500,$B122,'C-Existing'!AG$12:AG$500)</f>
        <v>0</v>
      </c>
      <c r="AH122" s="62">
        <f>SUMIF('C-Existing'!$B$12:$B$500,$B122,'C-Existing'!AH$12:AH$500)</f>
        <v>0</v>
      </c>
      <c r="AI122" s="42">
        <f>SUMIF('C-Existing'!$B$12:$B$500,$B122,'C-Existing'!AI$12:AI$500)</f>
        <v>1027</v>
      </c>
      <c r="AJ122" s="42">
        <f>SUMIF('C-Existing'!$B$12:$B$500,$B122,'C-Existing'!AJ$12:AJ$500)</f>
        <v>328640</v>
      </c>
      <c r="AK122" s="42">
        <f>SUMIF('C-Existing'!$B$12:$B$500,$B122,'C-Existing'!AK$12:AK$500)</f>
        <v>0</v>
      </c>
      <c r="AL122" s="42">
        <f>SUMIF('C-Existing'!$B$12:$B$500,$B122,'C-Existing'!AL$12:AL$500)</f>
        <v>0</v>
      </c>
      <c r="AM122" s="42">
        <f>SUMIF('C-Existing'!$B$12:$B$500,$B122,'C-Existing'!AM$12:AM$500)</f>
        <v>0</v>
      </c>
      <c r="AN122" s="42">
        <f>SUMIF('C-Existing'!$B$12:$B$500,$B122,'C-Existing'!AN$12:AN$500)</f>
        <v>0</v>
      </c>
      <c r="AR122" s="42">
        <f t="shared" si="8"/>
        <v>-679095</v>
      </c>
    </row>
    <row r="123" spans="1:44" x14ac:dyDescent="0.2">
      <c r="A123" s="1">
        <f t="shared" si="6"/>
        <v>7</v>
      </c>
      <c r="B123" s="10">
        <f t="shared" si="9"/>
        <v>45138</v>
      </c>
      <c r="C123" s="42">
        <f>SUMIF('C-Existing'!$B$12:$B$500,$B123,'C-Existing'!C$12:C$500)</f>
        <v>2628826.92</v>
      </c>
      <c r="D123" s="42">
        <f>SUMIF('C-Existing'!$B$12:$B$500,$B123,'C-Existing'!D$12:D$500)</f>
        <v>221753934.69999996</v>
      </c>
      <c r="E123" s="42">
        <f>SUMIF('C-Existing'!$B$12:$B$500,$B123,'C-Existing'!E$12:E$500)</f>
        <v>0</v>
      </c>
      <c r="F123" s="42">
        <f>SUMIF('C-Existing'!$B$12:$B$500,$B123,'C-Existing'!F$12:F$500)</f>
        <v>0</v>
      </c>
      <c r="G123" s="42">
        <f>SUMIF('C-Existing'!$B$12:$B$500,$B123,'C-Existing'!G$12:G$500)</f>
        <v>2709</v>
      </c>
      <c r="H123" s="42">
        <f>SUMIF('C-Existing'!$B$12:$B$500,$B123,'C-Existing'!H$12:H$500)</f>
        <v>5479652.75</v>
      </c>
      <c r="I123" s="42">
        <f>SUMIF('C-Existing'!$B$12:$B$500,$B123,'C-Existing'!I$12:I$500)</f>
        <v>0</v>
      </c>
      <c r="J123" s="42">
        <f>SUMIF('C-Existing'!$B$12:$B$500,$B123,'C-Existing'!J$12:J$500)</f>
        <v>5479652.75</v>
      </c>
      <c r="K123" s="42">
        <f>SUMIF('C-Existing'!$B$12:$B$500,$B123,'C-Existing'!K$12:K$500)</f>
        <v>50732.26</v>
      </c>
      <c r="L123" s="42">
        <f>SUMIF('C-Existing'!$B$12:$B$500,$B123,'C-Existing'!L$12:L$500)</f>
        <v>50732.26</v>
      </c>
      <c r="M123" s="42">
        <f>SUMIF('C-Existing'!$B$12:$B$500,$B123,'C-Existing'!M$12:M$500)</f>
        <v>812535</v>
      </c>
      <c r="N123" s="42">
        <f>SUMIF('C-Existing'!$B$12:$B$500,$B123,'C-Existing'!N$12:N$500)</f>
        <v>0</v>
      </c>
      <c r="O123" s="42">
        <f>SUMIF('C-Existing'!$B$12:$B$500,$B123,'C-Existing'!O$12:O$500)</f>
        <v>582825</v>
      </c>
      <c r="P123" s="42">
        <f>SUMIF('C-Existing'!$B$12:$B$500,$B123,'C-Existing'!P$12:P$500)</f>
        <v>50732.26</v>
      </c>
      <c r="Q123" s="42">
        <f>SUMIF('C-Existing'!$B$12:$B$500,$B123,'C-Existing'!Q$12:Q$500)</f>
        <v>532092.74</v>
      </c>
      <c r="R123" s="42">
        <f>SUMIF('C-Existing'!$B$12:$B$500,$B123,'C-Existing'!R$12:R$500)</f>
        <v>0</v>
      </c>
      <c r="S123" s="42">
        <f>SUMIF('C-Existing'!$B$12:$B$500,$B123,'C-Existing'!S$12:S$500)</f>
        <v>4947560.0100000007</v>
      </c>
      <c r="T123" s="42">
        <f>SUMIF('C-Existing'!$B$12:$B$500,$B123,'C-Existing'!T$12:T$500)</f>
        <v>4947560.0100000007</v>
      </c>
      <c r="U123" s="42">
        <f>SUMIF('C-Existing'!$B$12:$B$500,$B123,'C-Existing'!U$12:U$500)</f>
        <v>1</v>
      </c>
      <c r="V123" s="42">
        <f>SUMIF('C-Existing'!$B$12:$B$500,$B123,'C-Existing'!V$12:V$500)</f>
        <v>50732.451710416666</v>
      </c>
      <c r="W123" s="42">
        <f>SUMIF('C-Existing'!$B$12:$B$500,$B123,'C-Existing'!W$12:W$500)</f>
        <v>0</v>
      </c>
      <c r="X123" s="42">
        <f>SUMIF('C-Existing'!$B$12:$B$500,$B123,'C-Existing'!X$12:X$500)</f>
        <v>155</v>
      </c>
      <c r="Y123" s="42">
        <f>SUMIF('C-Existing'!$B$12:$B$500,$B123,'C-Existing'!Y$12:Y$500)</f>
        <v>0</v>
      </c>
      <c r="Z123" s="42">
        <f>SUMIF('C-Existing'!$B$12:$B$500,$B123,'C-Existing'!Z$12:Z$500)</f>
        <v>0</v>
      </c>
      <c r="AA123" s="42">
        <f>SUMIF('C-Existing'!$B$12:$B$500,$B123,'C-Existing'!AA$12:AA$500)</f>
        <v>0</v>
      </c>
      <c r="AB123" s="42">
        <f>SUMIF('C-Existing'!$B$12:$B$500,$B123,'C-Existing'!AB$12:AB$500)</f>
        <v>0</v>
      </c>
      <c r="AC123" s="42">
        <f>SUMIF('C-Existing'!$B$12:$B$500,$B123,'C-Existing'!AC$12:AC$500)</f>
        <v>1482</v>
      </c>
      <c r="AD123" s="42">
        <f>SUMIF('C-Existing'!$B$12:$B$500,$B123,'C-Existing'!AD$12:AD$500)</f>
        <v>0</v>
      </c>
      <c r="AE123" s="70">
        <f>SUMIF('C-Existing'!$B$12:$B$500,$B123,'C-Existing'!AE$12:AE$500)</f>
        <v>0.1111</v>
      </c>
      <c r="AF123" s="42">
        <f>SUMIF('C-Existing'!$B$12:$B$500,$B123,'C-Existing'!AF$12:AF$500)</f>
        <v>0</v>
      </c>
      <c r="AG123" s="42">
        <f>SUMIF('C-Existing'!$B$12:$B$500,$B123,'C-Existing'!AG$12:AG$500)</f>
        <v>0</v>
      </c>
      <c r="AH123" s="62">
        <f>SUMIF('C-Existing'!$B$12:$B$500,$B123,'C-Existing'!AH$12:AH$500)</f>
        <v>0</v>
      </c>
      <c r="AI123" s="42">
        <f>SUMIF('C-Existing'!$B$12:$B$500,$B123,'C-Existing'!AI$12:AI$500)</f>
        <v>1227</v>
      </c>
      <c r="AJ123" s="42">
        <f>SUMIF('C-Existing'!$B$12:$B$500,$B123,'C-Existing'!AJ$12:AJ$500)</f>
        <v>392640</v>
      </c>
      <c r="AK123" s="42">
        <f>SUMIF('C-Existing'!$B$12:$B$500,$B123,'C-Existing'!AK$12:AK$500)</f>
        <v>0</v>
      </c>
      <c r="AL123" s="42">
        <f>SUMIF('C-Existing'!$B$12:$B$500,$B123,'C-Existing'!AL$12:AL$500)</f>
        <v>0</v>
      </c>
      <c r="AM123" s="42">
        <f>SUMIF('C-Existing'!$B$12:$B$500,$B123,'C-Existing'!AM$12:AM$500)</f>
        <v>0</v>
      </c>
      <c r="AN123" s="42">
        <f>SUMIF('C-Existing'!$B$12:$B$500,$B123,'C-Existing'!AN$12:AN$500)</f>
        <v>0</v>
      </c>
      <c r="AR123" s="42">
        <f t="shared" si="8"/>
        <v>-812535</v>
      </c>
    </row>
    <row r="124" spans="1:44" x14ac:dyDescent="0.2">
      <c r="A124" s="1">
        <f t="shared" si="6"/>
        <v>8</v>
      </c>
      <c r="B124" s="10">
        <f t="shared" si="9"/>
        <v>45169</v>
      </c>
      <c r="C124" s="42">
        <f>SUMIF('C-Existing'!$B$12:$B$500,$B124,'C-Existing'!C$12:C$500)</f>
        <v>2419002.2999999998</v>
      </c>
      <c r="D124" s="42">
        <f>SUMIF('C-Existing'!$B$12:$B$500,$B124,'C-Existing'!D$12:D$500)</f>
        <v>224172936.99999997</v>
      </c>
      <c r="E124" s="42">
        <f>SUMIF('C-Existing'!$B$12:$B$500,$B124,'C-Existing'!E$12:E$500)</f>
        <v>0</v>
      </c>
      <c r="F124" s="42">
        <f>SUMIF('C-Existing'!$B$12:$B$500,$B124,'C-Existing'!F$12:F$500)</f>
        <v>0</v>
      </c>
      <c r="G124" s="42">
        <f>SUMIF('C-Existing'!$B$12:$B$500,$B124,'C-Existing'!G$12:G$500)</f>
        <v>2650</v>
      </c>
      <c r="H124" s="42">
        <f>SUMIF('C-Existing'!$B$12:$B$500,$B124,'C-Existing'!H$12:H$500)</f>
        <v>4947560.0100000007</v>
      </c>
      <c r="I124" s="42">
        <f>SUMIF('C-Existing'!$B$12:$B$500,$B124,'C-Existing'!I$12:I$500)</f>
        <v>0</v>
      </c>
      <c r="J124" s="42">
        <f>SUMIF('C-Existing'!$B$12:$B$500,$B124,'C-Existing'!J$12:J$500)</f>
        <v>4947560.0100000007</v>
      </c>
      <c r="K124" s="42">
        <f>SUMIF('C-Existing'!$B$12:$B$500,$B124,'C-Existing'!K$12:K$500)</f>
        <v>45806</v>
      </c>
      <c r="L124" s="42">
        <f>SUMIF('C-Existing'!$B$12:$B$500,$B124,'C-Existing'!L$12:L$500)</f>
        <v>45806</v>
      </c>
      <c r="M124" s="42">
        <f>SUMIF('C-Existing'!$B$12:$B$500,$B124,'C-Existing'!M$12:M$500)</f>
        <v>794750</v>
      </c>
      <c r="N124" s="42">
        <f>SUMIF('C-Existing'!$B$12:$B$500,$B124,'C-Existing'!N$12:N$500)</f>
        <v>0</v>
      </c>
      <c r="O124" s="42">
        <f>SUMIF('C-Existing'!$B$12:$B$500,$B124,'C-Existing'!O$12:O$500)</f>
        <v>564908.38</v>
      </c>
      <c r="P124" s="42">
        <f>SUMIF('C-Existing'!$B$12:$B$500,$B124,'C-Existing'!P$12:P$500)</f>
        <v>45806</v>
      </c>
      <c r="Q124" s="42">
        <f>SUMIF('C-Existing'!$B$12:$B$500,$B124,'C-Existing'!Q$12:Q$500)</f>
        <v>519102.38</v>
      </c>
      <c r="R124" s="42">
        <f>SUMIF('C-Existing'!$B$12:$B$500,$B124,'C-Existing'!R$12:R$500)</f>
        <v>0</v>
      </c>
      <c r="S124" s="42">
        <f>SUMIF('C-Existing'!$B$12:$B$500,$B124,'C-Existing'!S$12:S$500)</f>
        <v>4428457.6300000008</v>
      </c>
      <c r="T124" s="42">
        <f>SUMIF('C-Existing'!$B$12:$B$500,$B124,'C-Existing'!T$12:T$500)</f>
        <v>4428457.6300000008</v>
      </c>
      <c r="U124" s="42">
        <f>SUMIF('C-Existing'!$B$12:$B$500,$B124,'C-Existing'!U$12:U$500)</f>
        <v>1</v>
      </c>
      <c r="V124" s="42">
        <f>SUMIF('C-Existing'!$B$12:$B$500,$B124,'C-Existing'!V$12:V$500)</f>
        <v>45806.159759250011</v>
      </c>
      <c r="W124" s="42">
        <f>SUMIF('C-Existing'!$B$12:$B$500,$B124,'C-Existing'!W$12:W$500)</f>
        <v>0</v>
      </c>
      <c r="X124" s="42">
        <f>SUMIF('C-Existing'!$B$12:$B$500,$B124,'C-Existing'!X$12:X$500)</f>
        <v>155</v>
      </c>
      <c r="Y124" s="42">
        <f>SUMIF('C-Existing'!$B$12:$B$500,$B124,'C-Existing'!Y$12:Y$500)</f>
        <v>0</v>
      </c>
      <c r="Z124" s="42">
        <f>SUMIF('C-Existing'!$B$12:$B$500,$B124,'C-Existing'!Z$12:Z$500)</f>
        <v>0</v>
      </c>
      <c r="AA124" s="42">
        <f>SUMIF('C-Existing'!$B$12:$B$500,$B124,'C-Existing'!AA$12:AA$500)</f>
        <v>0</v>
      </c>
      <c r="AB124" s="42">
        <f>SUMIF('C-Existing'!$B$12:$B$500,$B124,'C-Existing'!AB$12:AB$500)</f>
        <v>0</v>
      </c>
      <c r="AC124" s="42">
        <f>SUMIF('C-Existing'!$B$12:$B$500,$B124,'C-Existing'!AC$12:AC$500)</f>
        <v>1460</v>
      </c>
      <c r="AD124" s="42">
        <f>SUMIF('C-Existing'!$B$12:$B$500,$B124,'C-Existing'!AD$12:AD$500)</f>
        <v>0</v>
      </c>
      <c r="AE124" s="70">
        <f>SUMIF('C-Existing'!$B$12:$B$500,$B124,'C-Existing'!AE$12:AE$500)</f>
        <v>0.1111</v>
      </c>
      <c r="AF124" s="42">
        <f>SUMIF('C-Existing'!$B$12:$B$500,$B124,'C-Existing'!AF$12:AF$500)</f>
        <v>0</v>
      </c>
      <c r="AG124" s="42">
        <f>SUMIF('C-Existing'!$B$12:$B$500,$B124,'C-Existing'!AG$12:AG$500)</f>
        <v>0</v>
      </c>
      <c r="AH124" s="62">
        <f>SUMIF('C-Existing'!$B$12:$B$500,$B124,'C-Existing'!AH$12:AH$500)</f>
        <v>0</v>
      </c>
      <c r="AI124" s="42">
        <f>SUMIF('C-Existing'!$B$12:$B$500,$B124,'C-Existing'!AI$12:AI$500)</f>
        <v>1190</v>
      </c>
      <c r="AJ124" s="42">
        <f>SUMIF('C-Existing'!$B$12:$B$500,$B124,'C-Existing'!AJ$12:AJ$500)</f>
        <v>380458.38</v>
      </c>
      <c r="AK124" s="42">
        <f>SUMIF('C-Existing'!$B$12:$B$500,$B124,'C-Existing'!AK$12:AK$500)</f>
        <v>0</v>
      </c>
      <c r="AL124" s="42">
        <f>SUMIF('C-Existing'!$B$12:$B$500,$B124,'C-Existing'!AL$12:AL$500)</f>
        <v>0</v>
      </c>
      <c r="AM124" s="42">
        <f>SUMIF('C-Existing'!$B$12:$B$500,$B124,'C-Existing'!AM$12:AM$500)</f>
        <v>0</v>
      </c>
      <c r="AN124" s="42">
        <f>SUMIF('C-Existing'!$B$12:$B$500,$B124,'C-Existing'!AN$12:AN$500)</f>
        <v>0</v>
      </c>
      <c r="AR124" s="42">
        <f t="shared" si="8"/>
        <v>-794750</v>
      </c>
    </row>
    <row r="125" spans="1:44" x14ac:dyDescent="0.2">
      <c r="A125" s="1">
        <f t="shared" si="6"/>
        <v>9</v>
      </c>
      <c r="B125" s="10">
        <f t="shared" si="9"/>
        <v>45199</v>
      </c>
      <c r="C125" s="42">
        <f>SUMIF('C-Existing'!$B$12:$B$500,$B125,'C-Existing'!C$12:C$500)</f>
        <v>2059179.7299999997</v>
      </c>
      <c r="D125" s="42">
        <f>SUMIF('C-Existing'!$B$12:$B$500,$B125,'C-Existing'!D$12:D$500)</f>
        <v>226232116.72999996</v>
      </c>
      <c r="E125" s="42">
        <f>SUMIF('C-Existing'!$B$12:$B$500,$B125,'C-Existing'!E$12:E$500)</f>
        <v>0</v>
      </c>
      <c r="F125" s="42">
        <f>SUMIF('C-Existing'!$B$12:$B$500,$B125,'C-Existing'!F$12:F$500)</f>
        <v>0</v>
      </c>
      <c r="G125" s="42">
        <f>SUMIF('C-Existing'!$B$12:$B$500,$B125,'C-Existing'!G$12:G$500)</f>
        <v>2633</v>
      </c>
      <c r="H125" s="42">
        <f>SUMIF('C-Existing'!$B$12:$B$500,$B125,'C-Existing'!H$12:H$500)</f>
        <v>4428457.6300000008</v>
      </c>
      <c r="I125" s="42">
        <f>SUMIF('C-Existing'!$B$12:$B$500,$B125,'C-Existing'!I$12:I$500)</f>
        <v>0</v>
      </c>
      <c r="J125" s="42">
        <f>SUMIF('C-Existing'!$B$12:$B$500,$B125,'C-Existing'!J$12:J$500)</f>
        <v>4428457.6300000008</v>
      </c>
      <c r="K125" s="42">
        <f>SUMIF('C-Existing'!$B$12:$B$500,$B125,'C-Existing'!K$12:K$500)</f>
        <v>40999.989999999991</v>
      </c>
      <c r="L125" s="42">
        <f>SUMIF('C-Existing'!$B$12:$B$500,$B125,'C-Existing'!L$12:L$500)</f>
        <v>40999.989999999991</v>
      </c>
      <c r="M125" s="42">
        <f>SUMIF('C-Existing'!$B$12:$B$500,$B125,'C-Existing'!M$12:M$500)</f>
        <v>785395</v>
      </c>
      <c r="N125" s="42">
        <f>SUMIF('C-Existing'!$B$12:$B$500,$B125,'C-Existing'!N$12:N$500)</f>
        <v>0</v>
      </c>
      <c r="O125" s="42">
        <f>SUMIF('C-Existing'!$B$12:$B$500,$B125,'C-Existing'!O$12:O$500)</f>
        <v>545268.75</v>
      </c>
      <c r="P125" s="42">
        <f>SUMIF('C-Existing'!$B$12:$B$500,$B125,'C-Existing'!P$12:P$500)</f>
        <v>40999.989999999991</v>
      </c>
      <c r="Q125" s="42">
        <f>SUMIF('C-Existing'!$B$12:$B$500,$B125,'C-Existing'!Q$12:Q$500)</f>
        <v>504268.76</v>
      </c>
      <c r="R125" s="42">
        <f>SUMIF('C-Existing'!$B$12:$B$500,$B125,'C-Existing'!R$12:R$500)</f>
        <v>0</v>
      </c>
      <c r="S125" s="42">
        <f>SUMIF('C-Existing'!$B$12:$B$500,$B125,'C-Existing'!S$12:S$500)</f>
        <v>3924188.8699999996</v>
      </c>
      <c r="T125" s="42">
        <f>SUMIF('C-Existing'!$B$12:$B$500,$B125,'C-Existing'!T$12:T$500)</f>
        <v>3924188.8699999996</v>
      </c>
      <c r="U125" s="42">
        <f>SUMIF('C-Existing'!$B$12:$B$500,$B125,'C-Existing'!U$12:U$500)</f>
        <v>1</v>
      </c>
      <c r="V125" s="42">
        <f>SUMIF('C-Existing'!$B$12:$B$500,$B125,'C-Existing'!V$12:V$500)</f>
        <v>41000.136891083341</v>
      </c>
      <c r="W125" s="42">
        <f>SUMIF('C-Existing'!$B$12:$B$500,$B125,'C-Existing'!W$12:W$500)</f>
        <v>0</v>
      </c>
      <c r="X125" s="42">
        <f>SUMIF('C-Existing'!$B$12:$B$500,$B125,'C-Existing'!X$12:X$500)</f>
        <v>155</v>
      </c>
      <c r="Y125" s="42">
        <f>SUMIF('C-Existing'!$B$12:$B$500,$B125,'C-Existing'!Y$12:Y$500)</f>
        <v>0</v>
      </c>
      <c r="Z125" s="42">
        <f>SUMIF('C-Existing'!$B$12:$B$500,$B125,'C-Existing'!Z$12:Z$500)</f>
        <v>0</v>
      </c>
      <c r="AA125" s="42">
        <f>SUMIF('C-Existing'!$B$12:$B$500,$B125,'C-Existing'!AA$12:AA$500)</f>
        <v>0</v>
      </c>
      <c r="AB125" s="42">
        <f>SUMIF('C-Existing'!$B$12:$B$500,$B125,'C-Existing'!AB$12:AB$500)</f>
        <v>0</v>
      </c>
      <c r="AC125" s="42">
        <f>SUMIF('C-Existing'!$B$12:$B$500,$B125,'C-Existing'!AC$12:AC$500)</f>
        <v>1485</v>
      </c>
      <c r="AD125" s="42">
        <f>SUMIF('C-Existing'!$B$12:$B$500,$B125,'C-Existing'!AD$12:AD$500)</f>
        <v>0</v>
      </c>
      <c r="AE125" s="70">
        <f>SUMIF('C-Existing'!$B$12:$B$500,$B125,'C-Existing'!AE$12:AE$500)</f>
        <v>0.1111</v>
      </c>
      <c r="AF125" s="42">
        <f>SUMIF('C-Existing'!$B$12:$B$500,$B125,'C-Existing'!AF$12:AF$500)</f>
        <v>0</v>
      </c>
      <c r="AG125" s="42">
        <f>SUMIF('C-Existing'!$B$12:$B$500,$B125,'C-Existing'!AG$12:AG$500)</f>
        <v>0</v>
      </c>
      <c r="AH125" s="62">
        <f>SUMIF('C-Existing'!$B$12:$B$500,$B125,'C-Existing'!AH$12:AH$500)</f>
        <v>0</v>
      </c>
      <c r="AI125" s="42">
        <f>SUMIF('C-Existing'!$B$12:$B$500,$B125,'C-Existing'!AI$12:AI$500)</f>
        <v>1148</v>
      </c>
      <c r="AJ125" s="42">
        <f>SUMIF('C-Existing'!$B$12:$B$500,$B125,'C-Existing'!AJ$12:AJ$500)</f>
        <v>367328.75</v>
      </c>
      <c r="AK125" s="42">
        <f>SUMIF('C-Existing'!$B$12:$B$500,$B125,'C-Existing'!AK$12:AK$500)</f>
        <v>0</v>
      </c>
      <c r="AL125" s="42">
        <f>SUMIF('C-Existing'!$B$12:$B$500,$B125,'C-Existing'!AL$12:AL$500)</f>
        <v>0</v>
      </c>
      <c r="AM125" s="42">
        <f>SUMIF('C-Existing'!$B$12:$B$500,$B125,'C-Existing'!AM$12:AM$500)</f>
        <v>0</v>
      </c>
      <c r="AN125" s="42">
        <f>SUMIF('C-Existing'!$B$12:$B$500,$B125,'C-Existing'!AN$12:AN$500)</f>
        <v>0</v>
      </c>
      <c r="AR125" s="42">
        <f t="shared" si="8"/>
        <v>-785395</v>
      </c>
    </row>
    <row r="126" spans="1:44" x14ac:dyDescent="0.2">
      <c r="A126" s="1">
        <f t="shared" si="6"/>
        <v>10</v>
      </c>
      <c r="B126" s="10">
        <f t="shared" si="9"/>
        <v>45230</v>
      </c>
      <c r="C126" s="42">
        <f>SUMIF('C-Existing'!$B$12:$B$500,$B126,'C-Existing'!C$12:C$500)</f>
        <v>1661739.93</v>
      </c>
      <c r="D126" s="42">
        <f>SUMIF('C-Existing'!$B$12:$B$500,$B126,'C-Existing'!D$12:D$500)</f>
        <v>227893856.65999997</v>
      </c>
      <c r="E126" s="42">
        <f>SUMIF('C-Existing'!$B$12:$B$500,$B126,'C-Existing'!E$12:E$500)</f>
        <v>0</v>
      </c>
      <c r="F126" s="42">
        <f>SUMIF('C-Existing'!$B$12:$B$500,$B126,'C-Existing'!F$12:F$500)</f>
        <v>0</v>
      </c>
      <c r="G126" s="42">
        <f>SUMIF('C-Existing'!$B$12:$B$500,$B126,'C-Existing'!G$12:G$500)</f>
        <v>2417</v>
      </c>
      <c r="H126" s="42">
        <f>SUMIF('C-Existing'!$B$12:$B$500,$B126,'C-Existing'!H$12:H$500)</f>
        <v>3924188.8699999996</v>
      </c>
      <c r="I126" s="42">
        <f>SUMIF('C-Existing'!$B$12:$B$500,$B126,'C-Existing'!I$12:I$500)</f>
        <v>0</v>
      </c>
      <c r="J126" s="42">
        <f>SUMIF('C-Existing'!$B$12:$B$500,$B126,'C-Existing'!J$12:J$500)</f>
        <v>3924188.8699999996</v>
      </c>
      <c r="K126" s="42">
        <f>SUMIF('C-Existing'!$B$12:$B$500,$B126,'C-Existing'!K$12:K$500)</f>
        <v>36331.31</v>
      </c>
      <c r="L126" s="42">
        <f>SUMIF('C-Existing'!$B$12:$B$500,$B126,'C-Existing'!L$12:L$500)</f>
        <v>36331.31</v>
      </c>
      <c r="M126" s="42">
        <f>SUMIF('C-Existing'!$B$12:$B$500,$B126,'C-Existing'!M$12:M$500)</f>
        <v>711915</v>
      </c>
      <c r="N126" s="42">
        <f>SUMIF('C-Existing'!$B$12:$B$500,$B126,'C-Existing'!N$12:N$500)</f>
        <v>0</v>
      </c>
      <c r="O126" s="42">
        <f>SUMIF('C-Existing'!$B$12:$B$500,$B126,'C-Existing'!O$12:O$500)</f>
        <v>447350.25</v>
      </c>
      <c r="P126" s="42">
        <f>SUMIF('C-Existing'!$B$12:$B$500,$B126,'C-Existing'!P$12:P$500)</f>
        <v>36331.31</v>
      </c>
      <c r="Q126" s="42">
        <f>SUMIF('C-Existing'!$B$12:$B$500,$B126,'C-Existing'!Q$12:Q$500)</f>
        <v>411018.94</v>
      </c>
      <c r="R126" s="42">
        <f>SUMIF('C-Existing'!$B$12:$B$500,$B126,'C-Existing'!R$12:R$500)</f>
        <v>0</v>
      </c>
      <c r="S126" s="42">
        <f>SUMIF('C-Existing'!$B$12:$B$500,$B126,'C-Existing'!S$12:S$500)</f>
        <v>3513169.93</v>
      </c>
      <c r="T126" s="42">
        <f>SUMIF('C-Existing'!$B$12:$B$500,$B126,'C-Existing'!T$12:T$500)</f>
        <v>3513169.93</v>
      </c>
      <c r="U126" s="42">
        <f>SUMIF('C-Existing'!$B$12:$B$500,$B126,'C-Existing'!U$12:U$500)</f>
        <v>1</v>
      </c>
      <c r="V126" s="42">
        <f>SUMIF('C-Existing'!$B$12:$B$500,$B126,'C-Existing'!V$12:V$500)</f>
        <v>36331.448621416668</v>
      </c>
      <c r="W126" s="42">
        <f>SUMIF('C-Existing'!$B$12:$B$500,$B126,'C-Existing'!W$12:W$500)</f>
        <v>0</v>
      </c>
      <c r="X126" s="42">
        <f>SUMIF('C-Existing'!$B$12:$B$500,$B126,'C-Existing'!X$12:X$500)</f>
        <v>155</v>
      </c>
      <c r="Y126" s="42">
        <f>SUMIF('C-Existing'!$B$12:$B$500,$B126,'C-Existing'!Y$12:Y$500)</f>
        <v>0</v>
      </c>
      <c r="Z126" s="42">
        <f>SUMIF('C-Existing'!$B$12:$B$500,$B126,'C-Existing'!Z$12:Z$500)</f>
        <v>0</v>
      </c>
      <c r="AA126" s="42">
        <f>SUMIF('C-Existing'!$B$12:$B$500,$B126,'C-Existing'!AA$12:AA$500)</f>
        <v>0</v>
      </c>
      <c r="AB126" s="42">
        <f>SUMIF('C-Existing'!$B$12:$B$500,$B126,'C-Existing'!AB$12:AB$500)</f>
        <v>0</v>
      </c>
      <c r="AC126" s="42">
        <f>SUMIF('C-Existing'!$B$12:$B$500,$B126,'C-Existing'!AC$12:AC$500)</f>
        <v>1475</v>
      </c>
      <c r="AD126" s="42">
        <f>SUMIF('C-Existing'!$B$12:$B$500,$B126,'C-Existing'!AD$12:AD$500)</f>
        <v>0</v>
      </c>
      <c r="AE126" s="70">
        <f>SUMIF('C-Existing'!$B$12:$B$500,$B126,'C-Existing'!AE$12:AE$500)</f>
        <v>0.1111</v>
      </c>
      <c r="AF126" s="42">
        <f>SUMIF('C-Existing'!$B$12:$B$500,$B126,'C-Existing'!AF$12:AF$500)</f>
        <v>0</v>
      </c>
      <c r="AG126" s="42">
        <f>SUMIF('C-Existing'!$B$12:$B$500,$B126,'C-Existing'!AG$12:AG$500)</f>
        <v>0</v>
      </c>
      <c r="AH126" s="62">
        <f>SUMIF('C-Existing'!$B$12:$B$500,$B126,'C-Existing'!AH$12:AH$500)</f>
        <v>0</v>
      </c>
      <c r="AI126" s="42">
        <f>SUMIF('C-Existing'!$B$12:$B$500,$B126,'C-Existing'!AI$12:AI$500)</f>
        <v>942</v>
      </c>
      <c r="AJ126" s="42">
        <f>SUMIF('C-Existing'!$B$12:$B$500,$B126,'C-Existing'!AJ$12:AJ$500)</f>
        <v>301340.25</v>
      </c>
      <c r="AK126" s="42">
        <f>SUMIF('C-Existing'!$B$12:$B$500,$B126,'C-Existing'!AK$12:AK$500)</f>
        <v>0</v>
      </c>
      <c r="AL126" s="42">
        <f>SUMIF('C-Existing'!$B$12:$B$500,$B126,'C-Existing'!AL$12:AL$500)</f>
        <v>0</v>
      </c>
      <c r="AM126" s="42">
        <f>SUMIF('C-Existing'!$B$12:$B$500,$B126,'C-Existing'!AM$12:AM$500)</f>
        <v>0</v>
      </c>
      <c r="AN126" s="42">
        <f>SUMIF('C-Existing'!$B$12:$B$500,$B126,'C-Existing'!AN$12:AN$500)</f>
        <v>0</v>
      </c>
      <c r="AR126" s="42">
        <f t="shared" si="8"/>
        <v>-711915</v>
      </c>
    </row>
    <row r="127" spans="1:44" x14ac:dyDescent="0.2">
      <c r="A127" s="1">
        <f t="shared" si="6"/>
        <v>11</v>
      </c>
      <c r="B127" s="10">
        <f t="shared" si="9"/>
        <v>45260</v>
      </c>
      <c r="C127" s="42">
        <f>SUMIF('C-Existing'!$B$12:$B$500,$B127,'C-Existing'!C$12:C$500)</f>
        <v>1044460.2999999999</v>
      </c>
      <c r="D127" s="42">
        <f>SUMIF('C-Existing'!$B$12:$B$500,$B127,'C-Existing'!D$12:D$500)</f>
        <v>228938316.95999998</v>
      </c>
      <c r="E127" s="42">
        <f>SUMIF('C-Existing'!$B$12:$B$500,$B127,'C-Existing'!E$12:E$500)</f>
        <v>0</v>
      </c>
      <c r="F127" s="42">
        <f>SUMIF('C-Existing'!$B$12:$B$500,$B127,'C-Existing'!F$12:F$500)</f>
        <v>0</v>
      </c>
      <c r="G127" s="42">
        <f>SUMIF('C-Existing'!$B$12:$B$500,$B127,'C-Existing'!G$12:G$500)</f>
        <v>2059</v>
      </c>
      <c r="H127" s="42">
        <f>SUMIF('C-Existing'!$B$12:$B$500,$B127,'C-Existing'!H$12:H$500)</f>
        <v>3513169.93</v>
      </c>
      <c r="I127" s="42">
        <f>SUMIF('C-Existing'!$B$12:$B$500,$B127,'C-Existing'!I$12:I$500)</f>
        <v>0</v>
      </c>
      <c r="J127" s="42">
        <f>SUMIF('C-Existing'!$B$12:$B$500,$B127,'C-Existing'!J$12:J$500)</f>
        <v>3513169.93</v>
      </c>
      <c r="K127" s="42">
        <f>SUMIF('C-Existing'!$B$12:$B$500,$B127,'C-Existing'!K$12:K$500)</f>
        <v>32526</v>
      </c>
      <c r="L127" s="42">
        <f>SUMIF('C-Existing'!$B$12:$B$500,$B127,'C-Existing'!L$12:L$500)</f>
        <v>32526</v>
      </c>
      <c r="M127" s="42">
        <f>SUMIF('C-Existing'!$B$12:$B$500,$B127,'C-Existing'!M$12:M$500)</f>
        <v>573545</v>
      </c>
      <c r="N127" s="42">
        <f>SUMIF('C-Existing'!$B$12:$B$500,$B127,'C-Existing'!N$12:N$500)</f>
        <v>0</v>
      </c>
      <c r="O127" s="42">
        <f>SUMIF('C-Existing'!$B$12:$B$500,$B127,'C-Existing'!O$12:O$500)</f>
        <v>377625</v>
      </c>
      <c r="P127" s="42">
        <f>SUMIF('C-Existing'!$B$12:$B$500,$B127,'C-Existing'!P$12:P$500)</f>
        <v>32526</v>
      </c>
      <c r="Q127" s="42">
        <f>SUMIF('C-Existing'!$B$12:$B$500,$B127,'C-Existing'!Q$12:Q$500)</f>
        <v>345099</v>
      </c>
      <c r="R127" s="42">
        <f>SUMIF('C-Existing'!$B$12:$B$500,$B127,'C-Existing'!R$12:R$500)</f>
        <v>0</v>
      </c>
      <c r="S127" s="42">
        <f>SUMIF('C-Existing'!$B$12:$B$500,$B127,'C-Existing'!S$12:S$500)</f>
        <v>3168070.9299999997</v>
      </c>
      <c r="T127" s="42">
        <f>SUMIF('C-Existing'!$B$12:$B$500,$B127,'C-Existing'!T$12:T$500)</f>
        <v>3168070.9299999997</v>
      </c>
      <c r="U127" s="42">
        <f>SUMIF('C-Existing'!$B$12:$B$500,$B127,'C-Existing'!U$12:U$500)</f>
        <v>1</v>
      </c>
      <c r="V127" s="42">
        <f>SUMIF('C-Existing'!$B$12:$B$500,$B127,'C-Existing'!V$12:V$500)</f>
        <v>32526.098268583337</v>
      </c>
      <c r="W127" s="42">
        <f>SUMIF('C-Existing'!$B$12:$B$500,$B127,'C-Existing'!W$12:W$500)</f>
        <v>0</v>
      </c>
      <c r="X127" s="42">
        <f>SUMIF('C-Existing'!$B$12:$B$500,$B127,'C-Existing'!X$12:X$500)</f>
        <v>155</v>
      </c>
      <c r="Y127" s="42">
        <f>SUMIF('C-Existing'!$B$12:$B$500,$B127,'C-Existing'!Y$12:Y$500)</f>
        <v>0</v>
      </c>
      <c r="Z127" s="42">
        <f>SUMIF('C-Existing'!$B$12:$B$500,$B127,'C-Existing'!Z$12:Z$500)</f>
        <v>0</v>
      </c>
      <c r="AA127" s="42">
        <f>SUMIF('C-Existing'!$B$12:$B$500,$B127,'C-Existing'!AA$12:AA$500)</f>
        <v>0</v>
      </c>
      <c r="AB127" s="42">
        <f>SUMIF('C-Existing'!$B$12:$B$500,$B127,'C-Existing'!AB$12:AB$500)</f>
        <v>0</v>
      </c>
      <c r="AC127" s="42">
        <f>SUMIF('C-Existing'!$B$12:$B$500,$B127,'C-Existing'!AC$12:AC$500)</f>
        <v>1264</v>
      </c>
      <c r="AD127" s="42">
        <f>SUMIF('C-Existing'!$B$12:$B$500,$B127,'C-Existing'!AD$12:AD$500)</f>
        <v>0</v>
      </c>
      <c r="AE127" s="70">
        <f>SUMIF('C-Existing'!$B$12:$B$500,$B127,'C-Existing'!AE$12:AE$500)</f>
        <v>0.1111</v>
      </c>
      <c r="AF127" s="42">
        <f>SUMIF('C-Existing'!$B$12:$B$500,$B127,'C-Existing'!AF$12:AF$500)</f>
        <v>0</v>
      </c>
      <c r="AG127" s="42">
        <f>SUMIF('C-Existing'!$B$12:$B$500,$B127,'C-Existing'!AG$12:AG$500)</f>
        <v>0</v>
      </c>
      <c r="AH127" s="62">
        <f>SUMIF('C-Existing'!$B$12:$B$500,$B127,'C-Existing'!AH$12:AH$500)</f>
        <v>0</v>
      </c>
      <c r="AI127" s="42">
        <f>SUMIF('C-Existing'!$B$12:$B$500,$B127,'C-Existing'!AI$12:AI$500)</f>
        <v>795</v>
      </c>
      <c r="AJ127" s="42">
        <f>SUMIF('C-Existing'!$B$12:$B$500,$B127,'C-Existing'!AJ$12:AJ$500)</f>
        <v>254400</v>
      </c>
      <c r="AK127" s="42">
        <f>SUMIF('C-Existing'!$B$12:$B$500,$B127,'C-Existing'!AK$12:AK$500)</f>
        <v>0</v>
      </c>
      <c r="AL127" s="42">
        <f>SUMIF('C-Existing'!$B$12:$B$500,$B127,'C-Existing'!AL$12:AL$500)</f>
        <v>0</v>
      </c>
      <c r="AM127" s="42">
        <f>SUMIF('C-Existing'!$B$12:$B$500,$B127,'C-Existing'!AM$12:AM$500)</f>
        <v>0</v>
      </c>
      <c r="AN127" s="42">
        <f>SUMIF('C-Existing'!$B$12:$B$500,$B127,'C-Existing'!AN$12:AN$500)</f>
        <v>0</v>
      </c>
      <c r="AR127" s="42">
        <f t="shared" si="8"/>
        <v>-573545</v>
      </c>
    </row>
    <row r="128" spans="1:44" x14ac:dyDescent="0.2">
      <c r="A128" s="1">
        <f t="shared" si="6"/>
        <v>12</v>
      </c>
      <c r="B128" s="10">
        <f t="shared" si="9"/>
        <v>45291</v>
      </c>
      <c r="C128" s="42">
        <f>SUMIF('C-Existing'!$B$12:$B$500,$B128,'C-Existing'!C$12:C$500)</f>
        <v>924321.19000000018</v>
      </c>
      <c r="D128" s="42">
        <f>SUMIF('C-Existing'!$B$12:$B$500,$B128,'C-Existing'!D$12:D$500)</f>
        <v>229862638.14999998</v>
      </c>
      <c r="E128" s="42">
        <f>SUMIF('C-Existing'!$B$12:$B$500,$B128,'C-Existing'!E$12:E$500)</f>
        <v>0</v>
      </c>
      <c r="F128" s="42">
        <f>SUMIF('C-Existing'!$B$12:$B$500,$B128,'C-Existing'!F$12:F$500)</f>
        <v>0</v>
      </c>
      <c r="G128" s="42">
        <f>SUMIF('C-Existing'!$B$12:$B$500,$B128,'C-Existing'!G$12:G$500)</f>
        <v>1663</v>
      </c>
      <c r="H128" s="42">
        <f>SUMIF('C-Existing'!$B$12:$B$500,$B128,'C-Existing'!H$12:H$500)</f>
        <v>3168070.9299999997</v>
      </c>
      <c r="I128" s="42">
        <f>SUMIF('C-Existing'!$B$12:$B$500,$B128,'C-Existing'!I$12:I$500)</f>
        <v>0</v>
      </c>
      <c r="J128" s="42">
        <f>SUMIF('C-Existing'!$B$12:$B$500,$B128,'C-Existing'!J$12:J$500)</f>
        <v>3168070.9299999997</v>
      </c>
      <c r="K128" s="42">
        <f>SUMIF('C-Existing'!$B$12:$B$500,$B128,'C-Existing'!K$12:K$500)</f>
        <v>29330.95</v>
      </c>
      <c r="L128" s="42">
        <f>SUMIF('C-Existing'!$B$12:$B$500,$B128,'C-Existing'!L$12:L$500)</f>
        <v>29330.95</v>
      </c>
      <c r="M128" s="42">
        <f>SUMIF('C-Existing'!$B$12:$B$500,$B128,'C-Existing'!M$12:M$500)</f>
        <v>461605</v>
      </c>
      <c r="N128" s="42">
        <f>SUMIF('C-Existing'!$B$12:$B$500,$B128,'C-Existing'!N$12:N$500)</f>
        <v>0</v>
      </c>
      <c r="O128" s="42">
        <f>SUMIF('C-Existing'!$B$12:$B$500,$B128,'C-Existing'!O$12:O$500)</f>
        <v>302575</v>
      </c>
      <c r="P128" s="42">
        <f>SUMIF('C-Existing'!$B$12:$B$500,$B128,'C-Existing'!P$12:P$500)</f>
        <v>29330.95</v>
      </c>
      <c r="Q128" s="42">
        <f>SUMIF('C-Existing'!$B$12:$B$500,$B128,'C-Existing'!Q$12:Q$500)</f>
        <v>273244.05</v>
      </c>
      <c r="R128" s="42">
        <f>SUMIF('C-Existing'!$B$12:$B$500,$B128,'C-Existing'!R$12:R$500)</f>
        <v>0</v>
      </c>
      <c r="S128" s="42">
        <f>SUMIF('C-Existing'!$B$12:$B$500,$B128,'C-Existing'!S$12:S$500)</f>
        <v>2894826.88</v>
      </c>
      <c r="T128" s="42">
        <f>SUMIF('C-Existing'!$B$12:$B$500,$B128,'C-Existing'!T$12:T$500)</f>
        <v>2894826.88</v>
      </c>
      <c r="U128" s="42">
        <f>SUMIF('C-Existing'!$B$12:$B$500,$B128,'C-Existing'!U$12:U$500)</f>
        <v>1</v>
      </c>
      <c r="V128" s="42">
        <f>SUMIF('C-Existing'!$B$12:$B$500,$B128,'C-Existing'!V$12:V$500)</f>
        <v>29331.05669358333</v>
      </c>
      <c r="W128" s="42">
        <f>SUMIF('C-Existing'!$B$12:$B$500,$B128,'C-Existing'!W$12:W$500)</f>
        <v>0</v>
      </c>
      <c r="X128" s="42">
        <f>SUMIF('C-Existing'!$B$12:$B$500,$B128,'C-Existing'!X$12:X$500)</f>
        <v>155</v>
      </c>
      <c r="Y128" s="42">
        <f>SUMIF('C-Existing'!$B$12:$B$500,$B128,'C-Existing'!Y$12:Y$500)</f>
        <v>0</v>
      </c>
      <c r="Z128" s="42">
        <f>SUMIF('C-Existing'!$B$12:$B$500,$B128,'C-Existing'!Z$12:Z$500)</f>
        <v>0</v>
      </c>
      <c r="AA128" s="42">
        <f>SUMIF('C-Existing'!$B$12:$B$500,$B128,'C-Existing'!AA$12:AA$500)</f>
        <v>0</v>
      </c>
      <c r="AB128" s="42">
        <f>SUMIF('C-Existing'!$B$12:$B$500,$B128,'C-Existing'!AB$12:AB$500)</f>
        <v>0</v>
      </c>
      <c r="AC128" s="42">
        <f>SUMIF('C-Existing'!$B$12:$B$500,$B128,'C-Existing'!AC$12:AC$500)</f>
        <v>1026</v>
      </c>
      <c r="AD128" s="42">
        <f>SUMIF('C-Existing'!$B$12:$B$500,$B128,'C-Existing'!AD$12:AD$500)</f>
        <v>0</v>
      </c>
      <c r="AE128" s="70">
        <f>SUMIF('C-Existing'!$B$12:$B$500,$B128,'C-Existing'!AE$12:AE$500)</f>
        <v>0.1111</v>
      </c>
      <c r="AF128" s="42">
        <f>SUMIF('C-Existing'!$B$12:$B$500,$B128,'C-Existing'!AF$12:AF$500)</f>
        <v>0</v>
      </c>
      <c r="AG128" s="42">
        <f>SUMIF('C-Existing'!$B$12:$B$500,$B128,'C-Existing'!AG$12:AG$500)</f>
        <v>0</v>
      </c>
      <c r="AH128" s="62">
        <f>SUMIF('C-Existing'!$B$12:$B$500,$B128,'C-Existing'!AH$12:AH$500)</f>
        <v>0</v>
      </c>
      <c r="AI128" s="42">
        <f>SUMIF('C-Existing'!$B$12:$B$500,$B128,'C-Existing'!AI$12:AI$500)</f>
        <v>637</v>
      </c>
      <c r="AJ128" s="42">
        <f>SUMIF('C-Existing'!$B$12:$B$500,$B128,'C-Existing'!AJ$12:AJ$500)</f>
        <v>203840</v>
      </c>
      <c r="AK128" s="42">
        <f>SUMIF('C-Existing'!$B$12:$B$500,$B128,'C-Existing'!AK$12:AK$500)</f>
        <v>0</v>
      </c>
      <c r="AL128" s="42">
        <f>SUMIF('C-Existing'!$B$12:$B$500,$B128,'C-Existing'!AL$12:AL$500)</f>
        <v>0</v>
      </c>
      <c r="AM128" s="42">
        <f>SUMIF('C-Existing'!$B$12:$B$500,$B128,'C-Existing'!AM$12:AM$500)</f>
        <v>0</v>
      </c>
      <c r="AN128" s="42">
        <f>SUMIF('C-Existing'!$B$12:$B$500,$B128,'C-Existing'!AN$12:AN$500)</f>
        <v>0</v>
      </c>
      <c r="AR128" s="42">
        <f t="shared" si="8"/>
        <v>-461605</v>
      </c>
    </row>
    <row r="129" spans="1:44" x14ac:dyDescent="0.2">
      <c r="A129" s="1">
        <f t="shared" si="6"/>
        <v>1</v>
      </c>
      <c r="B129" s="10">
        <f t="shared" si="9"/>
        <v>45322</v>
      </c>
      <c r="C129" s="42">
        <f>SUMIF('C-Existing'!$B$12:$B$500,$B129,'C-Existing'!C$12:C$500)</f>
        <v>1141464.68</v>
      </c>
      <c r="D129" s="42">
        <f>SUMIF('C-Existing'!$B$12:$B$500,$B129,'C-Existing'!D$12:D$500)</f>
        <v>231004102.82999998</v>
      </c>
      <c r="E129" s="42">
        <f>SUMIF('C-Existing'!$B$12:$B$500,$B129,'C-Existing'!E$12:E$500)</f>
        <v>0</v>
      </c>
      <c r="F129" s="42">
        <f>SUMIF('C-Existing'!$B$12:$B$500,$B129,'C-Existing'!F$12:F$500)</f>
        <v>0</v>
      </c>
      <c r="G129" s="42">
        <f>SUMIF('C-Existing'!$B$12:$B$500,$B129,'C-Existing'!G$12:G$500)</f>
        <v>1045</v>
      </c>
      <c r="H129" s="42">
        <f>SUMIF('C-Existing'!$B$12:$B$500,$B129,'C-Existing'!H$12:H$500)</f>
        <v>2894826.88</v>
      </c>
      <c r="I129" s="42">
        <f>SUMIF('C-Existing'!$B$12:$B$500,$B129,'C-Existing'!I$12:I$500)</f>
        <v>0</v>
      </c>
      <c r="J129" s="42">
        <f>SUMIF('C-Existing'!$B$12:$B$500,$B129,'C-Existing'!J$12:J$500)</f>
        <v>2894826.88</v>
      </c>
      <c r="K129" s="42">
        <f>SUMIF('C-Existing'!$B$12:$B$500,$B129,'C-Existing'!K$12:K$500)</f>
        <v>26801.180000000004</v>
      </c>
      <c r="L129" s="42">
        <f>SUMIF('C-Existing'!$B$12:$B$500,$B129,'C-Existing'!L$12:L$500)</f>
        <v>26801.180000000004</v>
      </c>
      <c r="M129" s="42">
        <f>SUMIF('C-Existing'!$B$12:$B$500,$B129,'C-Existing'!M$12:M$500)</f>
        <v>289655</v>
      </c>
      <c r="N129" s="42">
        <f>SUMIF('C-Existing'!$B$12:$B$500,$B129,'C-Existing'!N$12:N$500)</f>
        <v>0</v>
      </c>
      <c r="O129" s="42">
        <f>SUMIF('C-Existing'!$B$12:$B$500,$B129,'C-Existing'!O$12:O$500)</f>
        <v>189525</v>
      </c>
      <c r="P129" s="42">
        <f>SUMIF('C-Existing'!$B$12:$B$500,$B129,'C-Existing'!P$12:P$500)</f>
        <v>26801.180000000004</v>
      </c>
      <c r="Q129" s="42">
        <f>SUMIF('C-Existing'!$B$12:$B$500,$B129,'C-Existing'!Q$12:Q$500)</f>
        <v>162723.82</v>
      </c>
      <c r="R129" s="42">
        <f>SUMIF('C-Existing'!$B$12:$B$500,$B129,'C-Existing'!R$12:R$500)</f>
        <v>0</v>
      </c>
      <c r="S129" s="42">
        <f>SUMIF('C-Existing'!$B$12:$B$500,$B129,'C-Existing'!S$12:S$500)</f>
        <v>2732103.06</v>
      </c>
      <c r="T129" s="42">
        <f>SUMIF('C-Existing'!$B$12:$B$500,$B129,'C-Existing'!T$12:T$500)</f>
        <v>2732103.06</v>
      </c>
      <c r="U129" s="42">
        <f>SUMIF('C-Existing'!$B$12:$B$500,$B129,'C-Existing'!U$12:U$500)</f>
        <v>1</v>
      </c>
      <c r="V129" s="42">
        <f>SUMIF('C-Existing'!$B$12:$B$500,$B129,'C-Existing'!V$12:V$500)</f>
        <v>26801.272197333332</v>
      </c>
      <c r="W129" s="42">
        <f>SUMIF('C-Existing'!$B$12:$B$500,$B129,'C-Existing'!W$12:W$500)</f>
        <v>0</v>
      </c>
      <c r="X129" s="42">
        <f>SUMIF('C-Existing'!$B$12:$B$500,$B129,'C-Existing'!X$12:X$500)</f>
        <v>155</v>
      </c>
      <c r="Y129" s="42">
        <f>SUMIF('C-Existing'!$B$12:$B$500,$B129,'C-Existing'!Y$12:Y$500)</f>
        <v>0</v>
      </c>
      <c r="Z129" s="42">
        <f>SUMIF('C-Existing'!$B$12:$B$500,$B129,'C-Existing'!Z$12:Z$500)</f>
        <v>0</v>
      </c>
      <c r="AA129" s="42">
        <f>SUMIF('C-Existing'!$B$12:$B$500,$B129,'C-Existing'!AA$12:AA$500)</f>
        <v>0</v>
      </c>
      <c r="AB129" s="42">
        <f>SUMIF('C-Existing'!$B$12:$B$500,$B129,'C-Existing'!AB$12:AB$500)</f>
        <v>0</v>
      </c>
      <c r="AC129" s="42">
        <f>SUMIF('C-Existing'!$B$12:$B$500,$B129,'C-Existing'!AC$12:AC$500)</f>
        <v>646</v>
      </c>
      <c r="AD129" s="42">
        <f>SUMIF('C-Existing'!$B$12:$B$500,$B129,'C-Existing'!AD$12:AD$500)</f>
        <v>0</v>
      </c>
      <c r="AE129" s="70">
        <f>SUMIF('C-Existing'!$B$12:$B$500,$B129,'C-Existing'!AE$12:AE$500)</f>
        <v>0.1111</v>
      </c>
      <c r="AF129" s="42">
        <f>SUMIF('C-Existing'!$B$12:$B$500,$B129,'C-Existing'!AF$12:AF$500)</f>
        <v>0</v>
      </c>
      <c r="AG129" s="42">
        <f>SUMIF('C-Existing'!$B$12:$B$500,$B129,'C-Existing'!AG$12:AG$500)</f>
        <v>0</v>
      </c>
      <c r="AH129" s="62">
        <f>SUMIF('C-Existing'!$B$12:$B$500,$B129,'C-Existing'!AH$12:AH$500)</f>
        <v>0</v>
      </c>
      <c r="AI129" s="42">
        <f>SUMIF('C-Existing'!$B$12:$B$500,$B129,'C-Existing'!AI$12:AI$500)</f>
        <v>399</v>
      </c>
      <c r="AJ129" s="42">
        <f>SUMIF('C-Existing'!$B$12:$B$500,$B129,'C-Existing'!AJ$12:AJ$500)</f>
        <v>127680</v>
      </c>
      <c r="AK129" s="42">
        <f>SUMIF('C-Existing'!$B$12:$B$500,$B129,'C-Existing'!AK$12:AK$500)</f>
        <v>0</v>
      </c>
      <c r="AL129" s="42">
        <f>SUMIF('C-Existing'!$B$12:$B$500,$B129,'C-Existing'!AL$12:AL$500)</f>
        <v>0</v>
      </c>
      <c r="AM129" s="42">
        <f>SUMIF('C-Existing'!$B$12:$B$500,$B129,'C-Existing'!AM$12:AM$500)</f>
        <v>0</v>
      </c>
      <c r="AN129" s="42">
        <f>SUMIF('C-Existing'!$B$12:$B$500,$B129,'C-Existing'!AN$12:AN$500)</f>
        <v>0</v>
      </c>
      <c r="AR129" s="42">
        <f t="shared" si="8"/>
        <v>-289655</v>
      </c>
    </row>
    <row r="130" spans="1:44" x14ac:dyDescent="0.2">
      <c r="A130" s="1">
        <f t="shared" si="6"/>
        <v>2</v>
      </c>
      <c r="B130" s="10">
        <f t="shared" si="9"/>
        <v>45351</v>
      </c>
      <c r="C130" s="42">
        <f>SUMIF('C-Existing'!$B$12:$B$500,$B130,'C-Existing'!C$12:C$500)</f>
        <v>1410836.6700000002</v>
      </c>
      <c r="D130" s="42">
        <f>SUMIF('C-Existing'!$B$12:$B$500,$B130,'C-Existing'!D$12:D$500)</f>
        <v>232414939.49999997</v>
      </c>
      <c r="E130" s="42">
        <f>SUMIF('C-Existing'!$B$12:$B$500,$B130,'C-Existing'!E$12:E$500)</f>
        <v>0</v>
      </c>
      <c r="F130" s="42">
        <f>SUMIF('C-Existing'!$B$12:$B$500,$B130,'C-Existing'!F$12:F$500)</f>
        <v>0</v>
      </c>
      <c r="G130" s="42">
        <f>SUMIF('C-Existing'!$B$12:$B$500,$B130,'C-Existing'!G$12:G$500)</f>
        <v>920</v>
      </c>
      <c r="H130" s="42">
        <f>SUMIF('C-Existing'!$B$12:$B$500,$B130,'C-Existing'!H$12:H$500)</f>
        <v>2732103.06</v>
      </c>
      <c r="I130" s="42">
        <f>SUMIF('C-Existing'!$B$12:$B$500,$B130,'C-Existing'!I$12:I$500)</f>
        <v>0</v>
      </c>
      <c r="J130" s="42">
        <f>SUMIF('C-Existing'!$B$12:$B$500,$B130,'C-Existing'!J$12:J$500)</f>
        <v>2732103.06</v>
      </c>
      <c r="K130" s="42">
        <f>SUMIF('C-Existing'!$B$12:$B$500,$B130,'C-Existing'!K$12:K$500)</f>
        <v>25294.629999999997</v>
      </c>
      <c r="L130" s="42">
        <f>SUMIF('C-Existing'!$B$12:$B$500,$B130,'C-Existing'!L$12:L$500)</f>
        <v>25294.629999999997</v>
      </c>
      <c r="M130" s="42">
        <f>SUMIF('C-Existing'!$B$12:$B$500,$B130,'C-Existing'!M$12:M$500)</f>
        <v>254600</v>
      </c>
      <c r="N130" s="42">
        <f>SUMIF('C-Existing'!$B$12:$B$500,$B130,'C-Existing'!N$12:N$500)</f>
        <v>0</v>
      </c>
      <c r="O130" s="42">
        <f>SUMIF('C-Existing'!$B$12:$B$500,$B130,'C-Existing'!O$12:O$500)</f>
        <v>166250</v>
      </c>
      <c r="P130" s="42">
        <f>SUMIF('C-Existing'!$B$12:$B$500,$B130,'C-Existing'!P$12:P$500)</f>
        <v>25294.629999999997</v>
      </c>
      <c r="Q130" s="42">
        <f>SUMIF('C-Existing'!$B$12:$B$500,$B130,'C-Existing'!Q$12:Q$500)</f>
        <v>140955.37</v>
      </c>
      <c r="R130" s="42">
        <f>SUMIF('C-Existing'!$B$12:$B$500,$B130,'C-Existing'!R$12:R$500)</f>
        <v>0</v>
      </c>
      <c r="S130" s="42">
        <f>SUMIF('C-Existing'!$B$12:$B$500,$B130,'C-Existing'!S$12:S$500)</f>
        <v>2591147.69</v>
      </c>
      <c r="T130" s="42">
        <f>SUMIF('C-Existing'!$B$12:$B$500,$B130,'C-Existing'!T$12:T$500)</f>
        <v>2591147.69</v>
      </c>
      <c r="U130" s="42">
        <f>SUMIF('C-Existing'!$B$12:$B$500,$B130,'C-Existing'!U$12:U$500)</f>
        <v>1</v>
      </c>
      <c r="V130" s="42">
        <f>SUMIF('C-Existing'!$B$12:$B$500,$B130,'C-Existing'!V$12:V$500)</f>
        <v>25294.720830500002</v>
      </c>
      <c r="W130" s="42">
        <f>SUMIF('C-Existing'!$B$12:$B$500,$B130,'C-Existing'!W$12:W$500)</f>
        <v>0</v>
      </c>
      <c r="X130" s="42">
        <f>SUMIF('C-Existing'!$B$12:$B$500,$B130,'C-Existing'!X$12:X$500)</f>
        <v>155</v>
      </c>
      <c r="Y130" s="42">
        <f>SUMIF('C-Existing'!$B$12:$B$500,$B130,'C-Existing'!Y$12:Y$500)</f>
        <v>0</v>
      </c>
      <c r="Z130" s="42">
        <f>SUMIF('C-Existing'!$B$12:$B$500,$B130,'C-Existing'!Z$12:Z$500)</f>
        <v>0</v>
      </c>
      <c r="AA130" s="42">
        <f>SUMIF('C-Existing'!$B$12:$B$500,$B130,'C-Existing'!AA$12:AA$500)</f>
        <v>0</v>
      </c>
      <c r="AB130" s="42">
        <f>SUMIF('C-Existing'!$B$12:$B$500,$B130,'C-Existing'!AB$12:AB$500)</f>
        <v>0</v>
      </c>
      <c r="AC130" s="42">
        <f>SUMIF('C-Existing'!$B$12:$B$500,$B130,'C-Existing'!AC$12:AC$500)</f>
        <v>570</v>
      </c>
      <c r="AD130" s="42">
        <f>SUMIF('C-Existing'!$B$12:$B$500,$B130,'C-Existing'!AD$12:AD$500)</f>
        <v>0</v>
      </c>
      <c r="AE130" s="70">
        <f>SUMIF('C-Existing'!$B$12:$B$500,$B130,'C-Existing'!AE$12:AE$500)</f>
        <v>0.1111</v>
      </c>
      <c r="AF130" s="42">
        <f>SUMIF('C-Existing'!$B$12:$B$500,$B130,'C-Existing'!AF$12:AF$500)</f>
        <v>0</v>
      </c>
      <c r="AG130" s="42">
        <f>SUMIF('C-Existing'!$B$12:$B$500,$B130,'C-Existing'!AG$12:AG$500)</f>
        <v>0</v>
      </c>
      <c r="AH130" s="62">
        <f>SUMIF('C-Existing'!$B$12:$B$500,$B130,'C-Existing'!AH$12:AH$500)</f>
        <v>0</v>
      </c>
      <c r="AI130" s="42">
        <f>SUMIF('C-Existing'!$B$12:$B$500,$B130,'C-Existing'!AI$12:AI$500)</f>
        <v>350</v>
      </c>
      <c r="AJ130" s="42">
        <f>SUMIF('C-Existing'!$B$12:$B$500,$B130,'C-Existing'!AJ$12:AJ$500)</f>
        <v>112000</v>
      </c>
      <c r="AK130" s="42">
        <f>SUMIF('C-Existing'!$B$12:$B$500,$B130,'C-Existing'!AK$12:AK$500)</f>
        <v>0</v>
      </c>
      <c r="AL130" s="42">
        <f>SUMIF('C-Existing'!$B$12:$B$500,$B130,'C-Existing'!AL$12:AL$500)</f>
        <v>0</v>
      </c>
      <c r="AM130" s="42">
        <f>SUMIF('C-Existing'!$B$12:$B$500,$B130,'C-Existing'!AM$12:AM$500)</f>
        <v>0</v>
      </c>
      <c r="AN130" s="42">
        <f>SUMIF('C-Existing'!$B$12:$B$500,$B130,'C-Existing'!AN$12:AN$500)</f>
        <v>0</v>
      </c>
      <c r="AR130" s="42">
        <f t="shared" si="8"/>
        <v>-254600</v>
      </c>
    </row>
    <row r="131" spans="1:44" x14ac:dyDescent="0.2">
      <c r="A131" s="1">
        <f t="shared" si="6"/>
        <v>3</v>
      </c>
      <c r="B131" s="10">
        <f t="shared" si="9"/>
        <v>45382</v>
      </c>
      <c r="C131" s="42">
        <f>SUMIF('C-Existing'!$B$12:$B$500,$B131,'C-Existing'!C$12:C$500)</f>
        <v>1956260.7799999998</v>
      </c>
      <c r="D131" s="42">
        <f>SUMIF('C-Existing'!$B$12:$B$500,$B131,'C-Existing'!D$12:D$500)</f>
        <v>234371200.27999997</v>
      </c>
      <c r="E131" s="42">
        <f>SUMIF('C-Existing'!$B$12:$B$500,$B131,'C-Existing'!E$12:E$500)</f>
        <v>0</v>
      </c>
      <c r="F131" s="42">
        <f>SUMIF('C-Existing'!$B$12:$B$500,$B131,'C-Existing'!F$12:F$500)</f>
        <v>0</v>
      </c>
      <c r="G131" s="42">
        <f>SUMIF('C-Existing'!$B$12:$B$500,$B131,'C-Existing'!G$12:G$500)</f>
        <v>1119</v>
      </c>
      <c r="H131" s="42">
        <f>SUMIF('C-Existing'!$B$12:$B$500,$B131,'C-Existing'!H$12:H$500)</f>
        <v>2591147.69</v>
      </c>
      <c r="I131" s="42">
        <f>SUMIF('C-Existing'!$B$12:$B$500,$B131,'C-Existing'!I$12:I$500)</f>
        <v>0</v>
      </c>
      <c r="J131" s="42">
        <f>SUMIF('C-Existing'!$B$12:$B$500,$B131,'C-Existing'!J$12:J$500)</f>
        <v>2591147.69</v>
      </c>
      <c r="K131" s="42">
        <f>SUMIF('C-Existing'!$B$12:$B$500,$B131,'C-Existing'!K$12:K$500)</f>
        <v>23989.64</v>
      </c>
      <c r="L131" s="42">
        <f>SUMIF('C-Existing'!$B$12:$B$500,$B131,'C-Existing'!L$12:L$500)</f>
        <v>23989.64</v>
      </c>
      <c r="M131" s="42">
        <f>SUMIF('C-Existing'!$B$12:$B$500,$B131,'C-Existing'!M$12:M$500)</f>
        <v>312325</v>
      </c>
      <c r="N131" s="42">
        <f>SUMIF('C-Existing'!$B$12:$B$500,$B131,'C-Existing'!N$12:N$500)</f>
        <v>0</v>
      </c>
      <c r="O131" s="42">
        <f>SUMIF('C-Existing'!$B$12:$B$500,$B131,'C-Existing'!O$12:O$500)</f>
        <v>206150</v>
      </c>
      <c r="P131" s="42">
        <f>SUMIF('C-Existing'!$B$12:$B$500,$B131,'C-Existing'!P$12:P$500)</f>
        <v>23989.64</v>
      </c>
      <c r="Q131" s="42">
        <f>SUMIF('C-Existing'!$B$12:$B$500,$B131,'C-Existing'!Q$12:Q$500)</f>
        <v>182160.36000000002</v>
      </c>
      <c r="R131" s="42">
        <f>SUMIF('C-Existing'!$B$12:$B$500,$B131,'C-Existing'!R$12:R$500)</f>
        <v>0</v>
      </c>
      <c r="S131" s="42">
        <f>SUMIF('C-Existing'!$B$12:$B$500,$B131,'C-Existing'!S$12:S$500)</f>
        <v>2408987.33</v>
      </c>
      <c r="T131" s="42">
        <f>SUMIF('C-Existing'!$B$12:$B$500,$B131,'C-Existing'!T$12:T$500)</f>
        <v>2408987.33</v>
      </c>
      <c r="U131" s="42">
        <f>SUMIF('C-Existing'!$B$12:$B$500,$B131,'C-Existing'!U$12:U$500)</f>
        <v>1</v>
      </c>
      <c r="V131" s="42">
        <f>SUMIF('C-Existing'!$B$12:$B$500,$B131,'C-Existing'!V$12:V$500)</f>
        <v>23989.709029916667</v>
      </c>
      <c r="W131" s="42">
        <f>SUMIF('C-Existing'!$B$12:$B$500,$B131,'C-Existing'!W$12:W$500)</f>
        <v>0</v>
      </c>
      <c r="X131" s="42">
        <f>SUMIF('C-Existing'!$B$12:$B$500,$B131,'C-Existing'!X$12:X$500)</f>
        <v>155</v>
      </c>
      <c r="Y131" s="42">
        <f>SUMIF('C-Existing'!$B$12:$B$500,$B131,'C-Existing'!Y$12:Y$500)</f>
        <v>0</v>
      </c>
      <c r="Z131" s="42">
        <f>SUMIF('C-Existing'!$B$12:$B$500,$B131,'C-Existing'!Z$12:Z$500)</f>
        <v>0</v>
      </c>
      <c r="AA131" s="42">
        <f>SUMIF('C-Existing'!$B$12:$B$500,$B131,'C-Existing'!AA$12:AA$500)</f>
        <v>0</v>
      </c>
      <c r="AB131" s="42">
        <f>SUMIF('C-Existing'!$B$12:$B$500,$B131,'C-Existing'!AB$12:AB$500)</f>
        <v>0</v>
      </c>
      <c r="AC131" s="42">
        <f>SUMIF('C-Existing'!$B$12:$B$500,$B131,'C-Existing'!AC$12:AC$500)</f>
        <v>685</v>
      </c>
      <c r="AD131" s="42">
        <f>SUMIF('C-Existing'!$B$12:$B$500,$B131,'C-Existing'!AD$12:AD$500)</f>
        <v>0</v>
      </c>
      <c r="AE131" s="70">
        <f>SUMIF('C-Existing'!$B$12:$B$500,$B131,'C-Existing'!AE$12:AE$500)</f>
        <v>0.1111</v>
      </c>
      <c r="AF131" s="42">
        <f>SUMIF('C-Existing'!$B$12:$B$500,$B131,'C-Existing'!AF$12:AF$500)</f>
        <v>0</v>
      </c>
      <c r="AG131" s="42">
        <f>SUMIF('C-Existing'!$B$12:$B$500,$B131,'C-Existing'!AG$12:AG$500)</f>
        <v>0</v>
      </c>
      <c r="AH131" s="62">
        <f>SUMIF('C-Existing'!$B$12:$B$500,$B131,'C-Existing'!AH$12:AH$500)</f>
        <v>0</v>
      </c>
      <c r="AI131" s="42">
        <f>SUMIF('C-Existing'!$B$12:$B$500,$B131,'C-Existing'!AI$12:AI$500)</f>
        <v>434</v>
      </c>
      <c r="AJ131" s="42">
        <f>SUMIF('C-Existing'!$B$12:$B$500,$B131,'C-Existing'!AJ$12:AJ$500)</f>
        <v>138880</v>
      </c>
      <c r="AK131" s="42">
        <f>SUMIF('C-Existing'!$B$12:$B$500,$B131,'C-Existing'!AK$12:AK$500)</f>
        <v>0</v>
      </c>
      <c r="AL131" s="42">
        <f>SUMIF('C-Existing'!$B$12:$B$500,$B131,'C-Existing'!AL$12:AL$500)</f>
        <v>0</v>
      </c>
      <c r="AM131" s="42">
        <f>SUMIF('C-Existing'!$B$12:$B$500,$B131,'C-Existing'!AM$12:AM$500)</f>
        <v>0</v>
      </c>
      <c r="AN131" s="42">
        <f>SUMIF('C-Existing'!$B$12:$B$500,$B131,'C-Existing'!AN$12:AN$500)</f>
        <v>0</v>
      </c>
      <c r="AR131" s="42">
        <f t="shared" si="8"/>
        <v>-312325</v>
      </c>
    </row>
    <row r="132" spans="1:44" x14ac:dyDescent="0.2">
      <c r="A132" s="1">
        <f t="shared" si="6"/>
        <v>4</v>
      </c>
      <c r="B132" s="10">
        <f t="shared" si="9"/>
        <v>45412</v>
      </c>
      <c r="C132" s="42">
        <f>SUMIF('C-Existing'!$B$12:$B$500,$B132,'C-Existing'!C$12:C$500)</f>
        <v>2064972.34</v>
      </c>
      <c r="D132" s="42">
        <f>SUMIF('C-Existing'!$B$12:$B$500,$B132,'C-Existing'!D$12:D$500)</f>
        <v>236436172.61999997</v>
      </c>
      <c r="E132" s="42">
        <f>SUMIF('C-Existing'!$B$12:$B$500,$B132,'C-Existing'!E$12:E$500)</f>
        <v>0</v>
      </c>
      <c r="F132" s="42">
        <f>SUMIF('C-Existing'!$B$12:$B$500,$B132,'C-Existing'!F$12:F$500)</f>
        <v>0</v>
      </c>
      <c r="G132" s="42">
        <f>SUMIF('C-Existing'!$B$12:$B$500,$B132,'C-Existing'!G$12:G$500)</f>
        <v>1289</v>
      </c>
      <c r="H132" s="42">
        <f>SUMIF('C-Existing'!$B$12:$B$500,$B132,'C-Existing'!H$12:H$500)</f>
        <v>2408987.33</v>
      </c>
      <c r="I132" s="42">
        <f>SUMIF('C-Existing'!$B$12:$B$500,$B132,'C-Existing'!I$12:I$500)</f>
        <v>0</v>
      </c>
      <c r="J132" s="42">
        <f>SUMIF('C-Existing'!$B$12:$B$500,$B132,'C-Existing'!J$12:J$500)</f>
        <v>2408987.33</v>
      </c>
      <c r="K132" s="42">
        <f>SUMIF('C-Existing'!$B$12:$B$500,$B132,'C-Existing'!K$12:K$500)</f>
        <v>22303.119999999999</v>
      </c>
      <c r="L132" s="42">
        <f>SUMIF('C-Existing'!$B$12:$B$500,$B132,'C-Existing'!L$12:L$500)</f>
        <v>22303.119999999999</v>
      </c>
      <c r="M132" s="42">
        <f>SUMIF('C-Existing'!$B$12:$B$500,$B132,'C-Existing'!M$12:M$500)</f>
        <v>372275</v>
      </c>
      <c r="N132" s="42">
        <f>SUMIF('C-Existing'!$B$12:$B$500,$B132,'C-Existing'!N$12:N$500)</f>
        <v>0</v>
      </c>
      <c r="O132" s="42">
        <f>SUMIF('C-Existing'!$B$12:$B$500,$B132,'C-Existing'!O$12:O$500)</f>
        <v>253882.1</v>
      </c>
      <c r="P132" s="42">
        <f>SUMIF('C-Existing'!$B$12:$B$500,$B132,'C-Existing'!P$12:P$500)</f>
        <v>22303.119999999999</v>
      </c>
      <c r="Q132" s="42">
        <f>SUMIF('C-Existing'!$B$12:$B$500,$B132,'C-Existing'!Q$12:Q$500)</f>
        <v>231578.97999999998</v>
      </c>
      <c r="R132" s="42">
        <f>SUMIF('C-Existing'!$B$12:$B$500,$B132,'C-Existing'!R$12:R$500)</f>
        <v>0</v>
      </c>
      <c r="S132" s="42">
        <f>SUMIF('C-Existing'!$B$12:$B$500,$B132,'C-Existing'!S$12:S$500)</f>
        <v>2177408.35</v>
      </c>
      <c r="T132" s="42">
        <f>SUMIF('C-Existing'!$B$12:$B$500,$B132,'C-Existing'!T$12:T$500)</f>
        <v>2177408.35</v>
      </c>
      <c r="U132" s="42">
        <f>SUMIF('C-Existing'!$B$12:$B$500,$B132,'C-Existing'!U$12:U$500)</f>
        <v>1</v>
      </c>
      <c r="V132" s="42">
        <f>SUMIF('C-Existing'!$B$12:$B$500,$B132,'C-Existing'!V$12:V$500)</f>
        <v>22303.207696916666</v>
      </c>
      <c r="W132" s="42">
        <f>SUMIF('C-Existing'!$B$12:$B$500,$B132,'C-Existing'!W$12:W$500)</f>
        <v>0</v>
      </c>
      <c r="X132" s="42">
        <f>SUMIF('C-Existing'!$B$12:$B$500,$B132,'C-Existing'!X$12:X$500)</f>
        <v>155</v>
      </c>
      <c r="Y132" s="42">
        <f>SUMIF('C-Existing'!$B$12:$B$500,$B132,'C-Existing'!Y$12:Y$500)</f>
        <v>0</v>
      </c>
      <c r="Z132" s="42">
        <f>SUMIF('C-Existing'!$B$12:$B$500,$B132,'C-Existing'!Z$12:Z$500)</f>
        <v>0</v>
      </c>
      <c r="AA132" s="42">
        <f>SUMIF('C-Existing'!$B$12:$B$500,$B132,'C-Existing'!AA$12:AA$500)</f>
        <v>0</v>
      </c>
      <c r="AB132" s="42">
        <f>SUMIF('C-Existing'!$B$12:$B$500,$B132,'C-Existing'!AB$12:AB$500)</f>
        <v>0</v>
      </c>
      <c r="AC132" s="42">
        <f>SUMIF('C-Existing'!$B$12:$B$500,$B132,'C-Existing'!AC$12:AC$500)</f>
        <v>754</v>
      </c>
      <c r="AD132" s="42">
        <f>SUMIF('C-Existing'!$B$12:$B$500,$B132,'C-Existing'!AD$12:AD$500)</f>
        <v>0</v>
      </c>
      <c r="AE132" s="70">
        <f>SUMIF('C-Existing'!$B$12:$B$500,$B132,'C-Existing'!AE$12:AE$500)</f>
        <v>0.1111</v>
      </c>
      <c r="AF132" s="42">
        <f>SUMIF('C-Existing'!$B$12:$B$500,$B132,'C-Existing'!AF$12:AF$500)</f>
        <v>0</v>
      </c>
      <c r="AG132" s="42">
        <f>SUMIF('C-Existing'!$B$12:$B$500,$B132,'C-Existing'!AG$12:AG$500)</f>
        <v>0</v>
      </c>
      <c r="AH132" s="62">
        <f>SUMIF('C-Existing'!$B$12:$B$500,$B132,'C-Existing'!AH$12:AH$500)</f>
        <v>0</v>
      </c>
      <c r="AI132" s="42">
        <f>SUMIF('C-Existing'!$B$12:$B$500,$B132,'C-Existing'!AI$12:AI$500)</f>
        <v>535</v>
      </c>
      <c r="AJ132" s="42">
        <f>SUMIF('C-Existing'!$B$12:$B$500,$B132,'C-Existing'!AJ$12:AJ$500)</f>
        <v>170957.1</v>
      </c>
      <c r="AK132" s="42">
        <f>SUMIF('C-Existing'!$B$12:$B$500,$B132,'C-Existing'!AK$12:AK$500)</f>
        <v>0</v>
      </c>
      <c r="AL132" s="42">
        <f>SUMIF('C-Existing'!$B$12:$B$500,$B132,'C-Existing'!AL$12:AL$500)</f>
        <v>0</v>
      </c>
      <c r="AM132" s="42">
        <f>SUMIF('C-Existing'!$B$12:$B$500,$B132,'C-Existing'!AM$12:AM$500)</f>
        <v>0</v>
      </c>
      <c r="AN132" s="42">
        <f>SUMIF('C-Existing'!$B$12:$B$500,$B132,'C-Existing'!AN$12:AN$500)</f>
        <v>0</v>
      </c>
      <c r="AR132" s="42">
        <f t="shared" si="8"/>
        <v>-372275</v>
      </c>
    </row>
    <row r="133" spans="1:44" x14ac:dyDescent="0.2">
      <c r="A133" s="1">
        <f t="shared" si="6"/>
        <v>5</v>
      </c>
      <c r="B133" s="10">
        <f t="shared" si="9"/>
        <v>45443</v>
      </c>
      <c r="C133" s="42">
        <f>SUMIF('C-Existing'!$B$12:$B$500,$B133,'C-Existing'!C$12:C$500)</f>
        <v>2407961.7600000007</v>
      </c>
      <c r="D133" s="42">
        <f>SUMIF('C-Existing'!$B$12:$B$500,$B133,'C-Existing'!D$12:D$500)</f>
        <v>238844134.37999997</v>
      </c>
      <c r="E133" s="42">
        <f>SUMIF('C-Existing'!$B$12:$B$500,$B133,'C-Existing'!E$12:E$500)</f>
        <v>0</v>
      </c>
      <c r="F133" s="42">
        <f>SUMIF('C-Existing'!$B$12:$B$500,$B133,'C-Existing'!F$12:F$500)</f>
        <v>0</v>
      </c>
      <c r="G133" s="42">
        <f>SUMIF('C-Existing'!$B$12:$B$500,$B133,'C-Existing'!G$12:G$500)</f>
        <v>1793</v>
      </c>
      <c r="H133" s="42">
        <f>SUMIF('C-Existing'!$B$12:$B$500,$B133,'C-Existing'!H$12:H$500)</f>
        <v>2177408.35</v>
      </c>
      <c r="I133" s="42">
        <f>SUMIF('C-Existing'!$B$12:$B$500,$B133,'C-Existing'!I$12:I$500)</f>
        <v>0</v>
      </c>
      <c r="J133" s="42">
        <f>SUMIF('C-Existing'!$B$12:$B$500,$B133,'C-Existing'!J$12:J$500)</f>
        <v>2177408.35</v>
      </c>
      <c r="K133" s="42">
        <f>SUMIF('C-Existing'!$B$12:$B$500,$B133,'C-Existing'!K$12:K$500)</f>
        <v>20159.090000000004</v>
      </c>
      <c r="L133" s="42">
        <f>SUMIF('C-Existing'!$B$12:$B$500,$B133,'C-Existing'!L$12:L$500)</f>
        <v>20159.090000000004</v>
      </c>
      <c r="M133" s="42">
        <f>SUMIF('C-Existing'!$B$12:$B$500,$B133,'C-Existing'!M$12:M$500)</f>
        <v>519515</v>
      </c>
      <c r="N133" s="42">
        <f>SUMIF('C-Existing'!$B$12:$B$500,$B133,'C-Existing'!N$12:N$500)</f>
        <v>0</v>
      </c>
      <c r="O133" s="42">
        <f>SUMIF('C-Existing'!$B$12:$B$500,$B133,'C-Existing'!O$12:O$500)</f>
        <v>358625</v>
      </c>
      <c r="P133" s="42">
        <f>SUMIF('C-Existing'!$B$12:$B$500,$B133,'C-Existing'!P$12:P$500)</f>
        <v>20159.090000000004</v>
      </c>
      <c r="Q133" s="42">
        <f>SUMIF('C-Existing'!$B$12:$B$500,$B133,'C-Existing'!Q$12:Q$500)</f>
        <v>338465.91000000003</v>
      </c>
      <c r="R133" s="42">
        <f>SUMIF('C-Existing'!$B$12:$B$500,$B133,'C-Existing'!R$12:R$500)</f>
        <v>0</v>
      </c>
      <c r="S133" s="42">
        <f>SUMIF('C-Existing'!$B$12:$B$500,$B133,'C-Existing'!S$12:S$500)</f>
        <v>1838942.44</v>
      </c>
      <c r="T133" s="42">
        <f>SUMIF('C-Existing'!$B$12:$B$500,$B133,'C-Existing'!T$12:T$500)</f>
        <v>1838942.44</v>
      </c>
      <c r="U133" s="42">
        <f>SUMIF('C-Existing'!$B$12:$B$500,$B133,'C-Existing'!U$12:U$500)</f>
        <v>1</v>
      </c>
      <c r="V133" s="42">
        <f>SUMIF('C-Existing'!$B$12:$B$500,$B133,'C-Existing'!V$12:V$500)</f>
        <v>20159.172307083336</v>
      </c>
      <c r="W133" s="42">
        <f>SUMIF('C-Existing'!$B$12:$B$500,$B133,'C-Existing'!W$12:W$500)</f>
        <v>0</v>
      </c>
      <c r="X133" s="42">
        <f>SUMIF('C-Existing'!$B$12:$B$500,$B133,'C-Existing'!X$12:X$500)</f>
        <v>155</v>
      </c>
      <c r="Y133" s="42">
        <f>SUMIF('C-Existing'!$B$12:$B$500,$B133,'C-Existing'!Y$12:Y$500)</f>
        <v>0</v>
      </c>
      <c r="Z133" s="42">
        <f>SUMIF('C-Existing'!$B$12:$B$500,$B133,'C-Existing'!Z$12:Z$500)</f>
        <v>0</v>
      </c>
      <c r="AA133" s="42">
        <f>SUMIF('C-Existing'!$B$12:$B$500,$B133,'C-Existing'!AA$12:AA$500)</f>
        <v>0</v>
      </c>
      <c r="AB133" s="42">
        <f>SUMIF('C-Existing'!$B$12:$B$500,$B133,'C-Existing'!AB$12:AB$500)</f>
        <v>0</v>
      </c>
      <c r="AC133" s="42">
        <f>SUMIF('C-Existing'!$B$12:$B$500,$B133,'C-Existing'!AC$12:AC$500)</f>
        <v>1038</v>
      </c>
      <c r="AD133" s="42">
        <f>SUMIF('C-Existing'!$B$12:$B$500,$B133,'C-Existing'!AD$12:AD$500)</f>
        <v>0</v>
      </c>
      <c r="AE133" s="70">
        <f>SUMIF('C-Existing'!$B$12:$B$500,$B133,'C-Existing'!AE$12:AE$500)</f>
        <v>0.1111</v>
      </c>
      <c r="AF133" s="42">
        <f>SUMIF('C-Existing'!$B$12:$B$500,$B133,'C-Existing'!AF$12:AF$500)</f>
        <v>0</v>
      </c>
      <c r="AG133" s="42">
        <f>SUMIF('C-Existing'!$B$12:$B$500,$B133,'C-Existing'!AG$12:AG$500)</f>
        <v>0</v>
      </c>
      <c r="AH133" s="62">
        <f>SUMIF('C-Existing'!$B$12:$B$500,$B133,'C-Existing'!AH$12:AH$500)</f>
        <v>0</v>
      </c>
      <c r="AI133" s="42">
        <f>SUMIF('C-Existing'!$B$12:$B$500,$B133,'C-Existing'!AI$12:AI$500)</f>
        <v>755</v>
      </c>
      <c r="AJ133" s="42">
        <f>SUMIF('C-Existing'!$B$12:$B$500,$B133,'C-Existing'!AJ$12:AJ$500)</f>
        <v>241600</v>
      </c>
      <c r="AK133" s="42">
        <f>SUMIF('C-Existing'!$B$12:$B$500,$B133,'C-Existing'!AK$12:AK$500)</f>
        <v>0</v>
      </c>
      <c r="AL133" s="42">
        <f>SUMIF('C-Existing'!$B$12:$B$500,$B133,'C-Existing'!AL$12:AL$500)</f>
        <v>0</v>
      </c>
      <c r="AM133" s="42">
        <f>SUMIF('C-Existing'!$B$12:$B$500,$B133,'C-Existing'!AM$12:AM$500)</f>
        <v>0</v>
      </c>
      <c r="AN133" s="42">
        <f>SUMIF('C-Existing'!$B$12:$B$500,$B133,'C-Existing'!AN$12:AN$500)</f>
        <v>0</v>
      </c>
      <c r="AR133" s="42">
        <f t="shared" si="8"/>
        <v>-519515</v>
      </c>
    </row>
    <row r="134" spans="1:44" x14ac:dyDescent="0.2">
      <c r="A134" s="1">
        <f t="shared" si="6"/>
        <v>6</v>
      </c>
      <c r="B134" s="10">
        <f t="shared" si="9"/>
        <v>45473</v>
      </c>
      <c r="C134" s="42">
        <f>SUMIF('C-Existing'!$B$12:$B$500,$B134,'C-Existing'!C$12:C$500)</f>
        <v>2306535.7800000003</v>
      </c>
      <c r="D134" s="42">
        <f>SUMIF('C-Existing'!$B$12:$B$500,$B134,'C-Existing'!D$12:D$500)</f>
        <v>241150670.15999997</v>
      </c>
      <c r="E134" s="42">
        <f>SUMIF('C-Existing'!$B$12:$B$500,$B134,'C-Existing'!E$12:E$500)</f>
        <v>0</v>
      </c>
      <c r="F134" s="42">
        <f>SUMIF('C-Existing'!$B$12:$B$500,$B134,'C-Existing'!F$12:F$500)</f>
        <v>0</v>
      </c>
      <c r="G134" s="42">
        <f>SUMIF('C-Existing'!$B$12:$B$500,$B134,'C-Existing'!G$12:G$500)</f>
        <v>1960</v>
      </c>
      <c r="H134" s="42">
        <f>SUMIF('C-Existing'!$B$12:$B$500,$B134,'C-Existing'!H$12:H$500)</f>
        <v>1838942.44</v>
      </c>
      <c r="I134" s="42">
        <f>SUMIF('C-Existing'!$B$12:$B$500,$B134,'C-Existing'!I$12:I$500)</f>
        <v>0</v>
      </c>
      <c r="J134" s="42">
        <f>SUMIF('C-Existing'!$B$12:$B$500,$B134,'C-Existing'!J$12:J$500)</f>
        <v>1838942.44</v>
      </c>
      <c r="K134" s="42">
        <f>SUMIF('C-Existing'!$B$12:$B$500,$B134,'C-Existing'!K$12:K$500)</f>
        <v>17025.490000000002</v>
      </c>
      <c r="L134" s="42">
        <f>SUMIF('C-Existing'!$B$12:$B$500,$B134,'C-Existing'!L$12:L$500)</f>
        <v>17025.490000000002</v>
      </c>
      <c r="M134" s="42">
        <f>SUMIF('C-Existing'!$B$12:$B$500,$B134,'C-Existing'!M$12:M$500)</f>
        <v>577080</v>
      </c>
      <c r="N134" s="42">
        <f>SUMIF('C-Existing'!$B$12:$B$500,$B134,'C-Existing'!N$12:N$500)</f>
        <v>0</v>
      </c>
      <c r="O134" s="42">
        <f>SUMIF('C-Existing'!$B$12:$B$500,$B134,'C-Existing'!O$12:O$500)</f>
        <v>405650</v>
      </c>
      <c r="P134" s="42">
        <f>SUMIF('C-Existing'!$B$12:$B$500,$B134,'C-Existing'!P$12:P$500)</f>
        <v>17025.490000000002</v>
      </c>
      <c r="Q134" s="42">
        <f>SUMIF('C-Existing'!$B$12:$B$500,$B134,'C-Existing'!Q$12:Q$500)</f>
        <v>388624.51</v>
      </c>
      <c r="R134" s="42">
        <f>SUMIF('C-Existing'!$B$12:$B$500,$B134,'C-Existing'!R$12:R$500)</f>
        <v>0</v>
      </c>
      <c r="S134" s="42">
        <f>SUMIF('C-Existing'!$B$12:$B$500,$B134,'C-Existing'!S$12:S$500)</f>
        <v>1450317.9300000002</v>
      </c>
      <c r="T134" s="42">
        <f>SUMIF('C-Existing'!$B$12:$B$500,$B134,'C-Existing'!T$12:T$500)</f>
        <v>1450317.9300000002</v>
      </c>
      <c r="U134" s="42">
        <f>SUMIF('C-Existing'!$B$12:$B$500,$B134,'C-Existing'!U$12:U$500)</f>
        <v>1</v>
      </c>
      <c r="V134" s="42">
        <f>SUMIF('C-Existing'!$B$12:$B$500,$B134,'C-Existing'!V$12:V$500)</f>
        <v>17025.542090333332</v>
      </c>
      <c r="W134" s="42">
        <f>SUMIF('C-Existing'!$B$12:$B$500,$B134,'C-Existing'!W$12:W$500)</f>
        <v>0</v>
      </c>
      <c r="X134" s="42">
        <f>SUMIF('C-Existing'!$B$12:$B$500,$B134,'C-Existing'!X$12:X$500)</f>
        <v>155</v>
      </c>
      <c r="Y134" s="42">
        <f>SUMIF('C-Existing'!$B$12:$B$500,$B134,'C-Existing'!Y$12:Y$500)</f>
        <v>0</v>
      </c>
      <c r="Z134" s="42">
        <f>SUMIF('C-Existing'!$B$12:$B$500,$B134,'C-Existing'!Z$12:Z$500)</f>
        <v>0</v>
      </c>
      <c r="AA134" s="42">
        <f>SUMIF('C-Existing'!$B$12:$B$500,$B134,'C-Existing'!AA$12:AA$500)</f>
        <v>0</v>
      </c>
      <c r="AB134" s="42">
        <f>SUMIF('C-Existing'!$B$12:$B$500,$B134,'C-Existing'!AB$12:AB$500)</f>
        <v>0</v>
      </c>
      <c r="AC134" s="42">
        <f>SUMIF('C-Existing'!$B$12:$B$500,$B134,'C-Existing'!AC$12:AC$500)</f>
        <v>1106</v>
      </c>
      <c r="AD134" s="42">
        <f>SUMIF('C-Existing'!$B$12:$B$500,$B134,'C-Existing'!AD$12:AD$500)</f>
        <v>0</v>
      </c>
      <c r="AE134" s="70">
        <f>SUMIF('C-Existing'!$B$12:$B$500,$B134,'C-Existing'!AE$12:AE$500)</f>
        <v>0.1111</v>
      </c>
      <c r="AF134" s="42">
        <f>SUMIF('C-Existing'!$B$12:$B$500,$B134,'C-Existing'!AF$12:AF$500)</f>
        <v>0</v>
      </c>
      <c r="AG134" s="42">
        <f>SUMIF('C-Existing'!$B$12:$B$500,$B134,'C-Existing'!AG$12:AG$500)</f>
        <v>0</v>
      </c>
      <c r="AH134" s="62">
        <f>SUMIF('C-Existing'!$B$12:$B$500,$B134,'C-Existing'!AH$12:AH$500)</f>
        <v>0</v>
      </c>
      <c r="AI134" s="42">
        <f>SUMIF('C-Existing'!$B$12:$B$500,$B134,'C-Existing'!AI$12:AI$500)</f>
        <v>854</v>
      </c>
      <c r="AJ134" s="42">
        <f>SUMIF('C-Existing'!$B$12:$B$500,$B134,'C-Existing'!AJ$12:AJ$500)</f>
        <v>273280</v>
      </c>
      <c r="AK134" s="42">
        <f>SUMIF('C-Existing'!$B$12:$B$500,$B134,'C-Existing'!AK$12:AK$500)</f>
        <v>0</v>
      </c>
      <c r="AL134" s="42">
        <f>SUMIF('C-Existing'!$B$12:$B$500,$B134,'C-Existing'!AL$12:AL$500)</f>
        <v>0</v>
      </c>
      <c r="AM134" s="42">
        <f>SUMIF('C-Existing'!$B$12:$B$500,$B134,'C-Existing'!AM$12:AM$500)</f>
        <v>0</v>
      </c>
      <c r="AN134" s="42">
        <f>SUMIF('C-Existing'!$B$12:$B$500,$B134,'C-Existing'!AN$12:AN$500)</f>
        <v>0</v>
      </c>
      <c r="AR134" s="42">
        <f t="shared" si="8"/>
        <v>-577080</v>
      </c>
    </row>
    <row r="135" spans="1:44" x14ac:dyDescent="0.2">
      <c r="A135" s="1">
        <f t="shared" si="6"/>
        <v>7</v>
      </c>
      <c r="B135" s="10">
        <f t="shared" si="9"/>
        <v>45504</v>
      </c>
      <c r="C135" s="42">
        <f>SUMIF('C-Existing'!$B$12:$B$500,$B135,'C-Existing'!C$12:C$500)</f>
        <v>2203469.2800000003</v>
      </c>
      <c r="D135" s="42">
        <f>SUMIF('C-Existing'!$B$12:$B$500,$B135,'C-Existing'!D$12:D$500)</f>
        <v>243354139.43999997</v>
      </c>
      <c r="E135" s="42">
        <f>SUMIF('C-Existing'!$B$12:$B$500,$B135,'C-Existing'!E$12:E$500)</f>
        <v>0</v>
      </c>
      <c r="F135" s="42">
        <f>SUMIF('C-Existing'!$B$12:$B$500,$B135,'C-Existing'!F$12:F$500)</f>
        <v>0</v>
      </c>
      <c r="G135" s="42">
        <f>SUMIF('C-Existing'!$B$12:$B$500,$B135,'C-Existing'!G$12:G$500)</f>
        <v>2269</v>
      </c>
      <c r="H135" s="42">
        <f>SUMIF('C-Existing'!$B$12:$B$500,$B135,'C-Existing'!H$12:H$500)</f>
        <v>1450317.9300000002</v>
      </c>
      <c r="I135" s="42">
        <f>SUMIF('C-Existing'!$B$12:$B$500,$B135,'C-Existing'!I$12:I$500)</f>
        <v>0</v>
      </c>
      <c r="J135" s="42">
        <f>SUMIF('C-Existing'!$B$12:$B$500,$B135,'C-Existing'!J$12:J$500)</f>
        <v>1450317.9300000002</v>
      </c>
      <c r="K135" s="42">
        <f>SUMIF('C-Existing'!$B$12:$B$500,$B135,'C-Existing'!K$12:K$500)</f>
        <v>13427.48</v>
      </c>
      <c r="L135" s="42">
        <f>SUMIF('C-Existing'!$B$12:$B$500,$B135,'C-Existing'!L$12:L$500)</f>
        <v>13427.48</v>
      </c>
      <c r="M135" s="42">
        <f>SUMIF('C-Existing'!$B$12:$B$500,$B135,'C-Existing'!M$12:M$500)</f>
        <v>678735</v>
      </c>
      <c r="N135" s="42">
        <f>SUMIF('C-Existing'!$B$12:$B$500,$B135,'C-Existing'!N$12:N$500)</f>
        <v>0</v>
      </c>
      <c r="O135" s="42">
        <f>SUMIF('C-Existing'!$B$12:$B$500,$B135,'C-Existing'!O$12:O$500)</f>
        <v>427379.35</v>
      </c>
      <c r="P135" s="42">
        <f>SUMIF('C-Existing'!$B$12:$B$500,$B135,'C-Existing'!P$12:P$500)</f>
        <v>13427.48</v>
      </c>
      <c r="Q135" s="42">
        <f>SUMIF('C-Existing'!$B$12:$B$500,$B135,'C-Existing'!Q$12:Q$500)</f>
        <v>413951.87</v>
      </c>
      <c r="R135" s="42">
        <f>SUMIF('C-Existing'!$B$12:$B$500,$B135,'C-Existing'!R$12:R$500)</f>
        <v>0</v>
      </c>
      <c r="S135" s="42">
        <f>SUMIF('C-Existing'!$B$12:$B$500,$B135,'C-Existing'!S$12:S$500)</f>
        <v>1036366.0600000002</v>
      </c>
      <c r="T135" s="42">
        <f>SUMIF('C-Existing'!$B$12:$B$500,$B135,'C-Existing'!T$12:T$500)</f>
        <v>1036366.0600000002</v>
      </c>
      <c r="U135" s="42">
        <f>SUMIF('C-Existing'!$B$12:$B$500,$B135,'C-Existing'!U$12:U$500)</f>
        <v>1</v>
      </c>
      <c r="V135" s="42">
        <f>SUMIF('C-Existing'!$B$12:$B$500,$B135,'C-Existing'!V$12:V$500)</f>
        <v>13427.526835250002</v>
      </c>
      <c r="W135" s="42">
        <f>SUMIF('C-Existing'!$B$12:$B$500,$B135,'C-Existing'!W$12:W$500)</f>
        <v>0</v>
      </c>
      <c r="X135" s="42">
        <f>SUMIF('C-Existing'!$B$12:$B$500,$B135,'C-Existing'!X$12:X$500)</f>
        <v>155</v>
      </c>
      <c r="Y135" s="42">
        <f>SUMIF('C-Existing'!$B$12:$B$500,$B135,'C-Existing'!Y$12:Y$500)</f>
        <v>0</v>
      </c>
      <c r="Z135" s="42">
        <f>SUMIF('C-Existing'!$B$12:$B$500,$B135,'C-Existing'!Z$12:Z$500)</f>
        <v>0</v>
      </c>
      <c r="AA135" s="42">
        <f>SUMIF('C-Existing'!$B$12:$B$500,$B135,'C-Existing'!AA$12:AA$500)</f>
        <v>0</v>
      </c>
      <c r="AB135" s="42">
        <f>SUMIF('C-Existing'!$B$12:$B$500,$B135,'C-Existing'!AB$12:AB$500)</f>
        <v>0</v>
      </c>
      <c r="AC135" s="42">
        <f>SUMIF('C-Existing'!$B$12:$B$500,$B135,'C-Existing'!AC$12:AC$500)</f>
        <v>1369</v>
      </c>
      <c r="AD135" s="42">
        <f>SUMIF('C-Existing'!$B$12:$B$500,$B135,'C-Existing'!AD$12:AD$500)</f>
        <v>0</v>
      </c>
      <c r="AE135" s="70">
        <f>SUMIF('C-Existing'!$B$12:$B$500,$B135,'C-Existing'!AE$12:AE$500)</f>
        <v>0.1111</v>
      </c>
      <c r="AF135" s="42">
        <f>SUMIF('C-Existing'!$B$12:$B$500,$B135,'C-Existing'!AF$12:AF$500)</f>
        <v>0</v>
      </c>
      <c r="AG135" s="42">
        <f>SUMIF('C-Existing'!$B$12:$B$500,$B135,'C-Existing'!AG$12:AG$500)</f>
        <v>0</v>
      </c>
      <c r="AH135" s="62">
        <f>SUMIF('C-Existing'!$B$12:$B$500,$B135,'C-Existing'!AH$12:AH$500)</f>
        <v>0</v>
      </c>
      <c r="AI135" s="42">
        <f>SUMIF('C-Existing'!$B$12:$B$500,$B135,'C-Existing'!AI$12:AI$500)</f>
        <v>900</v>
      </c>
      <c r="AJ135" s="42">
        <f>SUMIF('C-Existing'!$B$12:$B$500,$B135,'C-Existing'!AJ$12:AJ$500)</f>
        <v>287879.34999999998</v>
      </c>
      <c r="AK135" s="42">
        <f>SUMIF('C-Existing'!$B$12:$B$500,$B135,'C-Existing'!AK$12:AK$500)</f>
        <v>0</v>
      </c>
      <c r="AL135" s="42">
        <f>SUMIF('C-Existing'!$B$12:$B$500,$B135,'C-Existing'!AL$12:AL$500)</f>
        <v>0</v>
      </c>
      <c r="AM135" s="42">
        <f>SUMIF('C-Existing'!$B$12:$B$500,$B135,'C-Existing'!AM$12:AM$500)</f>
        <v>0</v>
      </c>
      <c r="AN135" s="42">
        <f>SUMIF('C-Existing'!$B$12:$B$500,$B135,'C-Existing'!AN$12:AN$500)</f>
        <v>0</v>
      </c>
      <c r="AR135" s="42">
        <f t="shared" si="8"/>
        <v>-678735</v>
      </c>
    </row>
    <row r="136" spans="1:44" x14ac:dyDescent="0.2">
      <c r="A136" s="1">
        <f t="shared" si="6"/>
        <v>8</v>
      </c>
      <c r="B136" s="10">
        <f t="shared" si="9"/>
        <v>45535</v>
      </c>
      <c r="C136" s="42">
        <f>SUMIF('C-Existing'!$B$12:$B$500,$B136,'C-Existing'!C$12:C$500)</f>
        <v>2028128.9199999997</v>
      </c>
      <c r="D136" s="42">
        <f>SUMIF('C-Existing'!$B$12:$B$500,$B136,'C-Existing'!D$12:D$500)</f>
        <v>245382268.35999995</v>
      </c>
      <c r="E136" s="42">
        <f>SUMIF('C-Existing'!$B$12:$B$500,$B136,'C-Existing'!E$12:E$500)</f>
        <v>0</v>
      </c>
      <c r="F136" s="42">
        <f>SUMIF('C-Existing'!$B$12:$B$500,$B136,'C-Existing'!F$12:F$500)</f>
        <v>0</v>
      </c>
      <c r="G136" s="42">
        <f>SUMIF('C-Existing'!$B$12:$B$500,$B136,'C-Existing'!G$12:G$500)</f>
        <v>2223</v>
      </c>
      <c r="H136" s="42">
        <f>SUMIF('C-Existing'!$B$12:$B$500,$B136,'C-Existing'!H$12:H$500)</f>
        <v>1036366.0600000002</v>
      </c>
      <c r="I136" s="42">
        <f>SUMIF('C-Existing'!$B$12:$B$500,$B136,'C-Existing'!I$12:I$500)</f>
        <v>0</v>
      </c>
      <c r="J136" s="42">
        <f>SUMIF('C-Existing'!$B$12:$B$500,$B136,'C-Existing'!J$12:J$500)</f>
        <v>1036366.0600000002</v>
      </c>
      <c r="K136" s="42">
        <f>SUMIF('C-Existing'!$B$12:$B$500,$B136,'C-Existing'!K$12:K$500)</f>
        <v>9594.98</v>
      </c>
      <c r="L136" s="42">
        <f>SUMIF('C-Existing'!$B$12:$B$500,$B136,'C-Existing'!L$12:L$500)</f>
        <v>9594.98</v>
      </c>
      <c r="M136" s="42">
        <f>SUMIF('C-Existing'!$B$12:$B$500,$B136,'C-Existing'!M$12:M$500)</f>
        <v>614645</v>
      </c>
      <c r="N136" s="42">
        <f>SUMIF('C-Existing'!$B$12:$B$500,$B136,'C-Existing'!N$12:N$500)</f>
        <v>0</v>
      </c>
      <c r="O136" s="42">
        <f>SUMIF('C-Existing'!$B$12:$B$500,$B136,'C-Existing'!O$12:O$500)</f>
        <v>341621.8</v>
      </c>
      <c r="P136" s="42">
        <f>SUMIF('C-Existing'!$B$12:$B$500,$B136,'C-Existing'!P$12:P$500)</f>
        <v>9594.98</v>
      </c>
      <c r="Q136" s="42">
        <f>SUMIF('C-Existing'!$B$12:$B$500,$B136,'C-Existing'!Q$12:Q$500)</f>
        <v>332026.82</v>
      </c>
      <c r="R136" s="42">
        <f>SUMIF('C-Existing'!$B$12:$B$500,$B136,'C-Existing'!R$12:R$500)</f>
        <v>0</v>
      </c>
      <c r="S136" s="42">
        <f>SUMIF('C-Existing'!$B$12:$B$500,$B136,'C-Existing'!S$12:S$500)</f>
        <v>704339.24</v>
      </c>
      <c r="T136" s="42">
        <f>SUMIF('C-Existing'!$B$12:$B$500,$B136,'C-Existing'!T$12:T$500)</f>
        <v>704339.24</v>
      </c>
      <c r="U136" s="42">
        <f>SUMIF('C-Existing'!$B$12:$B$500,$B136,'C-Existing'!U$12:U$500)</f>
        <v>1</v>
      </c>
      <c r="V136" s="42">
        <f>SUMIF('C-Existing'!$B$12:$B$500,$B136,'C-Existing'!V$12:V$500)</f>
        <v>9595.0224388333354</v>
      </c>
      <c r="W136" s="42">
        <f>SUMIF('C-Existing'!$B$12:$B$500,$B136,'C-Existing'!W$12:W$500)</f>
        <v>0</v>
      </c>
      <c r="X136" s="42">
        <f>SUMIF('C-Existing'!$B$12:$B$500,$B136,'C-Existing'!X$12:X$500)</f>
        <v>155</v>
      </c>
      <c r="Y136" s="42">
        <f>SUMIF('C-Existing'!$B$12:$B$500,$B136,'C-Existing'!Y$12:Y$500)</f>
        <v>0</v>
      </c>
      <c r="Z136" s="42">
        <f>SUMIF('C-Existing'!$B$12:$B$500,$B136,'C-Existing'!Z$12:Z$500)</f>
        <v>0</v>
      </c>
      <c r="AA136" s="42">
        <f>SUMIF('C-Existing'!$B$12:$B$500,$B136,'C-Existing'!AA$12:AA$500)</f>
        <v>0</v>
      </c>
      <c r="AB136" s="42">
        <f>SUMIF('C-Existing'!$B$12:$B$500,$B136,'C-Existing'!AB$12:AB$500)</f>
        <v>0</v>
      </c>
      <c r="AC136" s="42">
        <f>SUMIF('C-Existing'!$B$12:$B$500,$B136,'C-Existing'!AC$12:AC$500)</f>
        <v>1507</v>
      </c>
      <c r="AD136" s="42">
        <f>SUMIF('C-Existing'!$B$12:$B$500,$B136,'C-Existing'!AD$12:AD$500)</f>
        <v>0</v>
      </c>
      <c r="AE136" s="70">
        <f>SUMIF('C-Existing'!$B$12:$B$500,$B136,'C-Existing'!AE$12:AE$500)</f>
        <v>0.1111</v>
      </c>
      <c r="AF136" s="42">
        <f>SUMIF('C-Existing'!$B$12:$B$500,$B136,'C-Existing'!AF$12:AF$500)</f>
        <v>0</v>
      </c>
      <c r="AG136" s="42">
        <f>SUMIF('C-Existing'!$B$12:$B$500,$B136,'C-Existing'!AG$12:AG$500)</f>
        <v>0</v>
      </c>
      <c r="AH136" s="62">
        <f>SUMIF('C-Existing'!$B$12:$B$500,$B136,'C-Existing'!AH$12:AH$500)</f>
        <v>0</v>
      </c>
      <c r="AI136" s="42">
        <f>SUMIF('C-Existing'!$B$12:$B$500,$B136,'C-Existing'!AI$12:AI$500)</f>
        <v>716</v>
      </c>
      <c r="AJ136" s="42">
        <f>SUMIF('C-Existing'!$B$12:$B$500,$B136,'C-Existing'!AJ$12:AJ$500)</f>
        <v>229099.41999999998</v>
      </c>
      <c r="AK136" s="42">
        <f>SUMIF('C-Existing'!$B$12:$B$500,$B136,'C-Existing'!AK$12:AK$500)</f>
        <v>0</v>
      </c>
      <c r="AL136" s="42">
        <f>SUMIF('C-Existing'!$B$12:$B$500,$B136,'C-Existing'!AL$12:AL$500)</f>
        <v>0</v>
      </c>
      <c r="AM136" s="42">
        <f>SUMIF('C-Existing'!$B$12:$B$500,$B136,'C-Existing'!AM$12:AM$500)</f>
        <v>0</v>
      </c>
      <c r="AN136" s="42">
        <f>SUMIF('C-Existing'!$B$12:$B$500,$B136,'C-Existing'!AN$12:AN$500)</f>
        <v>0</v>
      </c>
      <c r="AR136" s="42">
        <f t="shared" si="8"/>
        <v>-614645</v>
      </c>
    </row>
    <row r="137" spans="1:44" x14ac:dyDescent="0.2">
      <c r="A137" s="1">
        <f t="shared" si="6"/>
        <v>9</v>
      </c>
      <c r="B137" s="10">
        <f t="shared" si="9"/>
        <v>45565</v>
      </c>
      <c r="C137" s="42">
        <f>SUMIF('C-Existing'!$B$12:$B$500,$B137,'C-Existing'!C$12:C$500)</f>
        <v>1526575.3399999992</v>
      </c>
      <c r="D137" s="42">
        <f>SUMIF('C-Existing'!$B$12:$B$500,$B137,'C-Existing'!D$12:D$500)</f>
        <v>246908843.69999996</v>
      </c>
      <c r="E137" s="42">
        <f>SUMIF('C-Existing'!$B$12:$B$500,$B137,'C-Existing'!E$12:E$500)</f>
        <v>0</v>
      </c>
      <c r="F137" s="42">
        <f>SUMIF('C-Existing'!$B$12:$B$500,$B137,'C-Existing'!F$12:F$500)</f>
        <v>0</v>
      </c>
      <c r="G137" s="42">
        <f>SUMIF('C-Existing'!$B$12:$B$500,$B137,'C-Existing'!G$12:G$500)</f>
        <v>1942</v>
      </c>
      <c r="H137" s="42">
        <f>SUMIF('C-Existing'!$B$12:$B$500,$B137,'C-Existing'!H$12:H$500)</f>
        <v>704339.24</v>
      </c>
      <c r="I137" s="42">
        <f>SUMIF('C-Existing'!$B$12:$B$500,$B137,'C-Existing'!I$12:I$500)</f>
        <v>0</v>
      </c>
      <c r="J137" s="42">
        <f>SUMIF('C-Existing'!$B$12:$B$500,$B137,'C-Existing'!J$12:J$500)</f>
        <v>704339.24</v>
      </c>
      <c r="K137" s="42">
        <f>SUMIF('C-Existing'!$B$12:$B$500,$B137,'C-Existing'!K$12:K$500)</f>
        <v>6520.9900000000007</v>
      </c>
      <c r="L137" s="42">
        <f>SUMIF('C-Existing'!$B$12:$B$500,$B137,'C-Existing'!L$12:L$500)</f>
        <v>6520.9900000000007</v>
      </c>
      <c r="M137" s="42">
        <f>SUMIF('C-Existing'!$B$12:$B$500,$B137,'C-Existing'!M$12:M$500)</f>
        <v>365010</v>
      </c>
      <c r="N137" s="42">
        <f>SUMIF('C-Existing'!$B$12:$B$500,$B137,'C-Existing'!N$12:N$500)</f>
        <v>0</v>
      </c>
      <c r="O137" s="42">
        <f>SUMIF('C-Existing'!$B$12:$B$500,$B137,'C-Existing'!O$12:O$500)</f>
        <v>87161.510000000009</v>
      </c>
      <c r="P137" s="42">
        <f>SUMIF('C-Existing'!$B$12:$B$500,$B137,'C-Existing'!P$12:P$500)</f>
        <v>6520.9900000000007</v>
      </c>
      <c r="Q137" s="42">
        <f>SUMIF('C-Existing'!$B$12:$B$500,$B137,'C-Existing'!Q$12:Q$500)</f>
        <v>80640.52</v>
      </c>
      <c r="R137" s="42">
        <f>SUMIF('C-Existing'!$B$12:$B$500,$B137,'C-Existing'!R$12:R$500)</f>
        <v>0</v>
      </c>
      <c r="S137" s="42">
        <f>SUMIF('C-Existing'!$B$12:$B$500,$B137,'C-Existing'!S$12:S$500)</f>
        <v>623698.72</v>
      </c>
      <c r="T137" s="42">
        <f>SUMIF('C-Existing'!$B$12:$B$500,$B137,'C-Existing'!T$12:T$500)</f>
        <v>623698.72</v>
      </c>
      <c r="U137" s="42">
        <f>SUMIF('C-Existing'!$B$12:$B$500,$B137,'C-Existing'!U$12:U$500)</f>
        <v>1</v>
      </c>
      <c r="V137" s="42">
        <f>SUMIF('C-Existing'!$B$12:$B$500,$B137,'C-Existing'!V$12:V$500)</f>
        <v>6521.0074636666668</v>
      </c>
      <c r="W137" s="42">
        <f>SUMIF('C-Existing'!$B$12:$B$500,$B137,'C-Existing'!W$12:W$500)</f>
        <v>0</v>
      </c>
      <c r="X137" s="42">
        <f>SUMIF('C-Existing'!$B$12:$B$500,$B137,'C-Existing'!X$12:X$500)</f>
        <v>155</v>
      </c>
      <c r="Y137" s="42">
        <f>SUMIF('C-Existing'!$B$12:$B$500,$B137,'C-Existing'!Y$12:Y$500)</f>
        <v>0</v>
      </c>
      <c r="Z137" s="42">
        <f>SUMIF('C-Existing'!$B$12:$B$500,$B137,'C-Existing'!Z$12:Z$500)</f>
        <v>0</v>
      </c>
      <c r="AA137" s="42">
        <f>SUMIF('C-Existing'!$B$12:$B$500,$B137,'C-Existing'!AA$12:AA$500)</f>
        <v>0</v>
      </c>
      <c r="AB137" s="42">
        <f>SUMIF('C-Existing'!$B$12:$B$500,$B137,'C-Existing'!AB$12:AB$500)</f>
        <v>0</v>
      </c>
      <c r="AC137" s="42">
        <f>SUMIF('C-Existing'!$B$12:$B$500,$B137,'C-Existing'!AC$12:AC$500)</f>
        <v>1758</v>
      </c>
      <c r="AD137" s="42">
        <f>SUMIF('C-Existing'!$B$12:$B$500,$B137,'C-Existing'!AD$12:AD$500)</f>
        <v>0</v>
      </c>
      <c r="AE137" s="70">
        <f>SUMIF('C-Existing'!$B$12:$B$500,$B137,'C-Existing'!AE$12:AE$500)</f>
        <v>0.1111</v>
      </c>
      <c r="AF137" s="42">
        <f>SUMIF('C-Existing'!$B$12:$B$500,$B137,'C-Existing'!AF$12:AF$500)</f>
        <v>0</v>
      </c>
      <c r="AG137" s="42">
        <f>SUMIF('C-Existing'!$B$12:$B$500,$B137,'C-Existing'!AG$12:AG$500)</f>
        <v>0</v>
      </c>
      <c r="AH137" s="62">
        <f>SUMIF('C-Existing'!$B$12:$B$500,$B137,'C-Existing'!AH$12:AH$500)</f>
        <v>0</v>
      </c>
      <c r="AI137" s="42">
        <f>SUMIF('C-Existing'!$B$12:$B$500,$B137,'C-Existing'!AI$12:AI$500)</f>
        <v>184</v>
      </c>
      <c r="AJ137" s="42">
        <f>SUMIF('C-Existing'!$B$12:$B$500,$B137,'C-Existing'!AJ$12:AJ$500)</f>
        <v>58641.51</v>
      </c>
      <c r="AK137" s="42">
        <f>SUMIF('C-Existing'!$B$12:$B$500,$B137,'C-Existing'!AK$12:AK$500)</f>
        <v>0</v>
      </c>
      <c r="AL137" s="42">
        <f>SUMIF('C-Existing'!$B$12:$B$500,$B137,'C-Existing'!AL$12:AL$500)</f>
        <v>0</v>
      </c>
      <c r="AM137" s="42">
        <f>SUMIF('C-Existing'!$B$12:$B$500,$B137,'C-Existing'!AM$12:AM$500)</f>
        <v>0</v>
      </c>
      <c r="AN137" s="42">
        <f>SUMIF('C-Existing'!$B$12:$B$500,$B137,'C-Existing'!AN$12:AN$500)</f>
        <v>0</v>
      </c>
      <c r="AR137" s="42">
        <f t="shared" si="8"/>
        <v>-365010</v>
      </c>
    </row>
    <row r="138" spans="1:44" x14ac:dyDescent="0.2">
      <c r="A138" s="1">
        <f t="shared" si="6"/>
        <v>10</v>
      </c>
      <c r="B138" s="10">
        <f t="shared" si="9"/>
        <v>45596</v>
      </c>
      <c r="C138" s="42">
        <f>SUMIF('C-Existing'!$B$12:$B$500,$B138,'C-Existing'!C$12:C$500)</f>
        <v>1200316.57</v>
      </c>
      <c r="D138" s="42">
        <f>SUMIF('C-Existing'!$B$12:$B$500,$B138,'C-Existing'!D$12:D$500)</f>
        <v>248109160.26999995</v>
      </c>
      <c r="E138" s="42">
        <f>SUMIF('C-Existing'!$B$12:$B$500,$B138,'C-Existing'!E$12:E$500)</f>
        <v>0</v>
      </c>
      <c r="F138" s="42">
        <f>SUMIF('C-Existing'!$B$12:$B$500,$B138,'C-Existing'!F$12:F$500)</f>
        <v>0</v>
      </c>
      <c r="G138" s="42">
        <f>SUMIF('C-Existing'!$B$12:$B$500,$B138,'C-Existing'!G$12:G$500)</f>
        <v>1741</v>
      </c>
      <c r="H138" s="42">
        <f>SUMIF('C-Existing'!$B$12:$B$500,$B138,'C-Existing'!H$12:H$500)</f>
        <v>623698.72</v>
      </c>
      <c r="I138" s="42">
        <f>SUMIF('C-Existing'!$B$12:$B$500,$B138,'C-Existing'!I$12:I$500)</f>
        <v>0</v>
      </c>
      <c r="J138" s="42">
        <f>SUMIF('C-Existing'!$B$12:$B$500,$B138,'C-Existing'!J$12:J$500)</f>
        <v>623698.72</v>
      </c>
      <c r="K138" s="42">
        <f>SUMIF('C-Existing'!$B$12:$B$500,$B138,'C-Existing'!K$12:K$500)</f>
        <v>5774.3799999999992</v>
      </c>
      <c r="L138" s="42">
        <f>SUMIF('C-Existing'!$B$12:$B$500,$B138,'C-Existing'!L$12:L$500)</f>
        <v>5774.3799999999992</v>
      </c>
      <c r="M138" s="42">
        <f>SUMIF('C-Existing'!$B$12:$B$500,$B138,'C-Existing'!M$12:M$500)</f>
        <v>323935</v>
      </c>
      <c r="N138" s="42">
        <f>SUMIF('C-Existing'!$B$12:$B$500,$B138,'C-Existing'!N$12:N$500)</f>
        <v>0</v>
      </c>
      <c r="O138" s="42">
        <f>SUMIF('C-Existing'!$B$12:$B$500,$B138,'C-Existing'!O$12:O$500)</f>
        <v>80275</v>
      </c>
      <c r="P138" s="42">
        <f>SUMIF('C-Existing'!$B$12:$B$500,$B138,'C-Existing'!P$12:P$500)</f>
        <v>5774.3799999999992</v>
      </c>
      <c r="Q138" s="42">
        <f>SUMIF('C-Existing'!$B$12:$B$500,$B138,'C-Existing'!Q$12:Q$500)</f>
        <v>74500.62</v>
      </c>
      <c r="R138" s="42">
        <f>SUMIF('C-Existing'!$B$12:$B$500,$B138,'C-Existing'!R$12:R$500)</f>
        <v>0</v>
      </c>
      <c r="S138" s="42">
        <f>SUMIF('C-Existing'!$B$12:$B$500,$B138,'C-Existing'!S$12:S$500)</f>
        <v>549198.1</v>
      </c>
      <c r="T138" s="42">
        <f>SUMIF('C-Existing'!$B$12:$B$500,$B138,'C-Existing'!T$12:T$500)</f>
        <v>549198.1</v>
      </c>
      <c r="U138" s="42">
        <f>SUMIF('C-Existing'!$B$12:$B$500,$B138,'C-Existing'!U$12:U$500)</f>
        <v>1</v>
      </c>
      <c r="V138" s="42">
        <f>SUMIF('C-Existing'!$B$12:$B$500,$B138,'C-Existing'!V$12:V$500)</f>
        <v>5774.4106493333329</v>
      </c>
      <c r="W138" s="42">
        <f>SUMIF('C-Existing'!$B$12:$B$500,$B138,'C-Existing'!W$12:W$500)</f>
        <v>0</v>
      </c>
      <c r="X138" s="42">
        <f>SUMIF('C-Existing'!$B$12:$B$500,$B138,'C-Existing'!X$12:X$500)</f>
        <v>155</v>
      </c>
      <c r="Y138" s="42">
        <f>SUMIF('C-Existing'!$B$12:$B$500,$B138,'C-Existing'!Y$12:Y$500)</f>
        <v>0</v>
      </c>
      <c r="Z138" s="42">
        <f>SUMIF('C-Existing'!$B$12:$B$500,$B138,'C-Existing'!Z$12:Z$500)</f>
        <v>0</v>
      </c>
      <c r="AA138" s="42">
        <f>SUMIF('C-Existing'!$B$12:$B$500,$B138,'C-Existing'!AA$12:AA$500)</f>
        <v>0</v>
      </c>
      <c r="AB138" s="42">
        <f>SUMIF('C-Existing'!$B$12:$B$500,$B138,'C-Existing'!AB$12:AB$500)</f>
        <v>0</v>
      </c>
      <c r="AC138" s="42">
        <f>SUMIF('C-Existing'!$B$12:$B$500,$B138,'C-Existing'!AC$12:AC$500)</f>
        <v>1572</v>
      </c>
      <c r="AD138" s="42">
        <f>SUMIF('C-Existing'!$B$12:$B$500,$B138,'C-Existing'!AD$12:AD$500)</f>
        <v>0</v>
      </c>
      <c r="AE138" s="70">
        <f>SUMIF('C-Existing'!$B$12:$B$500,$B138,'C-Existing'!AE$12:AE$500)</f>
        <v>0.1111</v>
      </c>
      <c r="AF138" s="42">
        <f>SUMIF('C-Existing'!$B$12:$B$500,$B138,'C-Existing'!AF$12:AF$500)</f>
        <v>0</v>
      </c>
      <c r="AG138" s="42">
        <f>SUMIF('C-Existing'!$B$12:$B$500,$B138,'C-Existing'!AG$12:AG$500)</f>
        <v>0</v>
      </c>
      <c r="AH138" s="62">
        <f>SUMIF('C-Existing'!$B$12:$B$500,$B138,'C-Existing'!AH$12:AH$500)</f>
        <v>0</v>
      </c>
      <c r="AI138" s="42">
        <f>SUMIF('C-Existing'!$B$12:$B$500,$B138,'C-Existing'!AI$12:AI$500)</f>
        <v>169</v>
      </c>
      <c r="AJ138" s="42">
        <f>SUMIF('C-Existing'!$B$12:$B$500,$B138,'C-Existing'!AJ$12:AJ$500)</f>
        <v>54080</v>
      </c>
      <c r="AK138" s="42">
        <f>SUMIF('C-Existing'!$B$12:$B$500,$B138,'C-Existing'!AK$12:AK$500)</f>
        <v>0</v>
      </c>
      <c r="AL138" s="42">
        <f>SUMIF('C-Existing'!$B$12:$B$500,$B138,'C-Existing'!AL$12:AL$500)</f>
        <v>0</v>
      </c>
      <c r="AM138" s="42">
        <f>SUMIF('C-Existing'!$B$12:$B$500,$B138,'C-Existing'!AM$12:AM$500)</f>
        <v>0</v>
      </c>
      <c r="AN138" s="42">
        <f>SUMIF('C-Existing'!$B$12:$B$500,$B138,'C-Existing'!AN$12:AN$500)</f>
        <v>0</v>
      </c>
      <c r="AR138" s="42">
        <f t="shared" si="8"/>
        <v>-323935</v>
      </c>
    </row>
    <row r="139" spans="1:44" x14ac:dyDescent="0.2">
      <c r="A139" s="1">
        <f t="shared" si="6"/>
        <v>11</v>
      </c>
      <c r="B139" s="10">
        <f t="shared" si="9"/>
        <v>45626</v>
      </c>
      <c r="C139" s="42">
        <f>SUMIF('C-Existing'!$B$12:$B$500,$B139,'C-Existing'!C$12:C$500)</f>
        <v>757049.24</v>
      </c>
      <c r="D139" s="42">
        <f>SUMIF('C-Existing'!$B$12:$B$500,$B139,'C-Existing'!D$12:D$500)</f>
        <v>248866209.50999996</v>
      </c>
      <c r="E139" s="42">
        <f>SUMIF('C-Existing'!$B$12:$B$500,$B139,'C-Existing'!E$12:E$500)</f>
        <v>0</v>
      </c>
      <c r="F139" s="42">
        <f>SUMIF('C-Existing'!$B$12:$B$500,$B139,'C-Existing'!F$12:F$500)</f>
        <v>0</v>
      </c>
      <c r="G139" s="42">
        <f>SUMIF('C-Existing'!$B$12:$B$500,$B139,'C-Existing'!G$12:G$500)</f>
        <v>1482</v>
      </c>
      <c r="H139" s="42">
        <f>SUMIF('C-Existing'!$B$12:$B$500,$B139,'C-Existing'!H$12:H$500)</f>
        <v>549198.1</v>
      </c>
      <c r="I139" s="42">
        <f>SUMIF('C-Existing'!$B$12:$B$500,$B139,'C-Existing'!I$12:I$500)</f>
        <v>0</v>
      </c>
      <c r="J139" s="42">
        <f>SUMIF('C-Existing'!$B$12:$B$500,$B139,'C-Existing'!J$12:J$500)</f>
        <v>549198.1</v>
      </c>
      <c r="K139" s="42">
        <f>SUMIF('C-Existing'!$B$12:$B$500,$B139,'C-Existing'!K$12:K$500)</f>
        <v>5084.6399999999994</v>
      </c>
      <c r="L139" s="42">
        <f>SUMIF('C-Existing'!$B$12:$B$500,$B139,'C-Existing'!L$12:L$500)</f>
        <v>5084.6399999999994</v>
      </c>
      <c r="M139" s="42">
        <f>SUMIF('C-Existing'!$B$12:$B$500,$B139,'C-Existing'!M$12:M$500)</f>
        <v>276430</v>
      </c>
      <c r="N139" s="42">
        <f>SUMIF('C-Existing'!$B$12:$B$500,$B139,'C-Existing'!N$12:N$500)</f>
        <v>0</v>
      </c>
      <c r="O139" s="42">
        <f>SUMIF('C-Existing'!$B$12:$B$500,$B139,'C-Existing'!O$12:O$500)</f>
        <v>69350</v>
      </c>
      <c r="P139" s="42">
        <f>SUMIF('C-Existing'!$B$12:$B$500,$B139,'C-Existing'!P$12:P$500)</f>
        <v>5084.6399999999994</v>
      </c>
      <c r="Q139" s="42">
        <f>SUMIF('C-Existing'!$B$12:$B$500,$B139,'C-Existing'!Q$12:Q$500)</f>
        <v>64265.36</v>
      </c>
      <c r="R139" s="42">
        <f>SUMIF('C-Existing'!$B$12:$B$500,$B139,'C-Existing'!R$12:R$500)</f>
        <v>0</v>
      </c>
      <c r="S139" s="42">
        <f>SUMIF('C-Existing'!$B$12:$B$500,$B139,'C-Existing'!S$12:S$500)</f>
        <v>484932.74</v>
      </c>
      <c r="T139" s="42">
        <f>SUMIF('C-Existing'!$B$12:$B$500,$B139,'C-Existing'!T$12:T$500)</f>
        <v>484932.74</v>
      </c>
      <c r="U139" s="42">
        <f>SUMIF('C-Existing'!$B$12:$B$500,$B139,'C-Existing'!U$12:U$500)</f>
        <v>1</v>
      </c>
      <c r="V139" s="42">
        <f>SUMIF('C-Existing'!$B$12:$B$500,$B139,'C-Existing'!V$12:V$500)</f>
        <v>5084.6590758333332</v>
      </c>
      <c r="W139" s="42">
        <f>SUMIF('C-Existing'!$B$12:$B$500,$B139,'C-Existing'!W$12:W$500)</f>
        <v>0</v>
      </c>
      <c r="X139" s="42">
        <f>SUMIF('C-Existing'!$B$12:$B$500,$B139,'C-Existing'!X$12:X$500)</f>
        <v>155</v>
      </c>
      <c r="Y139" s="42">
        <f>SUMIF('C-Existing'!$B$12:$B$500,$B139,'C-Existing'!Y$12:Y$500)</f>
        <v>0</v>
      </c>
      <c r="Z139" s="42">
        <f>SUMIF('C-Existing'!$B$12:$B$500,$B139,'C-Existing'!Z$12:Z$500)</f>
        <v>0</v>
      </c>
      <c r="AA139" s="42">
        <f>SUMIF('C-Existing'!$B$12:$B$500,$B139,'C-Existing'!AA$12:AA$500)</f>
        <v>0</v>
      </c>
      <c r="AB139" s="42">
        <f>SUMIF('C-Existing'!$B$12:$B$500,$B139,'C-Existing'!AB$12:AB$500)</f>
        <v>0</v>
      </c>
      <c r="AC139" s="42">
        <f>SUMIF('C-Existing'!$B$12:$B$500,$B139,'C-Existing'!AC$12:AC$500)</f>
        <v>1336</v>
      </c>
      <c r="AD139" s="42">
        <f>SUMIF('C-Existing'!$B$12:$B$500,$B139,'C-Existing'!AD$12:AD$500)</f>
        <v>0</v>
      </c>
      <c r="AE139" s="70">
        <f>SUMIF('C-Existing'!$B$12:$B$500,$B139,'C-Existing'!AE$12:AE$500)</f>
        <v>0.1111</v>
      </c>
      <c r="AF139" s="42">
        <f>SUMIF('C-Existing'!$B$12:$B$500,$B139,'C-Existing'!AF$12:AF$500)</f>
        <v>0</v>
      </c>
      <c r="AG139" s="42">
        <f>SUMIF('C-Existing'!$B$12:$B$500,$B139,'C-Existing'!AG$12:AG$500)</f>
        <v>0</v>
      </c>
      <c r="AH139" s="62">
        <f>SUMIF('C-Existing'!$B$12:$B$500,$B139,'C-Existing'!AH$12:AH$500)</f>
        <v>0</v>
      </c>
      <c r="AI139" s="42">
        <f>SUMIF('C-Existing'!$B$12:$B$500,$B139,'C-Existing'!AI$12:AI$500)</f>
        <v>146</v>
      </c>
      <c r="AJ139" s="42">
        <f>SUMIF('C-Existing'!$B$12:$B$500,$B139,'C-Existing'!AJ$12:AJ$500)</f>
        <v>46720</v>
      </c>
      <c r="AK139" s="42">
        <f>SUMIF('C-Existing'!$B$12:$B$500,$B139,'C-Existing'!AK$12:AK$500)</f>
        <v>0</v>
      </c>
      <c r="AL139" s="42">
        <f>SUMIF('C-Existing'!$B$12:$B$500,$B139,'C-Existing'!AL$12:AL$500)</f>
        <v>0</v>
      </c>
      <c r="AM139" s="42">
        <f>SUMIF('C-Existing'!$B$12:$B$500,$B139,'C-Existing'!AM$12:AM$500)</f>
        <v>0</v>
      </c>
      <c r="AN139" s="42">
        <f>SUMIF('C-Existing'!$B$12:$B$500,$B139,'C-Existing'!AN$12:AN$500)</f>
        <v>0</v>
      </c>
      <c r="AR139" s="42">
        <f t="shared" si="8"/>
        <v>-276430</v>
      </c>
    </row>
    <row r="140" spans="1:44" x14ac:dyDescent="0.2">
      <c r="A140" s="1">
        <f t="shared" si="6"/>
        <v>12</v>
      </c>
      <c r="B140" s="10">
        <f t="shared" si="9"/>
        <v>45657</v>
      </c>
      <c r="C140" s="42">
        <f>SUMIF('C-Existing'!$B$12:$B$500,$B140,'C-Existing'!C$12:C$500)</f>
        <v>670252.07000000007</v>
      </c>
      <c r="D140" s="42">
        <f>SUMIF('C-Existing'!$B$12:$B$500,$B140,'C-Existing'!D$12:D$500)</f>
        <v>249536461.57999995</v>
      </c>
      <c r="E140" s="42">
        <f>SUMIF('C-Existing'!$B$12:$B$500,$B140,'C-Existing'!E$12:E$500)</f>
        <v>0</v>
      </c>
      <c r="F140" s="42">
        <f>SUMIF('C-Existing'!$B$12:$B$500,$B140,'C-Existing'!F$12:F$500)</f>
        <v>0</v>
      </c>
      <c r="G140" s="42">
        <f>SUMIF('C-Existing'!$B$12:$B$500,$B140,'C-Existing'!G$12:G$500)</f>
        <v>1202</v>
      </c>
      <c r="H140" s="42">
        <f>SUMIF('C-Existing'!$B$12:$B$500,$B140,'C-Existing'!H$12:H$500)</f>
        <v>484932.74</v>
      </c>
      <c r="I140" s="42">
        <f>SUMIF('C-Existing'!$B$12:$B$500,$B140,'C-Existing'!I$12:I$500)</f>
        <v>0</v>
      </c>
      <c r="J140" s="42">
        <f>SUMIF('C-Existing'!$B$12:$B$500,$B140,'C-Existing'!J$12:J$500)</f>
        <v>484932.74</v>
      </c>
      <c r="K140" s="42">
        <f>SUMIF('C-Existing'!$B$12:$B$500,$B140,'C-Existing'!K$12:K$500)</f>
        <v>4489.66</v>
      </c>
      <c r="L140" s="42">
        <f>SUMIF('C-Existing'!$B$12:$B$500,$B140,'C-Existing'!L$12:L$500)</f>
        <v>4489.66</v>
      </c>
      <c r="M140" s="42">
        <f>SUMIF('C-Existing'!$B$12:$B$500,$B140,'C-Existing'!M$12:M$500)</f>
        <v>224710</v>
      </c>
      <c r="N140" s="42">
        <f>SUMIF('C-Existing'!$B$12:$B$500,$B140,'C-Existing'!N$12:N$500)</f>
        <v>0</v>
      </c>
      <c r="O140" s="42">
        <f>SUMIF('C-Existing'!$B$12:$B$500,$B140,'C-Existing'!O$12:O$500)</f>
        <v>57000</v>
      </c>
      <c r="P140" s="42">
        <f>SUMIF('C-Existing'!$B$12:$B$500,$B140,'C-Existing'!P$12:P$500)</f>
        <v>4489.66</v>
      </c>
      <c r="Q140" s="42">
        <f>SUMIF('C-Existing'!$B$12:$B$500,$B140,'C-Existing'!Q$12:Q$500)</f>
        <v>52510.34</v>
      </c>
      <c r="R140" s="42">
        <f>SUMIF('C-Existing'!$B$12:$B$500,$B140,'C-Existing'!R$12:R$500)</f>
        <v>0</v>
      </c>
      <c r="S140" s="42">
        <f>SUMIF('C-Existing'!$B$12:$B$500,$B140,'C-Existing'!S$12:S$500)</f>
        <v>432422.40000000002</v>
      </c>
      <c r="T140" s="42">
        <f>SUMIF('C-Existing'!$B$12:$B$500,$B140,'C-Existing'!T$12:T$500)</f>
        <v>432422.40000000002</v>
      </c>
      <c r="U140" s="42">
        <f>SUMIF('C-Existing'!$B$12:$B$500,$B140,'C-Existing'!U$12:U$500)</f>
        <v>1</v>
      </c>
      <c r="V140" s="42">
        <f>SUMIF('C-Existing'!$B$12:$B$500,$B140,'C-Existing'!V$12:V$500)</f>
        <v>4489.6689511666664</v>
      </c>
      <c r="W140" s="42">
        <f>SUMIF('C-Existing'!$B$12:$B$500,$B140,'C-Existing'!W$12:W$500)</f>
        <v>0</v>
      </c>
      <c r="X140" s="42">
        <f>SUMIF('C-Existing'!$B$12:$B$500,$B140,'C-Existing'!X$12:X$500)</f>
        <v>155</v>
      </c>
      <c r="Y140" s="42">
        <f>SUMIF('C-Existing'!$B$12:$B$500,$B140,'C-Existing'!Y$12:Y$500)</f>
        <v>0</v>
      </c>
      <c r="Z140" s="42">
        <f>SUMIF('C-Existing'!$B$12:$B$500,$B140,'C-Existing'!Z$12:Z$500)</f>
        <v>0</v>
      </c>
      <c r="AA140" s="42">
        <f>SUMIF('C-Existing'!$B$12:$B$500,$B140,'C-Existing'!AA$12:AA$500)</f>
        <v>0</v>
      </c>
      <c r="AB140" s="42">
        <f>SUMIF('C-Existing'!$B$12:$B$500,$B140,'C-Existing'!AB$12:AB$500)</f>
        <v>0</v>
      </c>
      <c r="AC140" s="42">
        <f>SUMIF('C-Existing'!$B$12:$B$500,$B140,'C-Existing'!AC$12:AC$500)</f>
        <v>1082</v>
      </c>
      <c r="AD140" s="42">
        <f>SUMIF('C-Existing'!$B$12:$B$500,$B140,'C-Existing'!AD$12:AD$500)</f>
        <v>0</v>
      </c>
      <c r="AE140" s="70">
        <f>SUMIF('C-Existing'!$B$12:$B$500,$B140,'C-Existing'!AE$12:AE$500)</f>
        <v>0.1111</v>
      </c>
      <c r="AF140" s="42">
        <f>SUMIF('C-Existing'!$B$12:$B$500,$B140,'C-Existing'!AF$12:AF$500)</f>
        <v>0</v>
      </c>
      <c r="AG140" s="42">
        <f>SUMIF('C-Existing'!$B$12:$B$500,$B140,'C-Existing'!AG$12:AG$500)</f>
        <v>0</v>
      </c>
      <c r="AH140" s="62">
        <f>SUMIF('C-Existing'!$B$12:$B$500,$B140,'C-Existing'!AH$12:AH$500)</f>
        <v>0</v>
      </c>
      <c r="AI140" s="42">
        <f>SUMIF('C-Existing'!$B$12:$B$500,$B140,'C-Existing'!AI$12:AI$500)</f>
        <v>120</v>
      </c>
      <c r="AJ140" s="42">
        <f>SUMIF('C-Existing'!$B$12:$B$500,$B140,'C-Existing'!AJ$12:AJ$500)</f>
        <v>38400</v>
      </c>
      <c r="AK140" s="42">
        <f>SUMIF('C-Existing'!$B$12:$B$500,$B140,'C-Existing'!AK$12:AK$500)</f>
        <v>0</v>
      </c>
      <c r="AL140" s="42">
        <f>SUMIF('C-Existing'!$B$12:$B$500,$B140,'C-Existing'!AL$12:AL$500)</f>
        <v>0</v>
      </c>
      <c r="AM140" s="42">
        <f>SUMIF('C-Existing'!$B$12:$B$500,$B140,'C-Existing'!AM$12:AM$500)</f>
        <v>0</v>
      </c>
      <c r="AN140" s="42">
        <f>SUMIF('C-Existing'!$B$12:$B$500,$B140,'C-Existing'!AN$12:AN$500)</f>
        <v>0</v>
      </c>
      <c r="AR140" s="42">
        <f t="shared" si="8"/>
        <v>-224710</v>
      </c>
    </row>
    <row r="141" spans="1:44" x14ac:dyDescent="0.2">
      <c r="A141" s="1">
        <f t="shared" ref="A141:A200" si="10">MONTH(B141)</f>
        <v>1</v>
      </c>
      <c r="B141" s="10">
        <f t="shared" ref="B141:B172" si="11">EOMONTH(B140,1)</f>
        <v>45688</v>
      </c>
      <c r="C141" s="42">
        <f>SUMIF('C-Existing'!$B$12:$B$500,$B141,'C-Existing'!C$12:C$500)</f>
        <v>523246.36</v>
      </c>
      <c r="D141" s="42">
        <f>SUMIF('C-Existing'!$B$12:$B$500,$B141,'C-Existing'!D$12:D$500)</f>
        <v>250059707.93999997</v>
      </c>
      <c r="E141" s="42">
        <f>SUMIF('C-Existing'!$B$12:$B$500,$B141,'C-Existing'!E$12:E$500)</f>
        <v>0</v>
      </c>
      <c r="F141" s="42">
        <f>SUMIF('C-Existing'!$B$12:$B$500,$B141,'C-Existing'!F$12:F$500)</f>
        <v>0</v>
      </c>
      <c r="G141" s="42">
        <f>SUMIF('C-Existing'!$B$12:$B$500,$B141,'C-Existing'!G$12:G$500)</f>
        <v>481</v>
      </c>
      <c r="H141" s="42">
        <f>SUMIF('C-Existing'!$B$12:$B$500,$B141,'C-Existing'!H$12:H$500)</f>
        <v>104689.23</v>
      </c>
      <c r="I141" s="42">
        <f>SUMIF('C-Existing'!$B$12:$B$500,$B141,'C-Existing'!I$12:I$500)</f>
        <v>0</v>
      </c>
      <c r="J141" s="42">
        <f>SUMIF('C-Existing'!$B$12:$B$500,$B141,'C-Existing'!J$12:J$500)</f>
        <v>104689.23000000001</v>
      </c>
      <c r="K141" s="42">
        <f>SUMIF('C-Existing'!$B$12:$B$500,$B141,'C-Existing'!K$12:K$500)</f>
        <v>969.24</v>
      </c>
      <c r="L141" s="42">
        <f>SUMIF('C-Existing'!$B$12:$B$500,$B141,'C-Existing'!L$12:L$500)</f>
        <v>969.24</v>
      </c>
      <c r="M141" s="42">
        <f>SUMIF('C-Existing'!$B$12:$B$500,$B141,'C-Existing'!M$12:M$500)</f>
        <v>86075</v>
      </c>
      <c r="N141" s="42">
        <f>SUMIF('C-Existing'!$B$12:$B$500,$B141,'C-Existing'!N$12:N$500)</f>
        <v>0</v>
      </c>
      <c r="O141" s="42">
        <f>SUMIF('C-Existing'!$B$12:$B$500,$B141,'C-Existing'!O$12:O$500)</f>
        <v>17100</v>
      </c>
      <c r="P141" s="42">
        <f>SUMIF('C-Existing'!$B$12:$B$500,$B141,'C-Existing'!P$12:P$500)</f>
        <v>969.24</v>
      </c>
      <c r="Q141" s="42">
        <f>SUMIF('C-Existing'!$B$12:$B$500,$B141,'C-Existing'!Q$12:Q$500)</f>
        <v>16130.76</v>
      </c>
      <c r="R141" s="42">
        <f>SUMIF('C-Existing'!$B$12:$B$500,$B141,'C-Existing'!R$12:R$500)</f>
        <v>0</v>
      </c>
      <c r="S141" s="42">
        <f>SUMIF('C-Existing'!$B$12:$B$500,$B141,'C-Existing'!S$12:S$500)</f>
        <v>88558.47</v>
      </c>
      <c r="T141" s="42">
        <f>SUMIF('C-Existing'!$B$12:$B$500,$B141,'C-Existing'!T$12:T$500)</f>
        <v>88558.47</v>
      </c>
      <c r="U141" s="42">
        <f>SUMIF('C-Existing'!$B$12:$B$500,$B141,'C-Existing'!U$12:U$500)</f>
        <v>1</v>
      </c>
      <c r="V141" s="42">
        <f>SUMIF('C-Existing'!$B$12:$B$500,$B141,'C-Existing'!V$12:V$500)</f>
        <v>969.24778775000016</v>
      </c>
      <c r="W141" s="42">
        <f>SUMIF('C-Existing'!$B$12:$B$500,$B141,'C-Existing'!W$12:W$500)</f>
        <v>0</v>
      </c>
      <c r="X141" s="42">
        <f>SUMIF('C-Existing'!$B$12:$B$500,$B141,'C-Existing'!X$12:X$500)</f>
        <v>155</v>
      </c>
      <c r="Y141" s="42">
        <f>SUMIF('C-Existing'!$B$12:$B$500,$B141,'C-Existing'!Y$12:Y$500)</f>
        <v>0</v>
      </c>
      <c r="Z141" s="42">
        <f>SUMIF('C-Existing'!$B$12:$B$500,$B141,'C-Existing'!Z$12:Z$500)</f>
        <v>0</v>
      </c>
      <c r="AA141" s="42">
        <f>SUMIF('C-Existing'!$B$12:$B$500,$B141,'C-Existing'!AA$12:AA$500)</f>
        <v>0</v>
      </c>
      <c r="AB141" s="42">
        <f>SUMIF('C-Existing'!$B$12:$B$500,$B141,'C-Existing'!AB$12:AB$500)</f>
        <v>0</v>
      </c>
      <c r="AC141" s="42">
        <f>SUMIF('C-Existing'!$B$12:$B$500,$B141,'C-Existing'!AC$12:AC$500)</f>
        <v>445</v>
      </c>
      <c r="AD141" s="42">
        <f>SUMIF('C-Existing'!$B$12:$B$500,$B141,'C-Existing'!AD$12:AD$500)</f>
        <v>0</v>
      </c>
      <c r="AE141" s="70">
        <f>SUMIF('C-Existing'!$B$12:$B$500,$B141,'C-Existing'!AE$12:AE$500)</f>
        <v>0.1111</v>
      </c>
      <c r="AF141" s="42">
        <f>SUMIF('C-Existing'!$B$12:$B$500,$B141,'C-Existing'!AF$12:AF$500)</f>
        <v>0</v>
      </c>
      <c r="AG141" s="42">
        <f>SUMIF('C-Existing'!$B$12:$B$500,$B141,'C-Existing'!AG$12:AG$500)</f>
        <v>0</v>
      </c>
      <c r="AH141" s="62">
        <f>SUMIF('C-Existing'!$B$12:$B$500,$B141,'C-Existing'!AH$12:AH$500)</f>
        <v>0</v>
      </c>
      <c r="AI141" s="42">
        <f>SUMIF('C-Existing'!$B$12:$B$500,$B141,'C-Existing'!AI$12:AI$500)</f>
        <v>36</v>
      </c>
      <c r="AJ141" s="42">
        <f>SUMIF('C-Existing'!$B$12:$B$500,$B141,'C-Existing'!AJ$12:AJ$500)</f>
        <v>11520</v>
      </c>
      <c r="AK141" s="42">
        <f>SUMIF('C-Existing'!$B$12:$B$500,$B141,'C-Existing'!AK$12:AK$500)</f>
        <v>0</v>
      </c>
      <c r="AL141" s="42">
        <f>SUMIF('C-Existing'!$B$12:$B$500,$B141,'C-Existing'!AL$12:AL$500)</f>
        <v>0</v>
      </c>
      <c r="AM141" s="42">
        <f>SUMIF('C-Existing'!$B$12:$B$500,$B141,'C-Existing'!AM$12:AM$500)</f>
        <v>0</v>
      </c>
      <c r="AN141" s="42">
        <f>SUMIF('C-Existing'!$B$12:$B$500,$B141,'C-Existing'!AN$12:AN$500)</f>
        <v>0</v>
      </c>
      <c r="AR141" s="42">
        <f t="shared" si="8"/>
        <v>-86075</v>
      </c>
    </row>
    <row r="142" spans="1:44" x14ac:dyDescent="0.2">
      <c r="A142" s="1">
        <f t="shared" si="10"/>
        <v>2</v>
      </c>
      <c r="B142" s="10">
        <f t="shared" si="11"/>
        <v>45716</v>
      </c>
      <c r="C142" s="42">
        <f>SUMIF('C-Existing'!$B$12:$B$500,$B142,'C-Existing'!C$12:C$500)</f>
        <v>632011.6799999997</v>
      </c>
      <c r="D142" s="42">
        <f>SUMIF('C-Existing'!$B$12:$B$500,$B142,'C-Existing'!D$12:D$500)</f>
        <v>250691719.61999997</v>
      </c>
      <c r="E142" s="42">
        <f>SUMIF('C-Existing'!$B$12:$B$500,$B142,'C-Existing'!E$12:E$500)</f>
        <v>0</v>
      </c>
      <c r="F142" s="42">
        <f>SUMIF('C-Existing'!$B$12:$B$500,$B142,'C-Existing'!F$12:F$500)</f>
        <v>0</v>
      </c>
      <c r="G142" s="42">
        <f>SUMIF('C-Existing'!$B$12:$B$500,$B142,'C-Existing'!G$12:G$500)</f>
        <v>404</v>
      </c>
      <c r="H142" s="42">
        <f>SUMIF('C-Existing'!$B$12:$B$500,$B142,'C-Existing'!H$12:H$500)</f>
        <v>88558.47</v>
      </c>
      <c r="I142" s="42">
        <f>SUMIF('C-Existing'!$B$12:$B$500,$B142,'C-Existing'!I$12:I$500)</f>
        <v>0</v>
      </c>
      <c r="J142" s="42">
        <f>SUMIF('C-Existing'!$B$12:$B$500,$B142,'C-Existing'!J$12:J$500)</f>
        <v>88558.47</v>
      </c>
      <c r="K142" s="42">
        <f>SUMIF('C-Existing'!$B$12:$B$500,$B142,'C-Existing'!K$12:K$500)</f>
        <v>819.9</v>
      </c>
      <c r="L142" s="42">
        <f>SUMIF('C-Existing'!$B$12:$B$500,$B142,'C-Existing'!L$12:L$500)</f>
        <v>819.9</v>
      </c>
      <c r="M142" s="42">
        <f>SUMIF('C-Existing'!$B$12:$B$500,$B142,'C-Existing'!M$12:M$500)</f>
        <v>72540</v>
      </c>
      <c r="N142" s="42">
        <f>SUMIF('C-Existing'!$B$12:$B$500,$B142,'C-Existing'!N$12:N$500)</f>
        <v>0</v>
      </c>
      <c r="O142" s="42">
        <f>SUMIF('C-Existing'!$B$12:$B$500,$B142,'C-Existing'!O$12:O$500)</f>
        <v>14725</v>
      </c>
      <c r="P142" s="42">
        <f>SUMIF('C-Existing'!$B$12:$B$500,$B142,'C-Existing'!P$12:P$500)</f>
        <v>819.9</v>
      </c>
      <c r="Q142" s="42">
        <f>SUMIF('C-Existing'!$B$12:$B$500,$B142,'C-Existing'!Q$12:Q$500)</f>
        <v>13905.099999999999</v>
      </c>
      <c r="R142" s="42">
        <f>SUMIF('C-Existing'!$B$12:$B$500,$B142,'C-Existing'!R$12:R$500)</f>
        <v>0</v>
      </c>
      <c r="S142" s="42">
        <f>SUMIF('C-Existing'!$B$12:$B$500,$B142,'C-Existing'!S$12:S$500)</f>
        <v>74653.37</v>
      </c>
      <c r="T142" s="42">
        <f>SUMIF('C-Existing'!$B$12:$B$500,$B142,'C-Existing'!T$12:T$500)</f>
        <v>74653.37</v>
      </c>
      <c r="U142" s="42">
        <f>SUMIF('C-Existing'!$B$12:$B$500,$B142,'C-Existing'!U$12:U$500)</f>
        <v>1</v>
      </c>
      <c r="V142" s="42">
        <f>SUMIF('C-Existing'!$B$12:$B$500,$B142,'C-Existing'!V$12:V$500)</f>
        <v>819.90383474999999</v>
      </c>
      <c r="W142" s="42">
        <f>SUMIF('C-Existing'!$B$12:$B$500,$B142,'C-Existing'!W$12:W$500)</f>
        <v>0</v>
      </c>
      <c r="X142" s="42">
        <f>SUMIF('C-Existing'!$B$12:$B$500,$B142,'C-Existing'!X$12:X$500)</f>
        <v>155</v>
      </c>
      <c r="Y142" s="42">
        <f>SUMIF('C-Existing'!$B$12:$B$500,$B142,'C-Existing'!Y$12:Y$500)</f>
        <v>0</v>
      </c>
      <c r="Z142" s="42">
        <f>SUMIF('C-Existing'!$B$12:$B$500,$B142,'C-Existing'!Z$12:Z$500)</f>
        <v>0</v>
      </c>
      <c r="AA142" s="42">
        <f>SUMIF('C-Existing'!$B$12:$B$500,$B142,'C-Existing'!AA$12:AA$500)</f>
        <v>0</v>
      </c>
      <c r="AB142" s="42">
        <f>SUMIF('C-Existing'!$B$12:$B$500,$B142,'C-Existing'!AB$12:AB$500)</f>
        <v>0</v>
      </c>
      <c r="AC142" s="42">
        <f>SUMIF('C-Existing'!$B$12:$B$500,$B142,'C-Existing'!AC$12:AC$500)</f>
        <v>373</v>
      </c>
      <c r="AD142" s="42">
        <f>SUMIF('C-Existing'!$B$12:$B$500,$B142,'C-Existing'!AD$12:AD$500)</f>
        <v>0</v>
      </c>
      <c r="AE142" s="70">
        <f>SUMIF('C-Existing'!$B$12:$B$500,$B142,'C-Existing'!AE$12:AE$500)</f>
        <v>0.1111</v>
      </c>
      <c r="AF142" s="42">
        <f>SUMIF('C-Existing'!$B$12:$B$500,$B142,'C-Existing'!AF$12:AF$500)</f>
        <v>0</v>
      </c>
      <c r="AG142" s="42">
        <f>SUMIF('C-Existing'!$B$12:$B$500,$B142,'C-Existing'!AG$12:AG$500)</f>
        <v>0</v>
      </c>
      <c r="AH142" s="62">
        <f>SUMIF('C-Existing'!$B$12:$B$500,$B142,'C-Existing'!AH$12:AH$500)</f>
        <v>0</v>
      </c>
      <c r="AI142" s="42">
        <f>SUMIF('C-Existing'!$B$12:$B$500,$B142,'C-Existing'!AI$12:AI$500)</f>
        <v>31</v>
      </c>
      <c r="AJ142" s="42">
        <f>SUMIF('C-Existing'!$B$12:$B$500,$B142,'C-Existing'!AJ$12:AJ$500)</f>
        <v>9920</v>
      </c>
      <c r="AK142" s="42">
        <f>SUMIF('C-Existing'!$B$12:$B$500,$B142,'C-Existing'!AK$12:AK$500)</f>
        <v>0</v>
      </c>
      <c r="AL142" s="42">
        <f>SUMIF('C-Existing'!$B$12:$B$500,$B142,'C-Existing'!AL$12:AL$500)</f>
        <v>0</v>
      </c>
      <c r="AM142" s="42">
        <f>SUMIF('C-Existing'!$B$12:$B$500,$B142,'C-Existing'!AM$12:AM$500)</f>
        <v>0</v>
      </c>
      <c r="AN142" s="42">
        <f>SUMIF('C-Existing'!$B$12:$B$500,$B142,'C-Existing'!AN$12:AN$500)</f>
        <v>0</v>
      </c>
      <c r="AR142" s="42">
        <f t="shared" si="8"/>
        <v>-72540</v>
      </c>
    </row>
    <row r="143" spans="1:44" x14ac:dyDescent="0.2">
      <c r="A143" s="1">
        <f t="shared" si="10"/>
        <v>3</v>
      </c>
      <c r="B143" s="10">
        <f t="shared" si="11"/>
        <v>45747</v>
      </c>
      <c r="C143" s="42">
        <f>SUMIF('C-Existing'!$B$12:$B$500,$B143,'C-Existing'!C$12:C$500)</f>
        <v>844307.66</v>
      </c>
      <c r="D143" s="42">
        <f>SUMIF('C-Existing'!$B$12:$B$500,$B143,'C-Existing'!D$12:D$500)</f>
        <v>251536027.27999997</v>
      </c>
      <c r="E143" s="42">
        <f>SUMIF('C-Existing'!$B$12:$B$500,$B143,'C-Existing'!E$12:E$500)</f>
        <v>0</v>
      </c>
      <c r="F143" s="42">
        <f>SUMIF('C-Existing'!$B$12:$B$500,$B143,'C-Existing'!F$12:F$500)</f>
        <v>0</v>
      </c>
      <c r="G143" s="42">
        <f>SUMIF('C-Existing'!$B$12:$B$500,$B143,'C-Existing'!G$12:G$500)</f>
        <v>470</v>
      </c>
      <c r="H143" s="42">
        <f>SUMIF('C-Existing'!$B$12:$B$500,$B143,'C-Existing'!H$12:H$500)</f>
        <v>74653.37</v>
      </c>
      <c r="I143" s="42">
        <f>SUMIF('C-Existing'!$B$12:$B$500,$B143,'C-Existing'!I$12:I$500)</f>
        <v>0</v>
      </c>
      <c r="J143" s="42">
        <f>SUMIF('C-Existing'!$B$12:$B$500,$B143,'C-Existing'!J$12:J$500)</f>
        <v>74653.37</v>
      </c>
      <c r="K143" s="42">
        <f>SUMIF('C-Existing'!$B$12:$B$500,$B143,'C-Existing'!K$12:K$500)</f>
        <v>691.16</v>
      </c>
      <c r="L143" s="42">
        <f>SUMIF('C-Existing'!$B$12:$B$500,$B143,'C-Existing'!L$12:L$500)</f>
        <v>691.16</v>
      </c>
      <c r="M143" s="42">
        <f>SUMIF('C-Existing'!$B$12:$B$500,$B143,'C-Existing'!M$12:M$500)</f>
        <v>85010</v>
      </c>
      <c r="N143" s="42">
        <f>SUMIF('C-Existing'!$B$12:$B$500,$B143,'C-Existing'!N$12:N$500)</f>
        <v>0</v>
      </c>
      <c r="O143" s="42">
        <f>SUMIF('C-Existing'!$B$12:$B$500,$B143,'C-Existing'!O$12:O$500)</f>
        <v>18050</v>
      </c>
      <c r="P143" s="42">
        <f>SUMIF('C-Existing'!$B$12:$B$500,$B143,'C-Existing'!P$12:P$500)</f>
        <v>691.16</v>
      </c>
      <c r="Q143" s="42">
        <f>SUMIF('C-Existing'!$B$12:$B$500,$B143,'C-Existing'!Q$12:Q$500)</f>
        <v>17358.84</v>
      </c>
      <c r="R143" s="42">
        <f>SUMIF('C-Existing'!$B$12:$B$500,$B143,'C-Existing'!R$12:R$500)</f>
        <v>0</v>
      </c>
      <c r="S143" s="42">
        <f>SUMIF('C-Existing'!$B$12:$B$500,$B143,'C-Existing'!S$12:S$500)</f>
        <v>57294.53</v>
      </c>
      <c r="T143" s="42">
        <f>SUMIF('C-Existing'!$B$12:$B$500,$B143,'C-Existing'!T$12:T$500)</f>
        <v>57294.53</v>
      </c>
      <c r="U143" s="42">
        <f>SUMIF('C-Existing'!$B$12:$B$500,$B143,'C-Existing'!U$12:U$500)</f>
        <v>1</v>
      </c>
      <c r="V143" s="42">
        <f>SUMIF('C-Existing'!$B$12:$B$500,$B143,'C-Existing'!V$12:V$500)</f>
        <v>691.16578391666667</v>
      </c>
      <c r="W143" s="42">
        <f>SUMIF('C-Existing'!$B$12:$B$500,$B143,'C-Existing'!W$12:W$500)</f>
        <v>0</v>
      </c>
      <c r="X143" s="42">
        <f>SUMIF('C-Existing'!$B$12:$B$500,$B143,'C-Existing'!X$12:X$500)</f>
        <v>155</v>
      </c>
      <c r="Y143" s="42">
        <f>SUMIF('C-Existing'!$B$12:$B$500,$B143,'C-Existing'!Y$12:Y$500)</f>
        <v>0</v>
      </c>
      <c r="Z143" s="42">
        <f>SUMIF('C-Existing'!$B$12:$B$500,$B143,'C-Existing'!Z$12:Z$500)</f>
        <v>0</v>
      </c>
      <c r="AA143" s="42">
        <f>SUMIF('C-Existing'!$B$12:$B$500,$B143,'C-Existing'!AA$12:AA$500)</f>
        <v>0</v>
      </c>
      <c r="AB143" s="42">
        <f>SUMIF('C-Existing'!$B$12:$B$500,$B143,'C-Existing'!AB$12:AB$500)</f>
        <v>0</v>
      </c>
      <c r="AC143" s="42">
        <f>SUMIF('C-Existing'!$B$12:$B$500,$B143,'C-Existing'!AC$12:AC$500)</f>
        <v>432</v>
      </c>
      <c r="AD143" s="42">
        <f>SUMIF('C-Existing'!$B$12:$B$500,$B143,'C-Existing'!AD$12:AD$500)</f>
        <v>0</v>
      </c>
      <c r="AE143" s="70">
        <f>SUMIF('C-Existing'!$B$12:$B$500,$B143,'C-Existing'!AE$12:AE$500)</f>
        <v>0.1111</v>
      </c>
      <c r="AF143" s="42">
        <f>SUMIF('C-Existing'!$B$12:$B$500,$B143,'C-Existing'!AF$12:AF$500)</f>
        <v>0</v>
      </c>
      <c r="AG143" s="42">
        <f>SUMIF('C-Existing'!$B$12:$B$500,$B143,'C-Existing'!AG$12:AG$500)</f>
        <v>0</v>
      </c>
      <c r="AH143" s="62">
        <f>SUMIF('C-Existing'!$B$12:$B$500,$B143,'C-Existing'!AH$12:AH$500)</f>
        <v>0</v>
      </c>
      <c r="AI143" s="42">
        <f>SUMIF('C-Existing'!$B$12:$B$500,$B143,'C-Existing'!AI$12:AI$500)</f>
        <v>38</v>
      </c>
      <c r="AJ143" s="42">
        <f>SUMIF('C-Existing'!$B$12:$B$500,$B143,'C-Existing'!AJ$12:AJ$500)</f>
        <v>12160</v>
      </c>
      <c r="AK143" s="42">
        <f>SUMIF('C-Existing'!$B$12:$B$500,$B143,'C-Existing'!AK$12:AK$500)</f>
        <v>0</v>
      </c>
      <c r="AL143" s="42">
        <f>SUMIF('C-Existing'!$B$12:$B$500,$B143,'C-Existing'!AL$12:AL$500)</f>
        <v>0</v>
      </c>
      <c r="AM143" s="42">
        <f>SUMIF('C-Existing'!$B$12:$B$500,$B143,'C-Existing'!AM$12:AM$500)</f>
        <v>0</v>
      </c>
      <c r="AN143" s="42">
        <f>SUMIF('C-Existing'!$B$12:$B$500,$B143,'C-Existing'!AN$12:AN$500)</f>
        <v>0</v>
      </c>
      <c r="AR143" s="42">
        <f t="shared" si="8"/>
        <v>-85010</v>
      </c>
    </row>
    <row r="144" spans="1:44" x14ac:dyDescent="0.2">
      <c r="A144" s="1">
        <f t="shared" si="10"/>
        <v>4</v>
      </c>
      <c r="B144" s="10">
        <f t="shared" si="11"/>
        <v>45777</v>
      </c>
      <c r="C144" s="42">
        <f>SUMIF('C-Existing'!$B$12:$B$500,$B144,'C-Existing'!C$12:C$500)</f>
        <v>912608.73</v>
      </c>
      <c r="D144" s="42">
        <f>SUMIF('C-Existing'!$B$12:$B$500,$B144,'C-Existing'!D$12:D$500)</f>
        <v>252448636.00999996</v>
      </c>
      <c r="E144" s="42">
        <f>SUMIF('C-Existing'!$B$12:$B$500,$B144,'C-Existing'!E$12:E$500)</f>
        <v>0</v>
      </c>
      <c r="F144" s="42">
        <f>SUMIF('C-Existing'!$B$12:$B$500,$B144,'C-Existing'!F$12:F$500)</f>
        <v>0</v>
      </c>
      <c r="G144" s="42">
        <f>SUMIF('C-Existing'!$B$12:$B$500,$B144,'C-Existing'!G$12:G$500)</f>
        <v>555</v>
      </c>
      <c r="H144" s="42">
        <f>SUMIF('C-Existing'!$B$12:$B$500,$B144,'C-Existing'!H$12:H$500)</f>
        <v>57294.53</v>
      </c>
      <c r="I144" s="42">
        <f>SUMIF('C-Existing'!$B$12:$B$500,$B144,'C-Existing'!I$12:I$500)</f>
        <v>0</v>
      </c>
      <c r="J144" s="42">
        <f>SUMIF('C-Existing'!$B$12:$B$500,$B144,'C-Existing'!J$12:J$500)</f>
        <v>57294.53</v>
      </c>
      <c r="K144" s="42">
        <f>SUMIF('C-Existing'!$B$12:$B$500,$B144,'C-Existing'!K$12:K$500)</f>
        <v>530.45000000000005</v>
      </c>
      <c r="L144" s="42">
        <f>SUMIF('C-Existing'!$B$12:$B$500,$B144,'C-Existing'!L$12:L$500)</f>
        <v>530.45000000000005</v>
      </c>
      <c r="M144" s="42">
        <f>SUMIF('C-Existing'!$B$12:$B$500,$B144,'C-Existing'!M$12:M$500)</f>
        <v>102345</v>
      </c>
      <c r="N144" s="42">
        <f>SUMIF('C-Existing'!$B$12:$B$500,$B144,'C-Existing'!N$12:N$500)</f>
        <v>0</v>
      </c>
      <c r="O144" s="42">
        <f>SUMIF('C-Existing'!$B$12:$B$500,$B144,'C-Existing'!O$12:O$500)</f>
        <v>24225</v>
      </c>
      <c r="P144" s="42">
        <f>SUMIF('C-Existing'!$B$12:$B$500,$B144,'C-Existing'!P$12:P$500)</f>
        <v>530.45000000000005</v>
      </c>
      <c r="Q144" s="42">
        <f>SUMIF('C-Existing'!$B$12:$B$500,$B144,'C-Existing'!Q$12:Q$500)</f>
        <v>23694.550000000003</v>
      </c>
      <c r="R144" s="42">
        <f>SUMIF('C-Existing'!$B$12:$B$500,$B144,'C-Existing'!R$12:R$500)</f>
        <v>0</v>
      </c>
      <c r="S144" s="42">
        <f>SUMIF('C-Existing'!$B$12:$B$500,$B144,'C-Existing'!S$12:S$500)</f>
        <v>33599.979999999996</v>
      </c>
      <c r="T144" s="42">
        <f>SUMIF('C-Existing'!$B$12:$B$500,$B144,'C-Existing'!T$12:T$500)</f>
        <v>33599.979999999996</v>
      </c>
      <c r="U144" s="42">
        <f>SUMIF('C-Existing'!$B$12:$B$500,$B144,'C-Existing'!U$12:U$500)</f>
        <v>1</v>
      </c>
      <c r="V144" s="42">
        <f>SUMIF('C-Existing'!$B$12:$B$500,$B144,'C-Existing'!V$12:V$500)</f>
        <v>530.45185691666666</v>
      </c>
      <c r="W144" s="42">
        <f>SUMIF('C-Existing'!$B$12:$B$500,$B144,'C-Existing'!W$12:W$500)</f>
        <v>0</v>
      </c>
      <c r="X144" s="42">
        <f>SUMIF('C-Existing'!$B$12:$B$500,$B144,'C-Existing'!X$12:X$500)</f>
        <v>155</v>
      </c>
      <c r="Y144" s="42">
        <f>SUMIF('C-Existing'!$B$12:$B$500,$B144,'C-Existing'!Y$12:Y$500)</f>
        <v>0</v>
      </c>
      <c r="Z144" s="42">
        <f>SUMIF('C-Existing'!$B$12:$B$500,$B144,'C-Existing'!Z$12:Z$500)</f>
        <v>0</v>
      </c>
      <c r="AA144" s="42">
        <f>SUMIF('C-Existing'!$B$12:$B$500,$B144,'C-Existing'!AA$12:AA$500)</f>
        <v>0</v>
      </c>
      <c r="AB144" s="42">
        <f>SUMIF('C-Existing'!$B$12:$B$500,$B144,'C-Existing'!AB$12:AB$500)</f>
        <v>0</v>
      </c>
      <c r="AC144" s="42">
        <f>SUMIF('C-Existing'!$B$12:$B$500,$B144,'C-Existing'!AC$12:AC$500)</f>
        <v>504</v>
      </c>
      <c r="AD144" s="42">
        <f>SUMIF('C-Existing'!$B$12:$B$500,$B144,'C-Existing'!AD$12:AD$500)</f>
        <v>0</v>
      </c>
      <c r="AE144" s="70">
        <f>SUMIF('C-Existing'!$B$12:$B$500,$B144,'C-Existing'!AE$12:AE$500)</f>
        <v>0.1111</v>
      </c>
      <c r="AF144" s="42">
        <f>SUMIF('C-Existing'!$B$12:$B$500,$B144,'C-Existing'!AF$12:AF$500)</f>
        <v>0</v>
      </c>
      <c r="AG144" s="42">
        <f>SUMIF('C-Existing'!$B$12:$B$500,$B144,'C-Existing'!AG$12:AG$500)</f>
        <v>0</v>
      </c>
      <c r="AH144" s="62">
        <f>SUMIF('C-Existing'!$B$12:$B$500,$B144,'C-Existing'!AH$12:AH$500)</f>
        <v>0</v>
      </c>
      <c r="AI144" s="42">
        <f>SUMIF('C-Existing'!$B$12:$B$500,$B144,'C-Existing'!AI$12:AI$500)</f>
        <v>51</v>
      </c>
      <c r="AJ144" s="42">
        <f>SUMIF('C-Existing'!$B$12:$B$500,$B144,'C-Existing'!AJ$12:AJ$500)</f>
        <v>16320</v>
      </c>
      <c r="AK144" s="42">
        <f>SUMIF('C-Existing'!$B$12:$B$500,$B144,'C-Existing'!AK$12:AK$500)</f>
        <v>0</v>
      </c>
      <c r="AL144" s="42">
        <f>SUMIF('C-Existing'!$B$12:$B$500,$B144,'C-Existing'!AL$12:AL$500)</f>
        <v>0</v>
      </c>
      <c r="AM144" s="42">
        <f>SUMIF('C-Existing'!$B$12:$B$500,$B144,'C-Existing'!AM$12:AM$500)</f>
        <v>0</v>
      </c>
      <c r="AN144" s="42">
        <f>SUMIF('C-Existing'!$B$12:$B$500,$B144,'C-Existing'!AN$12:AN$500)</f>
        <v>0</v>
      </c>
      <c r="AR144" s="42">
        <f t="shared" si="8"/>
        <v>-102345</v>
      </c>
    </row>
    <row r="145" spans="1:44" x14ac:dyDescent="0.2">
      <c r="A145" s="1">
        <f t="shared" si="10"/>
        <v>5</v>
      </c>
      <c r="B145" s="10">
        <f t="shared" si="11"/>
        <v>45808</v>
      </c>
      <c r="C145" s="42">
        <f>SUMIF('C-Existing'!$B$12:$B$500,$B145,'C-Existing'!C$12:C$500)</f>
        <v>1063870.7</v>
      </c>
      <c r="D145" s="42">
        <f>SUMIF('C-Existing'!$B$12:$B$500,$B145,'C-Existing'!D$12:D$500)</f>
        <v>253512506.70999995</v>
      </c>
      <c r="E145" s="42">
        <f>SUMIF('C-Existing'!$B$12:$B$500,$B145,'C-Existing'!E$12:E$500)</f>
        <v>0</v>
      </c>
      <c r="F145" s="42">
        <f>SUMIF('C-Existing'!$B$12:$B$500,$B145,'C-Existing'!F$12:F$500)</f>
        <v>0</v>
      </c>
      <c r="G145" s="42">
        <f>SUMIF('C-Existing'!$B$12:$B$500,$B145,'C-Existing'!G$12:G$500)</f>
        <v>776</v>
      </c>
      <c r="H145" s="42">
        <f>SUMIF('C-Existing'!$B$12:$B$500,$B145,'C-Existing'!H$12:H$500)</f>
        <v>33599.979999999996</v>
      </c>
      <c r="I145" s="42">
        <f>SUMIF('C-Existing'!$B$12:$B$500,$B145,'C-Existing'!I$12:I$500)</f>
        <v>0</v>
      </c>
      <c r="J145" s="42">
        <f>SUMIF('C-Existing'!$B$12:$B$500,$B145,'C-Existing'!J$12:J$500)</f>
        <v>33599.979999999996</v>
      </c>
      <c r="K145" s="42">
        <f>SUMIF('C-Existing'!$B$12:$B$500,$B145,'C-Existing'!K$12:K$500)</f>
        <v>311.08</v>
      </c>
      <c r="L145" s="42">
        <f>SUMIF('C-Existing'!$B$12:$B$500,$B145,'C-Existing'!L$12:L$500)</f>
        <v>311.08</v>
      </c>
      <c r="M145" s="42">
        <f>SUMIF('C-Existing'!$B$12:$B$500,$B145,'C-Existing'!M$12:M$500)</f>
        <v>144280</v>
      </c>
      <c r="N145" s="42">
        <f>SUMIF('C-Existing'!$B$12:$B$500,$B145,'C-Existing'!N$12:N$500)</f>
        <v>0</v>
      </c>
      <c r="O145" s="42">
        <f>SUMIF('C-Existing'!$B$12:$B$500,$B145,'C-Existing'!O$12:O$500)</f>
        <v>32586.059999999998</v>
      </c>
      <c r="P145" s="42">
        <f>SUMIF('C-Existing'!$B$12:$B$500,$B145,'C-Existing'!P$12:P$500)</f>
        <v>311.08</v>
      </c>
      <c r="Q145" s="42">
        <f>SUMIF('C-Existing'!$B$12:$B$500,$B145,'C-Existing'!Q$12:Q$500)</f>
        <v>32274.98</v>
      </c>
      <c r="R145" s="42">
        <f>SUMIF('C-Existing'!$B$12:$B$500,$B145,'C-Existing'!R$12:R$500)</f>
        <v>0</v>
      </c>
      <c r="S145" s="42">
        <f>SUMIF('C-Existing'!$B$12:$B$500,$B145,'C-Existing'!S$12:S$500)</f>
        <v>1325</v>
      </c>
      <c r="T145" s="42">
        <f>SUMIF('C-Existing'!$B$12:$B$500,$B145,'C-Existing'!T$12:T$500)</f>
        <v>1325</v>
      </c>
      <c r="U145" s="42">
        <f>SUMIF('C-Existing'!$B$12:$B$500,$B145,'C-Existing'!U$12:U$500)</f>
        <v>1</v>
      </c>
      <c r="V145" s="42">
        <f>SUMIF('C-Existing'!$B$12:$B$500,$B145,'C-Existing'!V$12:V$500)</f>
        <v>311.07981483333333</v>
      </c>
      <c r="W145" s="42">
        <f>SUMIF('C-Existing'!$B$12:$B$500,$B145,'C-Existing'!W$12:W$500)</f>
        <v>0</v>
      </c>
      <c r="X145" s="42">
        <f>SUMIF('C-Existing'!$B$12:$B$500,$B145,'C-Existing'!X$12:X$500)</f>
        <v>155</v>
      </c>
      <c r="Y145" s="42">
        <f>SUMIF('C-Existing'!$B$12:$B$500,$B145,'C-Existing'!Y$12:Y$500)</f>
        <v>0</v>
      </c>
      <c r="Z145" s="42">
        <f>SUMIF('C-Existing'!$B$12:$B$500,$B145,'C-Existing'!Z$12:Z$500)</f>
        <v>0</v>
      </c>
      <c r="AA145" s="42">
        <f>SUMIF('C-Existing'!$B$12:$B$500,$B145,'C-Existing'!AA$12:AA$500)</f>
        <v>0</v>
      </c>
      <c r="AB145" s="42">
        <f>SUMIF('C-Existing'!$B$12:$B$500,$B145,'C-Existing'!AB$12:AB$500)</f>
        <v>0</v>
      </c>
      <c r="AC145" s="42">
        <f>SUMIF('C-Existing'!$B$12:$B$500,$B145,'C-Existing'!AC$12:AC$500)</f>
        <v>707</v>
      </c>
      <c r="AD145" s="42">
        <f>SUMIF('C-Existing'!$B$12:$B$500,$B145,'C-Existing'!AD$12:AD$500)</f>
        <v>0</v>
      </c>
      <c r="AE145" s="70">
        <f>SUMIF('C-Existing'!$B$12:$B$500,$B145,'C-Existing'!AE$12:AE$500)</f>
        <v>0.1111</v>
      </c>
      <c r="AF145" s="42">
        <f>SUMIF('C-Existing'!$B$12:$B$500,$B145,'C-Existing'!AF$12:AF$500)</f>
        <v>0</v>
      </c>
      <c r="AG145" s="42">
        <f>SUMIF('C-Existing'!$B$12:$B$500,$B145,'C-Existing'!AG$12:AG$500)</f>
        <v>0</v>
      </c>
      <c r="AH145" s="62">
        <f>SUMIF('C-Existing'!$B$12:$B$500,$B145,'C-Existing'!AH$12:AH$500)</f>
        <v>0</v>
      </c>
      <c r="AI145" s="42">
        <f>SUMIF('C-Existing'!$B$12:$B$500,$B145,'C-Existing'!AI$12:AI$500)</f>
        <v>69</v>
      </c>
      <c r="AJ145" s="42">
        <f>SUMIF('C-Existing'!$B$12:$B$500,$B145,'C-Existing'!AJ$12:AJ$500)</f>
        <v>21891.059999999998</v>
      </c>
      <c r="AK145" s="42">
        <f>SUMIF('C-Existing'!$B$12:$B$500,$B145,'C-Existing'!AK$12:AK$500)</f>
        <v>0</v>
      </c>
      <c r="AL145" s="42">
        <f>SUMIF('C-Existing'!$B$12:$B$500,$B145,'C-Existing'!AL$12:AL$500)</f>
        <v>0</v>
      </c>
      <c r="AM145" s="42">
        <f>SUMIF('C-Existing'!$B$12:$B$500,$B145,'C-Existing'!AM$12:AM$500)</f>
        <v>0</v>
      </c>
      <c r="AN145" s="42">
        <f>SUMIF('C-Existing'!$B$12:$B$500,$B145,'C-Existing'!AN$12:AN$500)</f>
        <v>0</v>
      </c>
      <c r="AR145" s="42">
        <f t="shared" ref="AR145:AR200" si="12">AK145-M145</f>
        <v>-144280</v>
      </c>
    </row>
    <row r="146" spans="1:44" x14ac:dyDescent="0.2">
      <c r="A146" s="1">
        <f t="shared" si="10"/>
        <v>6</v>
      </c>
      <c r="B146" s="10">
        <f t="shared" si="11"/>
        <v>45838</v>
      </c>
      <c r="C146" s="42">
        <f>SUMIF('C-Existing'!$B$12:$B$500,$B146,'C-Existing'!C$12:C$500)</f>
        <v>988888.4600000002</v>
      </c>
      <c r="D146" s="42">
        <f>SUMIF('C-Existing'!$B$12:$B$500,$B146,'C-Existing'!D$12:D$500)</f>
        <v>254501395.16999996</v>
      </c>
      <c r="E146" s="42">
        <f>SUMIF('C-Existing'!$B$12:$B$500,$B146,'C-Existing'!E$12:E$500)</f>
        <v>0</v>
      </c>
      <c r="F146" s="42">
        <f>SUMIF('C-Existing'!$B$12:$B$500,$B146,'C-Existing'!F$12:F$500)</f>
        <v>0</v>
      </c>
      <c r="G146" s="42">
        <f>SUMIF('C-Existing'!$B$12:$B$500,$B146,'C-Existing'!G$12:G$500)</f>
        <v>836</v>
      </c>
      <c r="H146" s="42">
        <f>SUMIF('C-Existing'!$B$12:$B$500,$B146,'C-Existing'!H$12:H$500)</f>
        <v>1325</v>
      </c>
      <c r="I146" s="42">
        <f>SUMIF('C-Existing'!$B$12:$B$500,$B146,'C-Existing'!I$12:I$500)</f>
        <v>0</v>
      </c>
      <c r="J146" s="42">
        <f>SUMIF('C-Existing'!$B$12:$B$500,$B146,'C-Existing'!J$12:J$500)</f>
        <v>1325</v>
      </c>
      <c r="K146" s="42">
        <f>SUMIF('C-Existing'!$B$12:$B$500,$B146,'C-Existing'!K$12:K$500)</f>
        <v>12.27</v>
      </c>
      <c r="L146" s="42">
        <f>SUMIF('C-Existing'!$B$12:$B$500,$B146,'C-Existing'!L$12:L$500)</f>
        <v>12.27</v>
      </c>
      <c r="M146" s="42">
        <f>SUMIF('C-Existing'!$B$12:$B$500,$B146,'C-Existing'!M$12:M$500)</f>
        <v>133420</v>
      </c>
      <c r="N146" s="42">
        <f>SUMIF('C-Existing'!$B$12:$B$500,$B146,'C-Existing'!N$12:N$500)</f>
        <v>0</v>
      </c>
      <c r="O146" s="42">
        <f>SUMIF('C-Existing'!$B$12:$B$500,$B146,'C-Existing'!O$12:O$500)</f>
        <v>1337.27</v>
      </c>
      <c r="P146" s="42">
        <f>SUMIF('C-Existing'!$B$12:$B$500,$B146,'C-Existing'!P$12:P$500)</f>
        <v>12.27</v>
      </c>
      <c r="Q146" s="42">
        <f>SUMIF('C-Existing'!$B$12:$B$500,$B146,'C-Existing'!Q$12:Q$500)</f>
        <v>1325</v>
      </c>
      <c r="R146" s="42">
        <f>SUMIF('C-Existing'!$B$12:$B$500,$B146,'C-Existing'!R$12:R$500)</f>
        <v>0</v>
      </c>
      <c r="S146" s="42">
        <f>SUMIF('C-Existing'!$B$12:$B$500,$B146,'C-Existing'!S$12:S$500)</f>
        <v>0</v>
      </c>
      <c r="T146" s="42">
        <f>SUMIF('C-Existing'!$B$12:$B$500,$B146,'C-Existing'!T$12:T$500)</f>
        <v>0</v>
      </c>
      <c r="U146" s="42">
        <f>SUMIF('C-Existing'!$B$12:$B$500,$B146,'C-Existing'!U$12:U$500)</f>
        <v>1</v>
      </c>
      <c r="V146" s="42">
        <f>SUMIF('C-Existing'!$B$12:$B$500,$B146,'C-Existing'!V$12:V$500)</f>
        <v>12.267291666666667</v>
      </c>
      <c r="W146" s="42">
        <f>SUMIF('C-Existing'!$B$12:$B$500,$B146,'C-Existing'!W$12:W$500)</f>
        <v>0</v>
      </c>
      <c r="X146" s="42">
        <f>SUMIF('C-Existing'!$B$12:$B$500,$B146,'C-Existing'!X$12:X$500)</f>
        <v>155</v>
      </c>
      <c r="Y146" s="42">
        <f>SUMIF('C-Existing'!$B$12:$B$500,$B146,'C-Existing'!Y$12:Y$500)</f>
        <v>0</v>
      </c>
      <c r="Z146" s="42">
        <f>SUMIF('C-Existing'!$B$12:$B$500,$B146,'C-Existing'!Z$12:Z$500)</f>
        <v>0</v>
      </c>
      <c r="AA146" s="42">
        <f>SUMIF('C-Existing'!$B$12:$B$500,$B146,'C-Existing'!AA$12:AA$500)</f>
        <v>0</v>
      </c>
      <c r="AB146" s="42">
        <f>SUMIF('C-Existing'!$B$12:$B$500,$B146,'C-Existing'!AB$12:AB$500)</f>
        <v>0</v>
      </c>
      <c r="AC146" s="42">
        <f>SUMIF('C-Existing'!$B$12:$B$500,$B146,'C-Existing'!AC$12:AC$500)</f>
        <v>833</v>
      </c>
      <c r="AD146" s="42">
        <f>SUMIF('C-Existing'!$B$12:$B$500,$B146,'C-Existing'!AD$12:AD$500)</f>
        <v>0</v>
      </c>
      <c r="AE146" s="70">
        <f>SUMIF('C-Existing'!$B$12:$B$500,$B146,'C-Existing'!AE$12:AE$500)</f>
        <v>0.1111</v>
      </c>
      <c r="AF146" s="42">
        <f>SUMIF('C-Existing'!$B$12:$B$500,$B146,'C-Existing'!AF$12:AF$500)</f>
        <v>0</v>
      </c>
      <c r="AG146" s="42">
        <f>SUMIF('C-Existing'!$B$12:$B$500,$B146,'C-Existing'!AG$12:AG$500)</f>
        <v>0</v>
      </c>
      <c r="AH146" s="62">
        <f>SUMIF('C-Existing'!$B$12:$B$500,$B146,'C-Existing'!AH$12:AH$500)</f>
        <v>0</v>
      </c>
      <c r="AI146" s="42">
        <f>SUMIF('C-Existing'!$B$12:$B$500,$B146,'C-Existing'!AI$12:AI$500)</f>
        <v>3</v>
      </c>
      <c r="AJ146" s="42">
        <f>SUMIF('C-Existing'!$B$12:$B$500,$B146,'C-Existing'!AJ$12:AJ$500)</f>
        <v>872.27</v>
      </c>
      <c r="AK146" s="42">
        <f>SUMIF('C-Existing'!$B$12:$B$500,$B146,'C-Existing'!AK$12:AK$500)</f>
        <v>0</v>
      </c>
      <c r="AL146" s="42">
        <f>SUMIF('C-Existing'!$B$12:$B$500,$B146,'C-Existing'!AL$12:AL$500)</f>
        <v>0</v>
      </c>
      <c r="AM146" s="42">
        <f>SUMIF('C-Existing'!$B$12:$B$500,$B146,'C-Existing'!AM$12:AM$500)</f>
        <v>0</v>
      </c>
      <c r="AN146" s="42">
        <f>SUMIF('C-Existing'!$B$12:$B$500,$B146,'C-Existing'!AN$12:AN$500)</f>
        <v>0</v>
      </c>
      <c r="AR146" s="42">
        <f t="shared" si="12"/>
        <v>-133420</v>
      </c>
    </row>
    <row r="147" spans="1:44" x14ac:dyDescent="0.2">
      <c r="A147" s="1">
        <f t="shared" si="10"/>
        <v>7</v>
      </c>
      <c r="B147" s="10">
        <f t="shared" si="11"/>
        <v>45869</v>
      </c>
      <c r="C147" s="42">
        <f>SUMIF('C-Existing'!$B$12:$B$500,$B147,'C-Existing'!C$12:C$500)</f>
        <v>876405.70000000007</v>
      </c>
      <c r="D147" s="42">
        <f>SUMIF('C-Existing'!$B$12:$B$500,$B147,'C-Existing'!D$12:D$500)</f>
        <v>255377800.86999995</v>
      </c>
      <c r="E147" s="42">
        <f>SUMIF('C-Existing'!$B$12:$B$500,$B147,'C-Existing'!E$12:E$500)</f>
        <v>0</v>
      </c>
      <c r="F147" s="42">
        <f>SUMIF('C-Existing'!$B$12:$B$500,$B147,'C-Existing'!F$12:F$500)</f>
        <v>0</v>
      </c>
      <c r="G147" s="42">
        <f>SUMIF('C-Existing'!$B$12:$B$500,$B147,'C-Existing'!G$12:G$500)</f>
        <v>900</v>
      </c>
      <c r="H147" s="42">
        <f>SUMIF('C-Existing'!$B$12:$B$500,$B147,'C-Existing'!H$12:H$500)</f>
        <v>0</v>
      </c>
      <c r="I147" s="42">
        <f>SUMIF('C-Existing'!$B$12:$B$500,$B147,'C-Existing'!I$12:I$500)</f>
        <v>0</v>
      </c>
      <c r="J147" s="42">
        <f>SUMIF('C-Existing'!$B$12:$B$500,$B147,'C-Existing'!J$12:J$500)</f>
        <v>0</v>
      </c>
      <c r="K147" s="42">
        <f>SUMIF('C-Existing'!$B$12:$B$500,$B147,'C-Existing'!K$12:K$500)</f>
        <v>0</v>
      </c>
      <c r="L147" s="42">
        <f>SUMIF('C-Existing'!$B$12:$B$500,$B147,'C-Existing'!L$12:L$500)</f>
        <v>0</v>
      </c>
      <c r="M147" s="42">
        <f>SUMIF('C-Existing'!$B$12:$B$500,$B147,'C-Existing'!M$12:M$500)</f>
        <v>139500</v>
      </c>
      <c r="N147" s="42">
        <f>SUMIF('C-Existing'!$B$12:$B$500,$B147,'C-Existing'!N$12:N$500)</f>
        <v>0</v>
      </c>
      <c r="O147" s="42">
        <f>SUMIF('C-Existing'!$B$12:$B$500,$B147,'C-Existing'!O$12:O$500)</f>
        <v>0</v>
      </c>
      <c r="P147" s="42">
        <f>SUMIF('C-Existing'!$B$12:$B$500,$B147,'C-Existing'!P$12:P$500)</f>
        <v>0</v>
      </c>
      <c r="Q147" s="42">
        <f>SUMIF('C-Existing'!$B$12:$B$500,$B147,'C-Existing'!Q$12:Q$500)</f>
        <v>0</v>
      </c>
      <c r="R147" s="42">
        <f>SUMIF('C-Existing'!$B$12:$B$500,$B147,'C-Existing'!R$12:R$500)</f>
        <v>0</v>
      </c>
      <c r="S147" s="42">
        <f>SUMIF('C-Existing'!$B$12:$B$500,$B147,'C-Existing'!S$12:S$500)</f>
        <v>0</v>
      </c>
      <c r="T147" s="42">
        <f>SUMIF('C-Existing'!$B$12:$B$500,$B147,'C-Existing'!T$12:T$500)</f>
        <v>0</v>
      </c>
      <c r="U147" s="42">
        <f>SUMIF('C-Existing'!$B$12:$B$500,$B147,'C-Existing'!U$12:U$500)</f>
        <v>1</v>
      </c>
      <c r="V147" s="42">
        <f>SUMIF('C-Existing'!$B$12:$B$500,$B147,'C-Existing'!V$12:V$500)</f>
        <v>0</v>
      </c>
      <c r="W147" s="42">
        <f>SUMIF('C-Existing'!$B$12:$B$500,$B147,'C-Existing'!W$12:W$500)</f>
        <v>0</v>
      </c>
      <c r="X147" s="42">
        <f>SUMIF('C-Existing'!$B$12:$B$500,$B147,'C-Existing'!X$12:X$500)</f>
        <v>155</v>
      </c>
      <c r="Y147" s="42">
        <f>SUMIF('C-Existing'!$B$12:$B$500,$B147,'C-Existing'!Y$12:Y$500)</f>
        <v>0</v>
      </c>
      <c r="Z147" s="42">
        <f>SUMIF('C-Existing'!$B$12:$B$500,$B147,'C-Existing'!Z$12:Z$500)</f>
        <v>0</v>
      </c>
      <c r="AA147" s="42">
        <f>SUMIF('C-Existing'!$B$12:$B$500,$B147,'C-Existing'!AA$12:AA$500)</f>
        <v>0</v>
      </c>
      <c r="AB147" s="42">
        <f>SUMIF('C-Existing'!$B$12:$B$500,$B147,'C-Existing'!AB$12:AB$500)</f>
        <v>0</v>
      </c>
      <c r="AC147" s="42">
        <f>SUMIF('C-Existing'!$B$12:$B$500,$B147,'C-Existing'!AC$12:AC$500)</f>
        <v>900</v>
      </c>
      <c r="AD147" s="42">
        <f>SUMIF('C-Existing'!$B$12:$B$500,$B147,'C-Existing'!AD$12:AD$500)</f>
        <v>0</v>
      </c>
      <c r="AE147" s="70">
        <f>SUMIF('C-Existing'!$B$12:$B$500,$B147,'C-Existing'!AE$12:AE$500)</f>
        <v>0.1111</v>
      </c>
      <c r="AF147" s="42">
        <f>SUMIF('C-Existing'!$B$12:$B$500,$B147,'C-Existing'!AF$12:AF$500)</f>
        <v>0</v>
      </c>
      <c r="AG147" s="42">
        <f>SUMIF('C-Existing'!$B$12:$B$500,$B147,'C-Existing'!AG$12:AG$500)</f>
        <v>0</v>
      </c>
      <c r="AH147" s="62">
        <f>SUMIF('C-Existing'!$B$12:$B$500,$B147,'C-Existing'!AH$12:AH$500)</f>
        <v>0</v>
      </c>
      <c r="AI147" s="42">
        <f>SUMIF('C-Existing'!$B$12:$B$500,$B147,'C-Existing'!AI$12:AI$500)</f>
        <v>0</v>
      </c>
      <c r="AJ147" s="42">
        <f>SUMIF('C-Existing'!$B$12:$B$500,$B147,'C-Existing'!AJ$12:AJ$500)</f>
        <v>0</v>
      </c>
      <c r="AK147" s="42">
        <f>SUMIF('C-Existing'!$B$12:$B$500,$B147,'C-Existing'!AK$12:AK$500)</f>
        <v>0</v>
      </c>
      <c r="AL147" s="42">
        <f>SUMIF('C-Existing'!$B$12:$B$500,$B147,'C-Existing'!AL$12:AL$500)</f>
        <v>0</v>
      </c>
      <c r="AM147" s="42">
        <f>SUMIF('C-Existing'!$B$12:$B$500,$B147,'C-Existing'!AM$12:AM$500)</f>
        <v>0</v>
      </c>
      <c r="AN147" s="42">
        <f>SUMIF('C-Existing'!$B$12:$B$500,$B147,'C-Existing'!AN$12:AN$500)</f>
        <v>0</v>
      </c>
      <c r="AR147" s="42">
        <f t="shared" si="12"/>
        <v>-139500</v>
      </c>
    </row>
    <row r="148" spans="1:44" x14ac:dyDescent="0.2">
      <c r="A148" s="1">
        <f t="shared" si="10"/>
        <v>8</v>
      </c>
      <c r="B148" s="10">
        <f t="shared" si="11"/>
        <v>45900</v>
      </c>
      <c r="C148" s="42">
        <f>SUMIF('C-Existing'!$B$12:$B$500,$B148,'C-Existing'!C$12:C$500)</f>
        <v>770816.99000000011</v>
      </c>
      <c r="D148" s="42">
        <f>SUMIF('C-Existing'!$B$12:$B$500,$B148,'C-Existing'!D$12:D$500)</f>
        <v>256148617.85999995</v>
      </c>
      <c r="E148" s="42">
        <f>SUMIF('C-Existing'!$B$12:$B$500,$B148,'C-Existing'!E$12:E$500)</f>
        <v>0</v>
      </c>
      <c r="F148" s="42">
        <f>SUMIF('C-Existing'!$B$12:$B$500,$B148,'C-Existing'!F$12:F$500)</f>
        <v>0</v>
      </c>
      <c r="G148" s="42">
        <f>SUMIF('C-Existing'!$B$12:$B$500,$B148,'C-Existing'!G$12:G$500)</f>
        <v>850</v>
      </c>
      <c r="H148" s="42">
        <f>SUMIF('C-Existing'!$B$12:$B$500,$B148,'C-Existing'!H$12:H$500)</f>
        <v>0</v>
      </c>
      <c r="I148" s="42">
        <f>SUMIF('C-Existing'!$B$12:$B$500,$B148,'C-Existing'!I$12:I$500)</f>
        <v>0</v>
      </c>
      <c r="J148" s="42">
        <f>SUMIF('C-Existing'!$B$12:$B$500,$B148,'C-Existing'!J$12:J$500)</f>
        <v>0</v>
      </c>
      <c r="K148" s="42">
        <f>SUMIF('C-Existing'!$B$12:$B$500,$B148,'C-Existing'!K$12:K$500)</f>
        <v>0</v>
      </c>
      <c r="L148" s="42">
        <f>SUMIF('C-Existing'!$B$12:$B$500,$B148,'C-Existing'!L$12:L$500)</f>
        <v>0</v>
      </c>
      <c r="M148" s="42">
        <f>SUMIF('C-Existing'!$B$12:$B$500,$B148,'C-Existing'!M$12:M$500)</f>
        <v>131750</v>
      </c>
      <c r="N148" s="42">
        <f>SUMIF('C-Existing'!$B$12:$B$500,$B148,'C-Existing'!N$12:N$500)</f>
        <v>0</v>
      </c>
      <c r="O148" s="42">
        <f>SUMIF('C-Existing'!$B$12:$B$500,$B148,'C-Existing'!O$12:O$500)</f>
        <v>0</v>
      </c>
      <c r="P148" s="42">
        <f>SUMIF('C-Existing'!$B$12:$B$500,$B148,'C-Existing'!P$12:P$500)</f>
        <v>0</v>
      </c>
      <c r="Q148" s="42">
        <f>SUMIF('C-Existing'!$B$12:$B$500,$B148,'C-Existing'!Q$12:Q$500)</f>
        <v>0</v>
      </c>
      <c r="R148" s="42">
        <f>SUMIF('C-Existing'!$B$12:$B$500,$B148,'C-Existing'!R$12:R$500)</f>
        <v>0</v>
      </c>
      <c r="S148" s="42">
        <f>SUMIF('C-Existing'!$B$12:$B$500,$B148,'C-Existing'!S$12:S$500)</f>
        <v>0</v>
      </c>
      <c r="T148" s="42">
        <f>SUMIF('C-Existing'!$B$12:$B$500,$B148,'C-Existing'!T$12:T$500)</f>
        <v>0</v>
      </c>
      <c r="U148" s="42">
        <f>SUMIF('C-Existing'!$B$12:$B$500,$B148,'C-Existing'!U$12:U$500)</f>
        <v>1</v>
      </c>
      <c r="V148" s="42">
        <f>SUMIF('C-Existing'!$B$12:$B$500,$B148,'C-Existing'!V$12:V$500)</f>
        <v>0</v>
      </c>
      <c r="W148" s="42">
        <f>SUMIF('C-Existing'!$B$12:$B$500,$B148,'C-Existing'!W$12:W$500)</f>
        <v>0</v>
      </c>
      <c r="X148" s="42">
        <f>SUMIF('C-Existing'!$B$12:$B$500,$B148,'C-Existing'!X$12:X$500)</f>
        <v>155</v>
      </c>
      <c r="Y148" s="42">
        <f>SUMIF('C-Existing'!$B$12:$B$500,$B148,'C-Existing'!Y$12:Y$500)</f>
        <v>0</v>
      </c>
      <c r="Z148" s="42">
        <f>SUMIF('C-Existing'!$B$12:$B$500,$B148,'C-Existing'!Z$12:Z$500)</f>
        <v>0</v>
      </c>
      <c r="AA148" s="42">
        <f>SUMIF('C-Existing'!$B$12:$B$500,$B148,'C-Existing'!AA$12:AA$500)</f>
        <v>0</v>
      </c>
      <c r="AB148" s="42">
        <f>SUMIF('C-Existing'!$B$12:$B$500,$B148,'C-Existing'!AB$12:AB$500)</f>
        <v>0</v>
      </c>
      <c r="AC148" s="42">
        <f>SUMIF('C-Existing'!$B$12:$B$500,$B148,'C-Existing'!AC$12:AC$500)</f>
        <v>850</v>
      </c>
      <c r="AD148" s="42">
        <f>SUMIF('C-Existing'!$B$12:$B$500,$B148,'C-Existing'!AD$12:AD$500)</f>
        <v>0</v>
      </c>
      <c r="AE148" s="70">
        <f>SUMIF('C-Existing'!$B$12:$B$500,$B148,'C-Existing'!AE$12:AE$500)</f>
        <v>0.1111</v>
      </c>
      <c r="AF148" s="42">
        <f>SUMIF('C-Existing'!$B$12:$B$500,$B148,'C-Existing'!AF$12:AF$500)</f>
        <v>0</v>
      </c>
      <c r="AG148" s="42">
        <f>SUMIF('C-Existing'!$B$12:$B$500,$B148,'C-Existing'!AG$12:AG$500)</f>
        <v>0</v>
      </c>
      <c r="AH148" s="62">
        <f>SUMIF('C-Existing'!$B$12:$B$500,$B148,'C-Existing'!AH$12:AH$500)</f>
        <v>0</v>
      </c>
      <c r="AI148" s="42">
        <f>SUMIF('C-Existing'!$B$12:$B$500,$B148,'C-Existing'!AI$12:AI$500)</f>
        <v>0</v>
      </c>
      <c r="AJ148" s="42">
        <f>SUMIF('C-Existing'!$B$12:$B$500,$B148,'C-Existing'!AJ$12:AJ$500)</f>
        <v>0</v>
      </c>
      <c r="AK148" s="42">
        <f>SUMIF('C-Existing'!$B$12:$B$500,$B148,'C-Existing'!AK$12:AK$500)</f>
        <v>0</v>
      </c>
      <c r="AL148" s="42">
        <f>SUMIF('C-Existing'!$B$12:$B$500,$B148,'C-Existing'!AL$12:AL$500)</f>
        <v>0</v>
      </c>
      <c r="AM148" s="42">
        <f>SUMIF('C-Existing'!$B$12:$B$500,$B148,'C-Existing'!AM$12:AM$500)</f>
        <v>0</v>
      </c>
      <c r="AN148" s="42">
        <f>SUMIF('C-Existing'!$B$12:$B$500,$B148,'C-Existing'!AN$12:AN$500)</f>
        <v>0</v>
      </c>
      <c r="AR148" s="42">
        <f t="shared" si="12"/>
        <v>-131750</v>
      </c>
    </row>
    <row r="149" spans="1:44" x14ac:dyDescent="0.2">
      <c r="A149" s="1">
        <f t="shared" si="10"/>
        <v>9</v>
      </c>
      <c r="B149" s="10">
        <f t="shared" si="11"/>
        <v>45930</v>
      </c>
      <c r="C149" s="42">
        <f>SUMIF('C-Existing'!$B$12:$B$500,$B149,'C-Existing'!C$12:C$500)</f>
        <v>649976.14</v>
      </c>
      <c r="D149" s="42">
        <f>SUMIF('C-Existing'!$B$12:$B$500,$B149,'C-Existing'!D$12:D$500)</f>
        <v>256798593.99999994</v>
      </c>
      <c r="E149" s="42">
        <f>SUMIF('C-Existing'!$B$12:$B$500,$B149,'C-Existing'!E$12:E$500)</f>
        <v>0</v>
      </c>
      <c r="F149" s="42">
        <f>SUMIF('C-Existing'!$B$12:$B$500,$B149,'C-Existing'!F$12:F$500)</f>
        <v>0</v>
      </c>
      <c r="G149" s="42">
        <f>SUMIF('C-Existing'!$B$12:$B$500,$B149,'C-Existing'!G$12:G$500)</f>
        <v>842</v>
      </c>
      <c r="H149" s="42">
        <f>SUMIF('C-Existing'!$B$12:$B$500,$B149,'C-Existing'!H$12:H$500)</f>
        <v>0</v>
      </c>
      <c r="I149" s="42">
        <f>SUMIF('C-Existing'!$B$12:$B$500,$B149,'C-Existing'!I$12:I$500)</f>
        <v>0</v>
      </c>
      <c r="J149" s="42">
        <f>SUMIF('C-Existing'!$B$12:$B$500,$B149,'C-Existing'!J$12:J$500)</f>
        <v>0</v>
      </c>
      <c r="K149" s="42">
        <f>SUMIF('C-Existing'!$B$12:$B$500,$B149,'C-Existing'!K$12:K$500)</f>
        <v>0</v>
      </c>
      <c r="L149" s="42">
        <f>SUMIF('C-Existing'!$B$12:$B$500,$B149,'C-Existing'!L$12:L$500)</f>
        <v>0</v>
      </c>
      <c r="M149" s="42">
        <f>SUMIF('C-Existing'!$B$12:$B$500,$B149,'C-Existing'!M$12:M$500)</f>
        <v>130510</v>
      </c>
      <c r="N149" s="42">
        <f>SUMIF('C-Existing'!$B$12:$B$500,$B149,'C-Existing'!N$12:N$500)</f>
        <v>0</v>
      </c>
      <c r="O149" s="42">
        <f>SUMIF('C-Existing'!$B$12:$B$500,$B149,'C-Existing'!O$12:O$500)</f>
        <v>0</v>
      </c>
      <c r="P149" s="42">
        <f>SUMIF('C-Existing'!$B$12:$B$500,$B149,'C-Existing'!P$12:P$500)</f>
        <v>0</v>
      </c>
      <c r="Q149" s="42">
        <f>SUMIF('C-Existing'!$B$12:$B$500,$B149,'C-Existing'!Q$12:Q$500)</f>
        <v>0</v>
      </c>
      <c r="R149" s="42">
        <f>SUMIF('C-Existing'!$B$12:$B$500,$B149,'C-Existing'!R$12:R$500)</f>
        <v>0</v>
      </c>
      <c r="S149" s="42">
        <f>SUMIF('C-Existing'!$B$12:$B$500,$B149,'C-Existing'!S$12:S$500)</f>
        <v>0</v>
      </c>
      <c r="T149" s="42">
        <f>SUMIF('C-Existing'!$B$12:$B$500,$B149,'C-Existing'!T$12:T$500)</f>
        <v>0</v>
      </c>
      <c r="U149" s="42">
        <f>SUMIF('C-Existing'!$B$12:$B$500,$B149,'C-Existing'!U$12:U$500)</f>
        <v>1</v>
      </c>
      <c r="V149" s="42">
        <f>SUMIF('C-Existing'!$B$12:$B$500,$B149,'C-Existing'!V$12:V$500)</f>
        <v>0</v>
      </c>
      <c r="W149" s="42">
        <f>SUMIF('C-Existing'!$B$12:$B$500,$B149,'C-Existing'!W$12:W$500)</f>
        <v>0</v>
      </c>
      <c r="X149" s="42">
        <f>SUMIF('C-Existing'!$B$12:$B$500,$B149,'C-Existing'!X$12:X$500)</f>
        <v>155</v>
      </c>
      <c r="Y149" s="42">
        <f>SUMIF('C-Existing'!$B$12:$B$500,$B149,'C-Existing'!Y$12:Y$500)</f>
        <v>0</v>
      </c>
      <c r="Z149" s="42">
        <f>SUMIF('C-Existing'!$B$12:$B$500,$B149,'C-Existing'!Z$12:Z$500)</f>
        <v>0</v>
      </c>
      <c r="AA149" s="42">
        <f>SUMIF('C-Existing'!$B$12:$B$500,$B149,'C-Existing'!AA$12:AA$500)</f>
        <v>0</v>
      </c>
      <c r="AB149" s="42">
        <f>SUMIF('C-Existing'!$B$12:$B$500,$B149,'C-Existing'!AB$12:AB$500)</f>
        <v>0</v>
      </c>
      <c r="AC149" s="42">
        <f>SUMIF('C-Existing'!$B$12:$B$500,$B149,'C-Existing'!AC$12:AC$500)</f>
        <v>842</v>
      </c>
      <c r="AD149" s="42">
        <f>SUMIF('C-Existing'!$B$12:$B$500,$B149,'C-Existing'!AD$12:AD$500)</f>
        <v>0</v>
      </c>
      <c r="AE149" s="70">
        <f>SUMIF('C-Existing'!$B$12:$B$500,$B149,'C-Existing'!AE$12:AE$500)</f>
        <v>0.1111</v>
      </c>
      <c r="AF149" s="42">
        <f>SUMIF('C-Existing'!$B$12:$B$500,$B149,'C-Existing'!AF$12:AF$500)</f>
        <v>0</v>
      </c>
      <c r="AG149" s="42">
        <f>SUMIF('C-Existing'!$B$12:$B$500,$B149,'C-Existing'!AG$12:AG$500)</f>
        <v>0</v>
      </c>
      <c r="AH149" s="62">
        <f>SUMIF('C-Existing'!$B$12:$B$500,$B149,'C-Existing'!AH$12:AH$500)</f>
        <v>0</v>
      </c>
      <c r="AI149" s="42">
        <f>SUMIF('C-Existing'!$B$12:$B$500,$B149,'C-Existing'!AI$12:AI$500)</f>
        <v>0</v>
      </c>
      <c r="AJ149" s="42">
        <f>SUMIF('C-Existing'!$B$12:$B$500,$B149,'C-Existing'!AJ$12:AJ$500)</f>
        <v>0</v>
      </c>
      <c r="AK149" s="42">
        <f>SUMIF('C-Existing'!$B$12:$B$500,$B149,'C-Existing'!AK$12:AK$500)</f>
        <v>0</v>
      </c>
      <c r="AL149" s="42">
        <f>SUMIF('C-Existing'!$B$12:$B$500,$B149,'C-Existing'!AL$12:AL$500)</f>
        <v>0</v>
      </c>
      <c r="AM149" s="42">
        <f>SUMIF('C-Existing'!$B$12:$B$500,$B149,'C-Existing'!AM$12:AM$500)</f>
        <v>0</v>
      </c>
      <c r="AN149" s="42">
        <f>SUMIF('C-Existing'!$B$12:$B$500,$B149,'C-Existing'!AN$12:AN$500)</f>
        <v>0</v>
      </c>
      <c r="AR149" s="42">
        <f t="shared" si="12"/>
        <v>-130510</v>
      </c>
    </row>
    <row r="150" spans="1:44" x14ac:dyDescent="0.2">
      <c r="A150" s="1">
        <f t="shared" si="10"/>
        <v>10</v>
      </c>
      <c r="B150" s="10">
        <f t="shared" si="11"/>
        <v>45961</v>
      </c>
      <c r="C150" s="42">
        <f>SUMIF('C-Existing'!$B$12:$B$500,$B150,'C-Existing'!C$12:C$500)</f>
        <v>516993.00000000006</v>
      </c>
      <c r="D150" s="42">
        <f>SUMIF('C-Existing'!$B$12:$B$500,$B150,'C-Existing'!D$12:D$500)</f>
        <v>257315586.99999994</v>
      </c>
      <c r="E150" s="42">
        <f>SUMIF('C-Existing'!$B$12:$B$500,$B150,'C-Existing'!E$12:E$500)</f>
        <v>0</v>
      </c>
      <c r="F150" s="42">
        <f>SUMIF('C-Existing'!$B$12:$B$500,$B150,'C-Existing'!F$12:F$500)</f>
        <v>0</v>
      </c>
      <c r="G150" s="42">
        <f>SUMIF('C-Existing'!$B$12:$B$500,$B150,'C-Existing'!G$12:G$500)</f>
        <v>771</v>
      </c>
      <c r="H150" s="42">
        <f>SUMIF('C-Existing'!$B$12:$B$500,$B150,'C-Existing'!H$12:H$500)</f>
        <v>0</v>
      </c>
      <c r="I150" s="42">
        <f>SUMIF('C-Existing'!$B$12:$B$500,$B150,'C-Existing'!I$12:I$500)</f>
        <v>0</v>
      </c>
      <c r="J150" s="42">
        <f>SUMIF('C-Existing'!$B$12:$B$500,$B150,'C-Existing'!J$12:J$500)</f>
        <v>0</v>
      </c>
      <c r="K150" s="42">
        <f>SUMIF('C-Existing'!$B$12:$B$500,$B150,'C-Existing'!K$12:K$500)</f>
        <v>0</v>
      </c>
      <c r="L150" s="42">
        <f>SUMIF('C-Existing'!$B$12:$B$500,$B150,'C-Existing'!L$12:L$500)</f>
        <v>0</v>
      </c>
      <c r="M150" s="42">
        <f>SUMIF('C-Existing'!$B$12:$B$500,$B150,'C-Existing'!M$12:M$500)</f>
        <v>119505</v>
      </c>
      <c r="N150" s="42">
        <f>SUMIF('C-Existing'!$B$12:$B$500,$B150,'C-Existing'!N$12:N$500)</f>
        <v>0</v>
      </c>
      <c r="O150" s="42">
        <f>SUMIF('C-Existing'!$B$12:$B$500,$B150,'C-Existing'!O$12:O$500)</f>
        <v>0</v>
      </c>
      <c r="P150" s="42">
        <f>SUMIF('C-Existing'!$B$12:$B$500,$B150,'C-Existing'!P$12:P$500)</f>
        <v>0</v>
      </c>
      <c r="Q150" s="42">
        <f>SUMIF('C-Existing'!$B$12:$B$500,$B150,'C-Existing'!Q$12:Q$500)</f>
        <v>0</v>
      </c>
      <c r="R150" s="42">
        <f>SUMIF('C-Existing'!$B$12:$B$500,$B150,'C-Existing'!R$12:R$500)</f>
        <v>0</v>
      </c>
      <c r="S150" s="42">
        <f>SUMIF('C-Existing'!$B$12:$B$500,$B150,'C-Existing'!S$12:S$500)</f>
        <v>0</v>
      </c>
      <c r="T150" s="42">
        <f>SUMIF('C-Existing'!$B$12:$B$500,$B150,'C-Existing'!T$12:T$500)</f>
        <v>0</v>
      </c>
      <c r="U150" s="42">
        <f>SUMIF('C-Existing'!$B$12:$B$500,$B150,'C-Existing'!U$12:U$500)</f>
        <v>1</v>
      </c>
      <c r="V150" s="42">
        <f>SUMIF('C-Existing'!$B$12:$B$500,$B150,'C-Existing'!V$12:V$500)</f>
        <v>0</v>
      </c>
      <c r="W150" s="42">
        <f>SUMIF('C-Existing'!$B$12:$B$500,$B150,'C-Existing'!W$12:W$500)</f>
        <v>0</v>
      </c>
      <c r="X150" s="42">
        <f>SUMIF('C-Existing'!$B$12:$B$500,$B150,'C-Existing'!X$12:X$500)</f>
        <v>155</v>
      </c>
      <c r="Y150" s="42">
        <f>SUMIF('C-Existing'!$B$12:$B$500,$B150,'C-Existing'!Y$12:Y$500)</f>
        <v>0</v>
      </c>
      <c r="Z150" s="42">
        <f>SUMIF('C-Existing'!$B$12:$B$500,$B150,'C-Existing'!Z$12:Z$500)</f>
        <v>0</v>
      </c>
      <c r="AA150" s="42">
        <f>SUMIF('C-Existing'!$B$12:$B$500,$B150,'C-Existing'!AA$12:AA$500)</f>
        <v>0</v>
      </c>
      <c r="AB150" s="42">
        <f>SUMIF('C-Existing'!$B$12:$B$500,$B150,'C-Existing'!AB$12:AB$500)</f>
        <v>0</v>
      </c>
      <c r="AC150" s="42">
        <f>SUMIF('C-Existing'!$B$12:$B$500,$B150,'C-Existing'!AC$12:AC$500)</f>
        <v>771</v>
      </c>
      <c r="AD150" s="42">
        <f>SUMIF('C-Existing'!$B$12:$B$500,$B150,'C-Existing'!AD$12:AD$500)</f>
        <v>0</v>
      </c>
      <c r="AE150" s="70">
        <f>SUMIF('C-Existing'!$B$12:$B$500,$B150,'C-Existing'!AE$12:AE$500)</f>
        <v>0.1111</v>
      </c>
      <c r="AF150" s="42">
        <f>SUMIF('C-Existing'!$B$12:$B$500,$B150,'C-Existing'!AF$12:AF$500)</f>
        <v>0</v>
      </c>
      <c r="AG150" s="42">
        <f>SUMIF('C-Existing'!$B$12:$B$500,$B150,'C-Existing'!AG$12:AG$500)</f>
        <v>0</v>
      </c>
      <c r="AH150" s="62">
        <f>SUMIF('C-Existing'!$B$12:$B$500,$B150,'C-Existing'!AH$12:AH$500)</f>
        <v>0</v>
      </c>
      <c r="AI150" s="42">
        <f>SUMIF('C-Existing'!$B$12:$B$500,$B150,'C-Existing'!AI$12:AI$500)</f>
        <v>0</v>
      </c>
      <c r="AJ150" s="42">
        <f>SUMIF('C-Existing'!$B$12:$B$500,$B150,'C-Existing'!AJ$12:AJ$500)</f>
        <v>0</v>
      </c>
      <c r="AK150" s="42">
        <f>SUMIF('C-Existing'!$B$12:$B$500,$B150,'C-Existing'!AK$12:AK$500)</f>
        <v>0</v>
      </c>
      <c r="AL150" s="42">
        <f>SUMIF('C-Existing'!$B$12:$B$500,$B150,'C-Existing'!AL$12:AL$500)</f>
        <v>0</v>
      </c>
      <c r="AM150" s="42">
        <f>SUMIF('C-Existing'!$B$12:$B$500,$B150,'C-Existing'!AM$12:AM$500)</f>
        <v>0</v>
      </c>
      <c r="AN150" s="42">
        <f>SUMIF('C-Existing'!$B$12:$B$500,$B150,'C-Existing'!AN$12:AN$500)</f>
        <v>0</v>
      </c>
      <c r="AR150" s="42">
        <f t="shared" si="12"/>
        <v>-119505</v>
      </c>
    </row>
    <row r="151" spans="1:44" x14ac:dyDescent="0.2">
      <c r="A151" s="1">
        <f t="shared" si="10"/>
        <v>11</v>
      </c>
      <c r="B151" s="10">
        <f t="shared" si="11"/>
        <v>45991</v>
      </c>
      <c r="C151" s="42">
        <f>SUMIF('C-Existing'!$B$12:$B$500,$B151,'C-Existing'!C$12:C$500)</f>
        <v>320547.46000000002</v>
      </c>
      <c r="D151" s="42">
        <f>SUMIF('C-Existing'!$B$12:$B$500,$B151,'C-Existing'!D$12:D$500)</f>
        <v>257636134.45999995</v>
      </c>
      <c r="E151" s="42">
        <f>SUMIF('C-Existing'!$B$12:$B$500,$B151,'C-Existing'!E$12:E$500)</f>
        <v>0</v>
      </c>
      <c r="F151" s="42">
        <f>SUMIF('C-Existing'!$B$12:$B$500,$B151,'C-Existing'!F$12:F$500)</f>
        <v>0</v>
      </c>
      <c r="G151" s="42">
        <f>SUMIF('C-Existing'!$B$12:$B$500,$B151,'C-Existing'!G$12:G$500)</f>
        <v>649</v>
      </c>
      <c r="H151" s="42">
        <f>SUMIF('C-Existing'!$B$12:$B$500,$B151,'C-Existing'!H$12:H$500)</f>
        <v>0</v>
      </c>
      <c r="I151" s="42">
        <f>SUMIF('C-Existing'!$B$12:$B$500,$B151,'C-Existing'!I$12:I$500)</f>
        <v>0</v>
      </c>
      <c r="J151" s="42">
        <f>SUMIF('C-Existing'!$B$12:$B$500,$B151,'C-Existing'!J$12:J$500)</f>
        <v>0</v>
      </c>
      <c r="K151" s="42">
        <f>SUMIF('C-Existing'!$B$12:$B$500,$B151,'C-Existing'!K$12:K$500)</f>
        <v>0</v>
      </c>
      <c r="L151" s="42">
        <f>SUMIF('C-Existing'!$B$12:$B$500,$B151,'C-Existing'!L$12:L$500)</f>
        <v>0</v>
      </c>
      <c r="M151" s="42">
        <f>SUMIF('C-Existing'!$B$12:$B$500,$B151,'C-Existing'!M$12:M$500)</f>
        <v>100595</v>
      </c>
      <c r="N151" s="42">
        <f>SUMIF('C-Existing'!$B$12:$B$500,$B151,'C-Existing'!N$12:N$500)</f>
        <v>0</v>
      </c>
      <c r="O151" s="42">
        <f>SUMIF('C-Existing'!$B$12:$B$500,$B151,'C-Existing'!O$12:O$500)</f>
        <v>0</v>
      </c>
      <c r="P151" s="42">
        <f>SUMIF('C-Existing'!$B$12:$B$500,$B151,'C-Existing'!P$12:P$500)</f>
        <v>0</v>
      </c>
      <c r="Q151" s="42">
        <f>SUMIF('C-Existing'!$B$12:$B$500,$B151,'C-Existing'!Q$12:Q$500)</f>
        <v>0</v>
      </c>
      <c r="R151" s="42">
        <f>SUMIF('C-Existing'!$B$12:$B$500,$B151,'C-Existing'!R$12:R$500)</f>
        <v>0</v>
      </c>
      <c r="S151" s="42">
        <f>SUMIF('C-Existing'!$B$12:$B$500,$B151,'C-Existing'!S$12:S$500)</f>
        <v>0</v>
      </c>
      <c r="T151" s="42">
        <f>SUMIF('C-Existing'!$B$12:$B$500,$B151,'C-Existing'!T$12:T$500)</f>
        <v>0</v>
      </c>
      <c r="U151" s="42">
        <f>SUMIF('C-Existing'!$B$12:$B$500,$B151,'C-Existing'!U$12:U$500)</f>
        <v>1</v>
      </c>
      <c r="V151" s="42">
        <f>SUMIF('C-Existing'!$B$12:$B$500,$B151,'C-Existing'!V$12:V$500)</f>
        <v>0</v>
      </c>
      <c r="W151" s="42">
        <f>SUMIF('C-Existing'!$B$12:$B$500,$B151,'C-Existing'!W$12:W$500)</f>
        <v>0</v>
      </c>
      <c r="X151" s="42">
        <f>SUMIF('C-Existing'!$B$12:$B$500,$B151,'C-Existing'!X$12:X$500)</f>
        <v>155</v>
      </c>
      <c r="Y151" s="42">
        <f>SUMIF('C-Existing'!$B$12:$B$500,$B151,'C-Existing'!Y$12:Y$500)</f>
        <v>0</v>
      </c>
      <c r="Z151" s="42">
        <f>SUMIF('C-Existing'!$B$12:$B$500,$B151,'C-Existing'!Z$12:Z$500)</f>
        <v>0</v>
      </c>
      <c r="AA151" s="42">
        <f>SUMIF('C-Existing'!$B$12:$B$500,$B151,'C-Existing'!AA$12:AA$500)</f>
        <v>0</v>
      </c>
      <c r="AB151" s="42">
        <f>SUMIF('C-Existing'!$B$12:$B$500,$B151,'C-Existing'!AB$12:AB$500)</f>
        <v>0</v>
      </c>
      <c r="AC151" s="42">
        <f>SUMIF('C-Existing'!$B$12:$B$500,$B151,'C-Existing'!AC$12:AC$500)</f>
        <v>649</v>
      </c>
      <c r="AD151" s="42">
        <f>SUMIF('C-Existing'!$B$12:$B$500,$B151,'C-Existing'!AD$12:AD$500)</f>
        <v>0</v>
      </c>
      <c r="AE151" s="70">
        <f>SUMIF('C-Existing'!$B$12:$B$500,$B151,'C-Existing'!AE$12:AE$500)</f>
        <v>0.1111</v>
      </c>
      <c r="AF151" s="42">
        <f>SUMIF('C-Existing'!$B$12:$B$500,$B151,'C-Existing'!AF$12:AF$500)</f>
        <v>0</v>
      </c>
      <c r="AG151" s="42">
        <f>SUMIF('C-Existing'!$B$12:$B$500,$B151,'C-Existing'!AG$12:AG$500)</f>
        <v>0</v>
      </c>
      <c r="AH151" s="62">
        <f>SUMIF('C-Existing'!$B$12:$B$500,$B151,'C-Existing'!AH$12:AH$500)</f>
        <v>0</v>
      </c>
      <c r="AI151" s="42">
        <f>SUMIF('C-Existing'!$B$12:$B$500,$B151,'C-Existing'!AI$12:AI$500)</f>
        <v>0</v>
      </c>
      <c r="AJ151" s="42">
        <f>SUMIF('C-Existing'!$B$12:$B$500,$B151,'C-Existing'!AJ$12:AJ$500)</f>
        <v>0</v>
      </c>
      <c r="AK151" s="42">
        <f>SUMIF('C-Existing'!$B$12:$B$500,$B151,'C-Existing'!AK$12:AK$500)</f>
        <v>0</v>
      </c>
      <c r="AL151" s="42">
        <f>SUMIF('C-Existing'!$B$12:$B$500,$B151,'C-Existing'!AL$12:AL$500)</f>
        <v>0</v>
      </c>
      <c r="AM151" s="42">
        <f>SUMIF('C-Existing'!$B$12:$B$500,$B151,'C-Existing'!AM$12:AM$500)</f>
        <v>0</v>
      </c>
      <c r="AN151" s="42">
        <f>SUMIF('C-Existing'!$B$12:$B$500,$B151,'C-Existing'!AN$12:AN$500)</f>
        <v>0</v>
      </c>
      <c r="AR151" s="42">
        <f t="shared" si="12"/>
        <v>-100595</v>
      </c>
    </row>
    <row r="152" spans="1:44" x14ac:dyDescent="0.2">
      <c r="A152" s="1">
        <f t="shared" si="10"/>
        <v>12</v>
      </c>
      <c r="B152" s="10">
        <f t="shared" si="11"/>
        <v>46022</v>
      </c>
      <c r="C152" s="42">
        <f>SUMIF('C-Existing'!$B$12:$B$500,$B152,'C-Existing'!C$12:C$500)</f>
        <v>280685.17000000004</v>
      </c>
      <c r="D152" s="42">
        <f>SUMIF('C-Existing'!$B$12:$B$500,$B152,'C-Existing'!D$12:D$500)</f>
        <v>257916819.62999994</v>
      </c>
      <c r="E152" s="42">
        <f>SUMIF('C-Existing'!$B$12:$B$500,$B152,'C-Existing'!E$12:E$500)</f>
        <v>0</v>
      </c>
      <c r="F152" s="42">
        <f>SUMIF('C-Existing'!$B$12:$B$500,$B152,'C-Existing'!F$12:F$500)</f>
        <v>0</v>
      </c>
      <c r="G152" s="42">
        <f>SUMIF('C-Existing'!$B$12:$B$500,$B152,'C-Existing'!G$12:G$500)</f>
        <v>518</v>
      </c>
      <c r="H152" s="42">
        <f>SUMIF('C-Existing'!$B$12:$B$500,$B152,'C-Existing'!H$12:H$500)</f>
        <v>0</v>
      </c>
      <c r="I152" s="42">
        <f>SUMIF('C-Existing'!$B$12:$B$500,$B152,'C-Existing'!I$12:I$500)</f>
        <v>0</v>
      </c>
      <c r="J152" s="42">
        <f>SUMIF('C-Existing'!$B$12:$B$500,$B152,'C-Existing'!J$12:J$500)</f>
        <v>0</v>
      </c>
      <c r="K152" s="42">
        <f>SUMIF('C-Existing'!$B$12:$B$500,$B152,'C-Existing'!K$12:K$500)</f>
        <v>0</v>
      </c>
      <c r="L152" s="42">
        <f>SUMIF('C-Existing'!$B$12:$B$500,$B152,'C-Existing'!L$12:L$500)</f>
        <v>0</v>
      </c>
      <c r="M152" s="42">
        <f>SUMIF('C-Existing'!$B$12:$B$500,$B152,'C-Existing'!M$12:M$500)</f>
        <v>80290</v>
      </c>
      <c r="N152" s="42">
        <f>SUMIF('C-Existing'!$B$12:$B$500,$B152,'C-Existing'!N$12:N$500)</f>
        <v>0</v>
      </c>
      <c r="O152" s="42">
        <f>SUMIF('C-Existing'!$B$12:$B$500,$B152,'C-Existing'!O$12:O$500)</f>
        <v>0</v>
      </c>
      <c r="P152" s="42">
        <f>SUMIF('C-Existing'!$B$12:$B$500,$B152,'C-Existing'!P$12:P$500)</f>
        <v>0</v>
      </c>
      <c r="Q152" s="42">
        <f>SUMIF('C-Existing'!$B$12:$B$500,$B152,'C-Existing'!Q$12:Q$500)</f>
        <v>0</v>
      </c>
      <c r="R152" s="42">
        <f>SUMIF('C-Existing'!$B$12:$B$500,$B152,'C-Existing'!R$12:R$500)</f>
        <v>0</v>
      </c>
      <c r="S152" s="42">
        <f>SUMIF('C-Existing'!$B$12:$B$500,$B152,'C-Existing'!S$12:S$500)</f>
        <v>0</v>
      </c>
      <c r="T152" s="42">
        <f>SUMIF('C-Existing'!$B$12:$B$500,$B152,'C-Existing'!T$12:T$500)</f>
        <v>0</v>
      </c>
      <c r="U152" s="42">
        <f>SUMIF('C-Existing'!$B$12:$B$500,$B152,'C-Existing'!U$12:U$500)</f>
        <v>1</v>
      </c>
      <c r="V152" s="42">
        <f>SUMIF('C-Existing'!$B$12:$B$500,$B152,'C-Existing'!V$12:V$500)</f>
        <v>0</v>
      </c>
      <c r="W152" s="42">
        <f>SUMIF('C-Existing'!$B$12:$B$500,$B152,'C-Existing'!W$12:W$500)</f>
        <v>0</v>
      </c>
      <c r="X152" s="42">
        <f>SUMIF('C-Existing'!$B$12:$B$500,$B152,'C-Existing'!X$12:X$500)</f>
        <v>155</v>
      </c>
      <c r="Y152" s="42">
        <f>SUMIF('C-Existing'!$B$12:$B$500,$B152,'C-Existing'!Y$12:Y$500)</f>
        <v>0</v>
      </c>
      <c r="Z152" s="42">
        <f>SUMIF('C-Existing'!$B$12:$B$500,$B152,'C-Existing'!Z$12:Z$500)</f>
        <v>0</v>
      </c>
      <c r="AA152" s="42">
        <f>SUMIF('C-Existing'!$B$12:$B$500,$B152,'C-Existing'!AA$12:AA$500)</f>
        <v>0</v>
      </c>
      <c r="AB152" s="42">
        <f>SUMIF('C-Existing'!$B$12:$B$500,$B152,'C-Existing'!AB$12:AB$500)</f>
        <v>0</v>
      </c>
      <c r="AC152" s="42">
        <f>SUMIF('C-Existing'!$B$12:$B$500,$B152,'C-Existing'!AC$12:AC$500)</f>
        <v>518</v>
      </c>
      <c r="AD152" s="42">
        <f>SUMIF('C-Existing'!$B$12:$B$500,$B152,'C-Existing'!AD$12:AD$500)</f>
        <v>0</v>
      </c>
      <c r="AE152" s="70">
        <f>SUMIF('C-Existing'!$B$12:$B$500,$B152,'C-Existing'!AE$12:AE$500)</f>
        <v>0.1111</v>
      </c>
      <c r="AF152" s="42">
        <f>SUMIF('C-Existing'!$B$12:$B$500,$B152,'C-Existing'!AF$12:AF$500)</f>
        <v>0</v>
      </c>
      <c r="AG152" s="42">
        <f>SUMIF('C-Existing'!$B$12:$B$500,$B152,'C-Existing'!AG$12:AG$500)</f>
        <v>0</v>
      </c>
      <c r="AH152" s="62">
        <f>SUMIF('C-Existing'!$B$12:$B$500,$B152,'C-Existing'!AH$12:AH$500)</f>
        <v>0</v>
      </c>
      <c r="AI152" s="42">
        <f>SUMIF('C-Existing'!$B$12:$B$500,$B152,'C-Existing'!AI$12:AI$500)</f>
        <v>0</v>
      </c>
      <c r="AJ152" s="42">
        <f>SUMIF('C-Existing'!$B$12:$B$500,$B152,'C-Existing'!AJ$12:AJ$500)</f>
        <v>0</v>
      </c>
      <c r="AK152" s="42">
        <f>SUMIF('C-Existing'!$B$12:$B$500,$B152,'C-Existing'!AK$12:AK$500)</f>
        <v>0</v>
      </c>
      <c r="AL152" s="42">
        <f>SUMIF('C-Existing'!$B$12:$B$500,$B152,'C-Existing'!AL$12:AL$500)</f>
        <v>0</v>
      </c>
      <c r="AM152" s="42">
        <f>SUMIF('C-Existing'!$B$12:$B$500,$B152,'C-Existing'!AM$12:AM$500)</f>
        <v>0</v>
      </c>
      <c r="AN152" s="42">
        <f>SUMIF('C-Existing'!$B$12:$B$500,$B152,'C-Existing'!AN$12:AN$500)</f>
        <v>0</v>
      </c>
      <c r="AR152" s="42">
        <f t="shared" si="12"/>
        <v>-80290</v>
      </c>
    </row>
    <row r="153" spans="1:44" x14ac:dyDescent="0.2">
      <c r="A153" s="1">
        <f t="shared" si="10"/>
        <v>1</v>
      </c>
      <c r="B153" s="10">
        <f t="shared" si="11"/>
        <v>46053</v>
      </c>
      <c r="C153" s="42">
        <f>SUMIF('C-Existing'!$B$12:$B$500,$B153,'C-Existing'!C$12:C$500)</f>
        <v>130899.09999999999</v>
      </c>
      <c r="D153" s="42">
        <f>SUMIF('C-Existing'!$B$12:$B$500,$B153,'C-Existing'!D$12:D$500)</f>
        <v>258047718.72999993</v>
      </c>
      <c r="E153" s="42">
        <f>SUMIF('C-Existing'!$B$12:$B$500,$B153,'C-Existing'!E$12:E$500)</f>
        <v>0</v>
      </c>
      <c r="F153" s="42">
        <f>SUMIF('C-Existing'!$B$12:$B$500,$B153,'C-Existing'!F$12:F$500)</f>
        <v>0</v>
      </c>
      <c r="G153" s="42">
        <f>SUMIF('C-Existing'!$B$12:$B$500,$B153,'C-Existing'!G$12:G$500)</f>
        <v>119</v>
      </c>
      <c r="H153" s="42">
        <f>SUMIF('C-Existing'!$B$12:$B$500,$B153,'C-Existing'!H$12:H$500)</f>
        <v>0</v>
      </c>
      <c r="I153" s="42">
        <f>SUMIF('C-Existing'!$B$12:$B$500,$B153,'C-Existing'!I$12:I$500)</f>
        <v>0</v>
      </c>
      <c r="J153" s="42">
        <f>SUMIF('C-Existing'!$B$12:$B$500,$B153,'C-Existing'!J$12:J$500)</f>
        <v>0</v>
      </c>
      <c r="K153" s="42">
        <f>SUMIF('C-Existing'!$B$12:$B$500,$B153,'C-Existing'!K$12:K$500)</f>
        <v>0</v>
      </c>
      <c r="L153" s="42">
        <f>SUMIF('C-Existing'!$B$12:$B$500,$B153,'C-Existing'!L$12:L$500)</f>
        <v>0</v>
      </c>
      <c r="M153" s="42">
        <f>SUMIF('C-Existing'!$B$12:$B$500,$B153,'C-Existing'!M$12:M$500)</f>
        <v>18445</v>
      </c>
      <c r="N153" s="42">
        <f>SUMIF('C-Existing'!$B$12:$B$500,$B153,'C-Existing'!N$12:N$500)</f>
        <v>0</v>
      </c>
      <c r="O153" s="42">
        <f>SUMIF('C-Existing'!$B$12:$B$500,$B153,'C-Existing'!O$12:O$500)</f>
        <v>0</v>
      </c>
      <c r="P153" s="42">
        <f>SUMIF('C-Existing'!$B$12:$B$500,$B153,'C-Existing'!P$12:P$500)</f>
        <v>0</v>
      </c>
      <c r="Q153" s="42">
        <f>SUMIF('C-Existing'!$B$12:$B$500,$B153,'C-Existing'!Q$12:Q$500)</f>
        <v>0</v>
      </c>
      <c r="R153" s="42">
        <f>SUMIF('C-Existing'!$B$12:$B$500,$B153,'C-Existing'!R$12:R$500)</f>
        <v>0</v>
      </c>
      <c r="S153" s="42">
        <f>SUMIF('C-Existing'!$B$12:$B$500,$B153,'C-Existing'!S$12:S$500)</f>
        <v>0</v>
      </c>
      <c r="T153" s="42">
        <f>SUMIF('C-Existing'!$B$12:$B$500,$B153,'C-Existing'!T$12:T$500)</f>
        <v>0</v>
      </c>
      <c r="U153" s="42">
        <f>SUMIF('C-Existing'!$B$12:$B$500,$B153,'C-Existing'!U$12:U$500)</f>
        <v>1</v>
      </c>
      <c r="V153" s="42">
        <f>SUMIF('C-Existing'!$B$12:$B$500,$B153,'C-Existing'!V$12:V$500)</f>
        <v>0</v>
      </c>
      <c r="W153" s="42">
        <f>SUMIF('C-Existing'!$B$12:$B$500,$B153,'C-Existing'!W$12:W$500)</f>
        <v>0</v>
      </c>
      <c r="X153" s="42">
        <f>SUMIF('C-Existing'!$B$12:$B$500,$B153,'C-Existing'!X$12:X$500)</f>
        <v>155</v>
      </c>
      <c r="Y153" s="42">
        <f>SUMIF('C-Existing'!$B$12:$B$500,$B153,'C-Existing'!Y$12:Y$500)</f>
        <v>0</v>
      </c>
      <c r="Z153" s="42">
        <f>SUMIF('C-Existing'!$B$12:$B$500,$B153,'C-Existing'!Z$12:Z$500)</f>
        <v>0</v>
      </c>
      <c r="AA153" s="42">
        <f>SUMIF('C-Existing'!$B$12:$B$500,$B153,'C-Existing'!AA$12:AA$500)</f>
        <v>0</v>
      </c>
      <c r="AB153" s="42">
        <f>SUMIF('C-Existing'!$B$12:$B$500,$B153,'C-Existing'!AB$12:AB$500)</f>
        <v>0</v>
      </c>
      <c r="AC153" s="42">
        <f>SUMIF('C-Existing'!$B$12:$B$500,$B153,'C-Existing'!AC$12:AC$500)</f>
        <v>119</v>
      </c>
      <c r="AD153" s="42">
        <f>SUMIF('C-Existing'!$B$12:$B$500,$B153,'C-Existing'!AD$12:AD$500)</f>
        <v>0</v>
      </c>
      <c r="AE153" s="70">
        <f>SUMIF('C-Existing'!$B$12:$B$500,$B153,'C-Existing'!AE$12:AE$500)</f>
        <v>0.1111</v>
      </c>
      <c r="AF153" s="42">
        <f>SUMIF('C-Existing'!$B$12:$B$500,$B153,'C-Existing'!AF$12:AF$500)</f>
        <v>0</v>
      </c>
      <c r="AG153" s="42">
        <f>SUMIF('C-Existing'!$B$12:$B$500,$B153,'C-Existing'!AG$12:AG$500)</f>
        <v>0</v>
      </c>
      <c r="AH153" s="62">
        <f>SUMIF('C-Existing'!$B$12:$B$500,$B153,'C-Existing'!AH$12:AH$500)</f>
        <v>0</v>
      </c>
      <c r="AI153" s="42">
        <f>SUMIF('C-Existing'!$B$12:$B$500,$B153,'C-Existing'!AI$12:AI$500)</f>
        <v>0</v>
      </c>
      <c r="AJ153" s="42">
        <f>SUMIF('C-Existing'!$B$12:$B$500,$B153,'C-Existing'!AJ$12:AJ$500)</f>
        <v>0</v>
      </c>
      <c r="AK153" s="42">
        <f>SUMIF('C-Existing'!$B$12:$B$500,$B153,'C-Existing'!AK$12:AK$500)</f>
        <v>0</v>
      </c>
      <c r="AL153" s="42">
        <f>SUMIF('C-Existing'!$B$12:$B$500,$B153,'C-Existing'!AL$12:AL$500)</f>
        <v>0</v>
      </c>
      <c r="AM153" s="42">
        <f>SUMIF('C-Existing'!$B$12:$B$500,$B153,'C-Existing'!AM$12:AM$500)</f>
        <v>0</v>
      </c>
      <c r="AN153" s="42">
        <f>SUMIF('C-Existing'!$B$12:$B$500,$B153,'C-Existing'!AN$12:AN$500)</f>
        <v>0</v>
      </c>
      <c r="AR153" s="42">
        <f t="shared" si="12"/>
        <v>-18445</v>
      </c>
    </row>
    <row r="154" spans="1:44" x14ac:dyDescent="0.2">
      <c r="A154" s="1">
        <f t="shared" si="10"/>
        <v>2</v>
      </c>
      <c r="B154" s="10">
        <f t="shared" si="11"/>
        <v>46081</v>
      </c>
      <c r="C154" s="42">
        <f>SUMIF('C-Existing'!$B$12:$B$500,$B154,'C-Existing'!C$12:C$500)</f>
        <v>137404.21</v>
      </c>
      <c r="D154" s="42">
        <f>SUMIF('C-Existing'!$B$12:$B$500,$B154,'C-Existing'!D$12:D$500)</f>
        <v>258185122.93999994</v>
      </c>
      <c r="E154" s="42">
        <f>SUMIF('C-Existing'!$B$12:$B$500,$B154,'C-Existing'!E$12:E$500)</f>
        <v>0</v>
      </c>
      <c r="F154" s="42">
        <f>SUMIF('C-Existing'!$B$12:$B$500,$B154,'C-Existing'!F$12:F$500)</f>
        <v>0</v>
      </c>
      <c r="G154" s="42">
        <f>SUMIF('C-Existing'!$B$12:$B$500,$B154,'C-Existing'!G$12:G$500)</f>
        <v>89</v>
      </c>
      <c r="H154" s="42">
        <f>SUMIF('C-Existing'!$B$12:$B$500,$B154,'C-Existing'!H$12:H$500)</f>
        <v>0</v>
      </c>
      <c r="I154" s="42">
        <f>SUMIF('C-Existing'!$B$12:$B$500,$B154,'C-Existing'!I$12:I$500)</f>
        <v>0</v>
      </c>
      <c r="J154" s="42">
        <f>SUMIF('C-Existing'!$B$12:$B$500,$B154,'C-Existing'!J$12:J$500)</f>
        <v>0</v>
      </c>
      <c r="K154" s="42">
        <f>SUMIF('C-Existing'!$B$12:$B$500,$B154,'C-Existing'!K$12:K$500)</f>
        <v>0</v>
      </c>
      <c r="L154" s="42">
        <f>SUMIF('C-Existing'!$B$12:$B$500,$B154,'C-Existing'!L$12:L$500)</f>
        <v>0</v>
      </c>
      <c r="M154" s="42">
        <f>SUMIF('C-Existing'!$B$12:$B$500,$B154,'C-Existing'!M$12:M$500)</f>
        <v>13795</v>
      </c>
      <c r="N154" s="42">
        <f>SUMIF('C-Existing'!$B$12:$B$500,$B154,'C-Existing'!N$12:N$500)</f>
        <v>0</v>
      </c>
      <c r="O154" s="42">
        <f>SUMIF('C-Existing'!$B$12:$B$500,$B154,'C-Existing'!O$12:O$500)</f>
        <v>0</v>
      </c>
      <c r="P154" s="42">
        <f>SUMIF('C-Existing'!$B$12:$B$500,$B154,'C-Existing'!P$12:P$500)</f>
        <v>0</v>
      </c>
      <c r="Q154" s="42">
        <f>SUMIF('C-Existing'!$B$12:$B$500,$B154,'C-Existing'!Q$12:Q$500)</f>
        <v>0</v>
      </c>
      <c r="R154" s="42">
        <f>SUMIF('C-Existing'!$B$12:$B$500,$B154,'C-Existing'!R$12:R$500)</f>
        <v>0</v>
      </c>
      <c r="S154" s="42">
        <f>SUMIF('C-Existing'!$B$12:$B$500,$B154,'C-Existing'!S$12:S$500)</f>
        <v>0</v>
      </c>
      <c r="T154" s="42">
        <f>SUMIF('C-Existing'!$B$12:$B$500,$B154,'C-Existing'!T$12:T$500)</f>
        <v>0</v>
      </c>
      <c r="U154" s="42">
        <f>SUMIF('C-Existing'!$B$12:$B$500,$B154,'C-Existing'!U$12:U$500)</f>
        <v>1</v>
      </c>
      <c r="V154" s="42">
        <f>SUMIF('C-Existing'!$B$12:$B$500,$B154,'C-Existing'!V$12:V$500)</f>
        <v>0</v>
      </c>
      <c r="W154" s="42">
        <f>SUMIF('C-Existing'!$B$12:$B$500,$B154,'C-Existing'!W$12:W$500)</f>
        <v>0</v>
      </c>
      <c r="X154" s="42">
        <f>SUMIF('C-Existing'!$B$12:$B$500,$B154,'C-Existing'!X$12:X$500)</f>
        <v>155</v>
      </c>
      <c r="Y154" s="42">
        <f>SUMIF('C-Existing'!$B$12:$B$500,$B154,'C-Existing'!Y$12:Y$500)</f>
        <v>0</v>
      </c>
      <c r="Z154" s="42">
        <f>SUMIF('C-Existing'!$B$12:$B$500,$B154,'C-Existing'!Z$12:Z$500)</f>
        <v>0</v>
      </c>
      <c r="AA154" s="42">
        <f>SUMIF('C-Existing'!$B$12:$B$500,$B154,'C-Existing'!AA$12:AA$500)</f>
        <v>0</v>
      </c>
      <c r="AB154" s="42">
        <f>SUMIF('C-Existing'!$B$12:$B$500,$B154,'C-Existing'!AB$12:AB$500)</f>
        <v>0</v>
      </c>
      <c r="AC154" s="42">
        <f>SUMIF('C-Existing'!$B$12:$B$500,$B154,'C-Existing'!AC$12:AC$500)</f>
        <v>89</v>
      </c>
      <c r="AD154" s="42">
        <f>SUMIF('C-Existing'!$B$12:$B$500,$B154,'C-Existing'!AD$12:AD$500)</f>
        <v>0</v>
      </c>
      <c r="AE154" s="70">
        <f>SUMIF('C-Existing'!$B$12:$B$500,$B154,'C-Existing'!AE$12:AE$500)</f>
        <v>0.1111</v>
      </c>
      <c r="AF154" s="42">
        <f>SUMIF('C-Existing'!$B$12:$B$500,$B154,'C-Existing'!AF$12:AF$500)</f>
        <v>0</v>
      </c>
      <c r="AG154" s="42">
        <f>SUMIF('C-Existing'!$B$12:$B$500,$B154,'C-Existing'!AG$12:AG$500)</f>
        <v>0</v>
      </c>
      <c r="AH154" s="62">
        <f>SUMIF('C-Existing'!$B$12:$B$500,$B154,'C-Existing'!AH$12:AH$500)</f>
        <v>0</v>
      </c>
      <c r="AI154" s="42">
        <f>SUMIF('C-Existing'!$B$12:$B$500,$B154,'C-Existing'!AI$12:AI$500)</f>
        <v>0</v>
      </c>
      <c r="AJ154" s="42">
        <f>SUMIF('C-Existing'!$B$12:$B$500,$B154,'C-Existing'!AJ$12:AJ$500)</f>
        <v>0</v>
      </c>
      <c r="AK154" s="42">
        <f>SUMIF('C-Existing'!$B$12:$B$500,$B154,'C-Existing'!AK$12:AK$500)</f>
        <v>0</v>
      </c>
      <c r="AL154" s="42">
        <f>SUMIF('C-Existing'!$B$12:$B$500,$B154,'C-Existing'!AL$12:AL$500)</f>
        <v>0</v>
      </c>
      <c r="AM154" s="42">
        <f>SUMIF('C-Existing'!$B$12:$B$500,$B154,'C-Existing'!AM$12:AM$500)</f>
        <v>0</v>
      </c>
      <c r="AN154" s="42">
        <f>SUMIF('C-Existing'!$B$12:$B$500,$B154,'C-Existing'!AN$12:AN$500)</f>
        <v>0</v>
      </c>
      <c r="AR154" s="42">
        <f t="shared" si="12"/>
        <v>-13795</v>
      </c>
    </row>
    <row r="155" spans="1:44" x14ac:dyDescent="0.2">
      <c r="A155" s="1">
        <f t="shared" si="10"/>
        <v>3</v>
      </c>
      <c r="B155" s="10">
        <f t="shared" si="11"/>
        <v>46112</v>
      </c>
      <c r="C155" s="42">
        <f>SUMIF('C-Existing'!$B$12:$B$500,$B155,'C-Existing'!C$12:C$500)</f>
        <v>196619.47</v>
      </c>
      <c r="D155" s="42">
        <f>SUMIF('C-Existing'!$B$12:$B$500,$B155,'C-Existing'!D$12:D$500)</f>
        <v>258381742.40999994</v>
      </c>
      <c r="E155" s="42">
        <f>SUMIF('C-Existing'!$B$12:$B$500,$B155,'C-Existing'!E$12:E$500)</f>
        <v>0</v>
      </c>
      <c r="F155" s="42">
        <f>SUMIF('C-Existing'!$B$12:$B$500,$B155,'C-Existing'!F$12:F$500)</f>
        <v>0</v>
      </c>
      <c r="G155" s="42">
        <f>SUMIF('C-Existing'!$B$12:$B$500,$B155,'C-Existing'!G$12:G$500)</f>
        <v>111</v>
      </c>
      <c r="H155" s="42">
        <f>SUMIF('C-Existing'!$B$12:$B$500,$B155,'C-Existing'!H$12:H$500)</f>
        <v>0</v>
      </c>
      <c r="I155" s="42">
        <f>SUMIF('C-Existing'!$B$12:$B$500,$B155,'C-Existing'!I$12:I$500)</f>
        <v>0</v>
      </c>
      <c r="J155" s="42">
        <f>SUMIF('C-Existing'!$B$12:$B$500,$B155,'C-Existing'!J$12:J$500)</f>
        <v>0</v>
      </c>
      <c r="K155" s="42">
        <f>SUMIF('C-Existing'!$B$12:$B$500,$B155,'C-Existing'!K$12:K$500)</f>
        <v>0</v>
      </c>
      <c r="L155" s="42">
        <f>SUMIF('C-Existing'!$B$12:$B$500,$B155,'C-Existing'!L$12:L$500)</f>
        <v>0</v>
      </c>
      <c r="M155" s="42">
        <f>SUMIF('C-Existing'!$B$12:$B$500,$B155,'C-Existing'!M$12:M$500)</f>
        <v>17205</v>
      </c>
      <c r="N155" s="42">
        <f>SUMIF('C-Existing'!$B$12:$B$500,$B155,'C-Existing'!N$12:N$500)</f>
        <v>0</v>
      </c>
      <c r="O155" s="42">
        <f>SUMIF('C-Existing'!$B$12:$B$500,$B155,'C-Existing'!O$12:O$500)</f>
        <v>0</v>
      </c>
      <c r="P155" s="42">
        <f>SUMIF('C-Existing'!$B$12:$B$500,$B155,'C-Existing'!P$12:P$500)</f>
        <v>0</v>
      </c>
      <c r="Q155" s="42">
        <f>SUMIF('C-Existing'!$B$12:$B$500,$B155,'C-Existing'!Q$12:Q$500)</f>
        <v>0</v>
      </c>
      <c r="R155" s="42">
        <f>SUMIF('C-Existing'!$B$12:$B$500,$B155,'C-Existing'!R$12:R$500)</f>
        <v>0</v>
      </c>
      <c r="S155" s="42">
        <f>SUMIF('C-Existing'!$B$12:$B$500,$B155,'C-Existing'!S$12:S$500)</f>
        <v>0</v>
      </c>
      <c r="T155" s="42">
        <f>SUMIF('C-Existing'!$B$12:$B$500,$B155,'C-Existing'!T$12:T$500)</f>
        <v>0</v>
      </c>
      <c r="U155" s="42">
        <f>SUMIF('C-Existing'!$B$12:$B$500,$B155,'C-Existing'!U$12:U$500)</f>
        <v>1</v>
      </c>
      <c r="V155" s="42">
        <f>SUMIF('C-Existing'!$B$12:$B$500,$B155,'C-Existing'!V$12:V$500)</f>
        <v>0</v>
      </c>
      <c r="W155" s="42">
        <f>SUMIF('C-Existing'!$B$12:$B$500,$B155,'C-Existing'!W$12:W$500)</f>
        <v>0</v>
      </c>
      <c r="X155" s="42">
        <f>SUMIF('C-Existing'!$B$12:$B$500,$B155,'C-Existing'!X$12:X$500)</f>
        <v>155</v>
      </c>
      <c r="Y155" s="42">
        <f>SUMIF('C-Existing'!$B$12:$B$500,$B155,'C-Existing'!Y$12:Y$500)</f>
        <v>0</v>
      </c>
      <c r="Z155" s="42">
        <f>SUMIF('C-Existing'!$B$12:$B$500,$B155,'C-Existing'!Z$12:Z$500)</f>
        <v>0</v>
      </c>
      <c r="AA155" s="42">
        <f>SUMIF('C-Existing'!$B$12:$B$500,$B155,'C-Existing'!AA$12:AA$500)</f>
        <v>0</v>
      </c>
      <c r="AB155" s="42">
        <f>SUMIF('C-Existing'!$B$12:$B$500,$B155,'C-Existing'!AB$12:AB$500)</f>
        <v>0</v>
      </c>
      <c r="AC155" s="42">
        <f>SUMIF('C-Existing'!$B$12:$B$500,$B155,'C-Existing'!AC$12:AC$500)</f>
        <v>111</v>
      </c>
      <c r="AD155" s="42">
        <f>SUMIF('C-Existing'!$B$12:$B$500,$B155,'C-Existing'!AD$12:AD$500)</f>
        <v>0</v>
      </c>
      <c r="AE155" s="70">
        <f>SUMIF('C-Existing'!$B$12:$B$500,$B155,'C-Existing'!AE$12:AE$500)</f>
        <v>0.1111</v>
      </c>
      <c r="AF155" s="42">
        <f>SUMIF('C-Existing'!$B$12:$B$500,$B155,'C-Existing'!AF$12:AF$500)</f>
        <v>0</v>
      </c>
      <c r="AG155" s="42">
        <f>SUMIF('C-Existing'!$B$12:$B$500,$B155,'C-Existing'!AG$12:AG$500)</f>
        <v>0</v>
      </c>
      <c r="AH155" s="62">
        <f>SUMIF('C-Existing'!$B$12:$B$500,$B155,'C-Existing'!AH$12:AH$500)</f>
        <v>0</v>
      </c>
      <c r="AI155" s="42">
        <f>SUMIF('C-Existing'!$B$12:$B$500,$B155,'C-Existing'!AI$12:AI$500)</f>
        <v>0</v>
      </c>
      <c r="AJ155" s="42">
        <f>SUMIF('C-Existing'!$B$12:$B$500,$B155,'C-Existing'!AJ$12:AJ$500)</f>
        <v>0</v>
      </c>
      <c r="AK155" s="42">
        <f>SUMIF('C-Existing'!$B$12:$B$500,$B155,'C-Existing'!AK$12:AK$500)</f>
        <v>0</v>
      </c>
      <c r="AL155" s="42">
        <f>SUMIF('C-Existing'!$B$12:$B$500,$B155,'C-Existing'!AL$12:AL$500)</f>
        <v>0</v>
      </c>
      <c r="AM155" s="42">
        <f>SUMIF('C-Existing'!$B$12:$B$500,$B155,'C-Existing'!AM$12:AM$500)</f>
        <v>0</v>
      </c>
      <c r="AN155" s="42">
        <f>SUMIF('C-Existing'!$B$12:$B$500,$B155,'C-Existing'!AN$12:AN$500)</f>
        <v>0</v>
      </c>
      <c r="AR155" s="42">
        <f t="shared" si="12"/>
        <v>-17205</v>
      </c>
    </row>
    <row r="156" spans="1:44" x14ac:dyDescent="0.2">
      <c r="A156" s="1">
        <f t="shared" si="10"/>
        <v>4</v>
      </c>
      <c r="B156" s="10">
        <f t="shared" si="11"/>
        <v>46142</v>
      </c>
      <c r="C156" s="42">
        <f>SUMIF('C-Existing'!$B$12:$B$500,$B156,'C-Existing'!C$12:C$500)</f>
        <v>222458.11000000002</v>
      </c>
      <c r="D156" s="42">
        <f>SUMIF('C-Existing'!$B$12:$B$500,$B156,'C-Existing'!D$12:D$500)</f>
        <v>258604200.51999995</v>
      </c>
      <c r="E156" s="42">
        <f>SUMIF('C-Existing'!$B$12:$B$500,$B156,'C-Existing'!E$12:E$500)</f>
        <v>0</v>
      </c>
      <c r="F156" s="42">
        <f>SUMIF('C-Existing'!$B$12:$B$500,$B156,'C-Existing'!F$12:F$500)</f>
        <v>0</v>
      </c>
      <c r="G156" s="42">
        <f>SUMIF('C-Existing'!$B$12:$B$500,$B156,'C-Existing'!G$12:G$500)</f>
        <v>138</v>
      </c>
      <c r="H156" s="42">
        <f>SUMIF('C-Existing'!$B$12:$B$500,$B156,'C-Existing'!H$12:H$500)</f>
        <v>0</v>
      </c>
      <c r="I156" s="42">
        <f>SUMIF('C-Existing'!$B$12:$B$500,$B156,'C-Existing'!I$12:I$500)</f>
        <v>0</v>
      </c>
      <c r="J156" s="42">
        <f>SUMIF('C-Existing'!$B$12:$B$500,$B156,'C-Existing'!J$12:J$500)</f>
        <v>0</v>
      </c>
      <c r="K156" s="42">
        <f>SUMIF('C-Existing'!$B$12:$B$500,$B156,'C-Existing'!K$12:K$500)</f>
        <v>0</v>
      </c>
      <c r="L156" s="42">
        <f>SUMIF('C-Existing'!$B$12:$B$500,$B156,'C-Existing'!L$12:L$500)</f>
        <v>0</v>
      </c>
      <c r="M156" s="42">
        <f>SUMIF('C-Existing'!$B$12:$B$500,$B156,'C-Existing'!M$12:M$500)</f>
        <v>21390</v>
      </c>
      <c r="N156" s="42">
        <f>SUMIF('C-Existing'!$B$12:$B$500,$B156,'C-Existing'!N$12:N$500)</f>
        <v>0</v>
      </c>
      <c r="O156" s="42">
        <f>SUMIF('C-Existing'!$B$12:$B$500,$B156,'C-Existing'!O$12:O$500)</f>
        <v>0</v>
      </c>
      <c r="P156" s="42">
        <f>SUMIF('C-Existing'!$B$12:$B$500,$B156,'C-Existing'!P$12:P$500)</f>
        <v>0</v>
      </c>
      <c r="Q156" s="42">
        <f>SUMIF('C-Existing'!$B$12:$B$500,$B156,'C-Existing'!Q$12:Q$500)</f>
        <v>0</v>
      </c>
      <c r="R156" s="42">
        <f>SUMIF('C-Existing'!$B$12:$B$500,$B156,'C-Existing'!R$12:R$500)</f>
        <v>0</v>
      </c>
      <c r="S156" s="42">
        <f>SUMIF('C-Existing'!$B$12:$B$500,$B156,'C-Existing'!S$12:S$500)</f>
        <v>0</v>
      </c>
      <c r="T156" s="42">
        <f>SUMIF('C-Existing'!$B$12:$B$500,$B156,'C-Existing'!T$12:T$500)</f>
        <v>0</v>
      </c>
      <c r="U156" s="42">
        <f>SUMIF('C-Existing'!$B$12:$B$500,$B156,'C-Existing'!U$12:U$500)</f>
        <v>1</v>
      </c>
      <c r="V156" s="42">
        <f>SUMIF('C-Existing'!$B$12:$B$500,$B156,'C-Existing'!V$12:V$500)</f>
        <v>0</v>
      </c>
      <c r="W156" s="42">
        <f>SUMIF('C-Existing'!$B$12:$B$500,$B156,'C-Existing'!W$12:W$500)</f>
        <v>0</v>
      </c>
      <c r="X156" s="42">
        <f>SUMIF('C-Existing'!$B$12:$B$500,$B156,'C-Existing'!X$12:X$500)</f>
        <v>155</v>
      </c>
      <c r="Y156" s="42">
        <f>SUMIF('C-Existing'!$B$12:$B$500,$B156,'C-Existing'!Y$12:Y$500)</f>
        <v>0</v>
      </c>
      <c r="Z156" s="42">
        <f>SUMIF('C-Existing'!$B$12:$B$500,$B156,'C-Existing'!Z$12:Z$500)</f>
        <v>0</v>
      </c>
      <c r="AA156" s="42">
        <f>SUMIF('C-Existing'!$B$12:$B$500,$B156,'C-Existing'!AA$12:AA$500)</f>
        <v>0</v>
      </c>
      <c r="AB156" s="42">
        <f>SUMIF('C-Existing'!$B$12:$B$500,$B156,'C-Existing'!AB$12:AB$500)</f>
        <v>0</v>
      </c>
      <c r="AC156" s="42">
        <f>SUMIF('C-Existing'!$B$12:$B$500,$B156,'C-Existing'!AC$12:AC$500)</f>
        <v>138</v>
      </c>
      <c r="AD156" s="42">
        <f>SUMIF('C-Existing'!$B$12:$B$500,$B156,'C-Existing'!AD$12:AD$500)</f>
        <v>0</v>
      </c>
      <c r="AE156" s="70">
        <f>SUMIF('C-Existing'!$B$12:$B$500,$B156,'C-Existing'!AE$12:AE$500)</f>
        <v>0.1111</v>
      </c>
      <c r="AF156" s="42">
        <f>SUMIF('C-Existing'!$B$12:$B$500,$B156,'C-Existing'!AF$12:AF$500)</f>
        <v>0</v>
      </c>
      <c r="AG156" s="42">
        <f>SUMIF('C-Existing'!$B$12:$B$500,$B156,'C-Existing'!AG$12:AG$500)</f>
        <v>0</v>
      </c>
      <c r="AH156" s="62">
        <f>SUMIF('C-Existing'!$B$12:$B$500,$B156,'C-Existing'!AH$12:AH$500)</f>
        <v>0</v>
      </c>
      <c r="AI156" s="42">
        <f>SUMIF('C-Existing'!$B$12:$B$500,$B156,'C-Existing'!AI$12:AI$500)</f>
        <v>0</v>
      </c>
      <c r="AJ156" s="42">
        <f>SUMIF('C-Existing'!$B$12:$B$500,$B156,'C-Existing'!AJ$12:AJ$500)</f>
        <v>0</v>
      </c>
      <c r="AK156" s="42">
        <f>SUMIF('C-Existing'!$B$12:$B$500,$B156,'C-Existing'!AK$12:AK$500)</f>
        <v>0</v>
      </c>
      <c r="AL156" s="42">
        <f>SUMIF('C-Existing'!$B$12:$B$500,$B156,'C-Existing'!AL$12:AL$500)</f>
        <v>0</v>
      </c>
      <c r="AM156" s="42">
        <f>SUMIF('C-Existing'!$B$12:$B$500,$B156,'C-Existing'!AM$12:AM$500)</f>
        <v>0</v>
      </c>
      <c r="AN156" s="42">
        <f>SUMIF('C-Existing'!$B$12:$B$500,$B156,'C-Existing'!AN$12:AN$500)</f>
        <v>0</v>
      </c>
      <c r="AR156" s="42">
        <f t="shared" si="12"/>
        <v>-21390</v>
      </c>
    </row>
    <row r="157" spans="1:44" x14ac:dyDescent="0.2">
      <c r="A157" s="1">
        <f t="shared" si="10"/>
        <v>5</v>
      </c>
      <c r="B157" s="10">
        <f t="shared" si="11"/>
        <v>46173</v>
      </c>
      <c r="C157" s="42">
        <f>SUMIF('C-Existing'!$B$12:$B$500,$B157,'C-Existing'!C$12:C$500)</f>
        <v>267027.09000000003</v>
      </c>
      <c r="D157" s="42">
        <f>SUMIF('C-Existing'!$B$12:$B$500,$B157,'C-Existing'!D$12:D$500)</f>
        <v>258871227.60999995</v>
      </c>
      <c r="E157" s="42">
        <f>SUMIF('C-Existing'!$B$12:$B$500,$B157,'C-Existing'!E$12:E$500)</f>
        <v>0</v>
      </c>
      <c r="F157" s="42">
        <f>SUMIF('C-Existing'!$B$12:$B$500,$B157,'C-Existing'!F$12:F$500)</f>
        <v>0</v>
      </c>
      <c r="G157" s="42">
        <f>SUMIF('C-Existing'!$B$12:$B$500,$B157,'C-Existing'!G$12:G$500)</f>
        <v>196</v>
      </c>
      <c r="H157" s="42">
        <f>SUMIF('C-Existing'!$B$12:$B$500,$B157,'C-Existing'!H$12:H$500)</f>
        <v>0</v>
      </c>
      <c r="I157" s="42">
        <f>SUMIF('C-Existing'!$B$12:$B$500,$B157,'C-Existing'!I$12:I$500)</f>
        <v>0</v>
      </c>
      <c r="J157" s="42">
        <f>SUMIF('C-Existing'!$B$12:$B$500,$B157,'C-Existing'!J$12:J$500)</f>
        <v>0</v>
      </c>
      <c r="K157" s="42">
        <f>SUMIF('C-Existing'!$B$12:$B$500,$B157,'C-Existing'!K$12:K$500)</f>
        <v>0</v>
      </c>
      <c r="L157" s="42">
        <f>SUMIF('C-Existing'!$B$12:$B$500,$B157,'C-Existing'!L$12:L$500)</f>
        <v>0</v>
      </c>
      <c r="M157" s="42">
        <f>SUMIF('C-Existing'!$B$12:$B$500,$B157,'C-Existing'!M$12:M$500)</f>
        <v>30380</v>
      </c>
      <c r="N157" s="42">
        <f>SUMIF('C-Existing'!$B$12:$B$500,$B157,'C-Existing'!N$12:N$500)</f>
        <v>0</v>
      </c>
      <c r="O157" s="42">
        <f>SUMIF('C-Existing'!$B$12:$B$500,$B157,'C-Existing'!O$12:O$500)</f>
        <v>0</v>
      </c>
      <c r="P157" s="42">
        <f>SUMIF('C-Existing'!$B$12:$B$500,$B157,'C-Existing'!P$12:P$500)</f>
        <v>0</v>
      </c>
      <c r="Q157" s="42">
        <f>SUMIF('C-Existing'!$B$12:$B$500,$B157,'C-Existing'!Q$12:Q$500)</f>
        <v>0</v>
      </c>
      <c r="R157" s="42">
        <f>SUMIF('C-Existing'!$B$12:$B$500,$B157,'C-Existing'!R$12:R$500)</f>
        <v>0</v>
      </c>
      <c r="S157" s="42">
        <f>SUMIF('C-Existing'!$B$12:$B$500,$B157,'C-Existing'!S$12:S$500)</f>
        <v>0</v>
      </c>
      <c r="T157" s="42">
        <f>SUMIF('C-Existing'!$B$12:$B$500,$B157,'C-Existing'!T$12:T$500)</f>
        <v>0</v>
      </c>
      <c r="U157" s="42">
        <f>SUMIF('C-Existing'!$B$12:$B$500,$B157,'C-Existing'!U$12:U$500)</f>
        <v>1</v>
      </c>
      <c r="V157" s="42">
        <f>SUMIF('C-Existing'!$B$12:$B$500,$B157,'C-Existing'!V$12:V$500)</f>
        <v>0</v>
      </c>
      <c r="W157" s="42">
        <f>SUMIF('C-Existing'!$B$12:$B$500,$B157,'C-Existing'!W$12:W$500)</f>
        <v>0</v>
      </c>
      <c r="X157" s="42">
        <f>SUMIF('C-Existing'!$B$12:$B$500,$B157,'C-Existing'!X$12:X$500)</f>
        <v>155</v>
      </c>
      <c r="Y157" s="42">
        <f>SUMIF('C-Existing'!$B$12:$B$500,$B157,'C-Existing'!Y$12:Y$500)</f>
        <v>0</v>
      </c>
      <c r="Z157" s="42">
        <f>SUMIF('C-Existing'!$B$12:$B$500,$B157,'C-Existing'!Z$12:Z$500)</f>
        <v>0</v>
      </c>
      <c r="AA157" s="42">
        <f>SUMIF('C-Existing'!$B$12:$B$500,$B157,'C-Existing'!AA$12:AA$500)</f>
        <v>0</v>
      </c>
      <c r="AB157" s="42">
        <f>SUMIF('C-Existing'!$B$12:$B$500,$B157,'C-Existing'!AB$12:AB$500)</f>
        <v>0</v>
      </c>
      <c r="AC157" s="42">
        <f>SUMIF('C-Existing'!$B$12:$B$500,$B157,'C-Existing'!AC$12:AC$500)</f>
        <v>196</v>
      </c>
      <c r="AD157" s="42">
        <f>SUMIF('C-Existing'!$B$12:$B$500,$B157,'C-Existing'!AD$12:AD$500)</f>
        <v>0</v>
      </c>
      <c r="AE157" s="70">
        <f>SUMIF('C-Existing'!$B$12:$B$500,$B157,'C-Existing'!AE$12:AE$500)</f>
        <v>0.1111</v>
      </c>
      <c r="AF157" s="42">
        <f>SUMIF('C-Existing'!$B$12:$B$500,$B157,'C-Existing'!AF$12:AF$500)</f>
        <v>0</v>
      </c>
      <c r="AG157" s="42">
        <f>SUMIF('C-Existing'!$B$12:$B$500,$B157,'C-Existing'!AG$12:AG$500)</f>
        <v>0</v>
      </c>
      <c r="AH157" s="62">
        <f>SUMIF('C-Existing'!$B$12:$B$500,$B157,'C-Existing'!AH$12:AH$500)</f>
        <v>0</v>
      </c>
      <c r="AI157" s="42">
        <f>SUMIF('C-Existing'!$B$12:$B$500,$B157,'C-Existing'!AI$12:AI$500)</f>
        <v>0</v>
      </c>
      <c r="AJ157" s="42">
        <f>SUMIF('C-Existing'!$B$12:$B$500,$B157,'C-Existing'!AJ$12:AJ$500)</f>
        <v>0</v>
      </c>
      <c r="AK157" s="42">
        <f>SUMIF('C-Existing'!$B$12:$B$500,$B157,'C-Existing'!AK$12:AK$500)</f>
        <v>0</v>
      </c>
      <c r="AL157" s="42">
        <f>SUMIF('C-Existing'!$B$12:$B$500,$B157,'C-Existing'!AL$12:AL$500)</f>
        <v>0</v>
      </c>
      <c r="AM157" s="42">
        <f>SUMIF('C-Existing'!$B$12:$B$500,$B157,'C-Existing'!AM$12:AM$500)</f>
        <v>0</v>
      </c>
      <c r="AN157" s="42">
        <f>SUMIF('C-Existing'!$B$12:$B$500,$B157,'C-Existing'!AN$12:AN$500)</f>
        <v>0</v>
      </c>
      <c r="AR157" s="42">
        <f t="shared" si="12"/>
        <v>-30380</v>
      </c>
    </row>
    <row r="158" spans="1:44" x14ac:dyDescent="0.2">
      <c r="A158" s="1">
        <f t="shared" si="10"/>
        <v>6</v>
      </c>
      <c r="B158" s="10">
        <f t="shared" si="11"/>
        <v>46203</v>
      </c>
      <c r="C158" s="42">
        <f>SUMIF('C-Existing'!$B$12:$B$500,$B158,'C-Existing'!C$12:C$500)</f>
        <v>261787.02000000002</v>
      </c>
      <c r="D158" s="42">
        <f>SUMIF('C-Existing'!$B$12:$B$500,$B158,'C-Existing'!D$12:D$500)</f>
        <v>259133014.62999997</v>
      </c>
      <c r="E158" s="42">
        <f>SUMIF('C-Existing'!$B$12:$B$500,$B158,'C-Existing'!E$12:E$500)</f>
        <v>0</v>
      </c>
      <c r="F158" s="42">
        <f>SUMIF('C-Existing'!$B$12:$B$500,$B158,'C-Existing'!F$12:F$500)</f>
        <v>0</v>
      </c>
      <c r="G158" s="42">
        <f>SUMIF('C-Existing'!$B$12:$B$500,$B158,'C-Existing'!G$12:G$500)</f>
        <v>223</v>
      </c>
      <c r="H158" s="42">
        <f>SUMIF('C-Existing'!$B$12:$B$500,$B158,'C-Existing'!H$12:H$500)</f>
        <v>0</v>
      </c>
      <c r="I158" s="42">
        <f>SUMIF('C-Existing'!$B$12:$B$500,$B158,'C-Existing'!I$12:I$500)</f>
        <v>0</v>
      </c>
      <c r="J158" s="42">
        <f>SUMIF('C-Existing'!$B$12:$B$500,$B158,'C-Existing'!J$12:J$500)</f>
        <v>0</v>
      </c>
      <c r="K158" s="42">
        <f>SUMIF('C-Existing'!$B$12:$B$500,$B158,'C-Existing'!K$12:K$500)</f>
        <v>0</v>
      </c>
      <c r="L158" s="42">
        <f>SUMIF('C-Existing'!$B$12:$B$500,$B158,'C-Existing'!L$12:L$500)</f>
        <v>0</v>
      </c>
      <c r="M158" s="42">
        <f>SUMIF('C-Existing'!$B$12:$B$500,$B158,'C-Existing'!M$12:M$500)</f>
        <v>34565</v>
      </c>
      <c r="N158" s="42">
        <f>SUMIF('C-Existing'!$B$12:$B$500,$B158,'C-Existing'!N$12:N$500)</f>
        <v>0</v>
      </c>
      <c r="O158" s="42">
        <f>SUMIF('C-Existing'!$B$12:$B$500,$B158,'C-Existing'!O$12:O$500)</f>
        <v>0</v>
      </c>
      <c r="P158" s="42">
        <f>SUMIF('C-Existing'!$B$12:$B$500,$B158,'C-Existing'!P$12:P$500)</f>
        <v>0</v>
      </c>
      <c r="Q158" s="42">
        <f>SUMIF('C-Existing'!$B$12:$B$500,$B158,'C-Existing'!Q$12:Q$500)</f>
        <v>0</v>
      </c>
      <c r="R158" s="42">
        <f>SUMIF('C-Existing'!$B$12:$B$500,$B158,'C-Existing'!R$12:R$500)</f>
        <v>0</v>
      </c>
      <c r="S158" s="42">
        <f>SUMIF('C-Existing'!$B$12:$B$500,$B158,'C-Existing'!S$12:S$500)</f>
        <v>0</v>
      </c>
      <c r="T158" s="42">
        <f>SUMIF('C-Existing'!$B$12:$B$500,$B158,'C-Existing'!T$12:T$500)</f>
        <v>0</v>
      </c>
      <c r="U158" s="42">
        <f>SUMIF('C-Existing'!$B$12:$B$500,$B158,'C-Existing'!U$12:U$500)</f>
        <v>1</v>
      </c>
      <c r="V158" s="42">
        <f>SUMIF('C-Existing'!$B$12:$B$500,$B158,'C-Existing'!V$12:V$500)</f>
        <v>0</v>
      </c>
      <c r="W158" s="42">
        <f>SUMIF('C-Existing'!$B$12:$B$500,$B158,'C-Existing'!W$12:W$500)</f>
        <v>0</v>
      </c>
      <c r="X158" s="42">
        <f>SUMIF('C-Existing'!$B$12:$B$500,$B158,'C-Existing'!X$12:X$500)</f>
        <v>155</v>
      </c>
      <c r="Y158" s="42">
        <f>SUMIF('C-Existing'!$B$12:$B$500,$B158,'C-Existing'!Y$12:Y$500)</f>
        <v>0</v>
      </c>
      <c r="Z158" s="42">
        <f>SUMIF('C-Existing'!$B$12:$B$500,$B158,'C-Existing'!Z$12:Z$500)</f>
        <v>0</v>
      </c>
      <c r="AA158" s="42">
        <f>SUMIF('C-Existing'!$B$12:$B$500,$B158,'C-Existing'!AA$12:AA$500)</f>
        <v>0</v>
      </c>
      <c r="AB158" s="42">
        <f>SUMIF('C-Existing'!$B$12:$B$500,$B158,'C-Existing'!AB$12:AB$500)</f>
        <v>0</v>
      </c>
      <c r="AC158" s="42">
        <f>SUMIF('C-Existing'!$B$12:$B$500,$B158,'C-Existing'!AC$12:AC$500)</f>
        <v>223</v>
      </c>
      <c r="AD158" s="42">
        <f>SUMIF('C-Existing'!$B$12:$B$500,$B158,'C-Existing'!AD$12:AD$500)</f>
        <v>0</v>
      </c>
      <c r="AE158" s="70">
        <f>SUMIF('C-Existing'!$B$12:$B$500,$B158,'C-Existing'!AE$12:AE$500)</f>
        <v>0.1111</v>
      </c>
      <c r="AF158" s="42">
        <f>SUMIF('C-Existing'!$B$12:$B$500,$B158,'C-Existing'!AF$12:AF$500)</f>
        <v>0</v>
      </c>
      <c r="AG158" s="42">
        <f>SUMIF('C-Existing'!$B$12:$B$500,$B158,'C-Existing'!AG$12:AG$500)</f>
        <v>0</v>
      </c>
      <c r="AH158" s="62">
        <f>SUMIF('C-Existing'!$B$12:$B$500,$B158,'C-Existing'!AH$12:AH$500)</f>
        <v>0</v>
      </c>
      <c r="AI158" s="42">
        <f>SUMIF('C-Existing'!$B$12:$B$500,$B158,'C-Existing'!AI$12:AI$500)</f>
        <v>0</v>
      </c>
      <c r="AJ158" s="42">
        <f>SUMIF('C-Existing'!$B$12:$B$500,$B158,'C-Existing'!AJ$12:AJ$500)</f>
        <v>0</v>
      </c>
      <c r="AK158" s="42">
        <f>SUMIF('C-Existing'!$B$12:$B$500,$B158,'C-Existing'!AK$12:AK$500)</f>
        <v>0</v>
      </c>
      <c r="AL158" s="42">
        <f>SUMIF('C-Existing'!$B$12:$B$500,$B158,'C-Existing'!AL$12:AL$500)</f>
        <v>0</v>
      </c>
      <c r="AM158" s="42">
        <f>SUMIF('C-Existing'!$B$12:$B$500,$B158,'C-Existing'!AM$12:AM$500)</f>
        <v>0</v>
      </c>
      <c r="AN158" s="42">
        <f>SUMIF('C-Existing'!$B$12:$B$500,$B158,'C-Existing'!AN$12:AN$500)</f>
        <v>0</v>
      </c>
      <c r="AR158" s="42">
        <f t="shared" si="12"/>
        <v>-34565</v>
      </c>
    </row>
    <row r="159" spans="1:44" x14ac:dyDescent="0.2">
      <c r="A159" s="1">
        <f t="shared" si="10"/>
        <v>7</v>
      </c>
      <c r="B159" s="10">
        <f t="shared" si="11"/>
        <v>46234</v>
      </c>
      <c r="C159" s="42">
        <f>SUMIF('C-Existing'!$B$12:$B$500,$B159,'C-Existing'!C$12:C$500)</f>
        <v>253287.86</v>
      </c>
      <c r="D159" s="42">
        <f>SUMIF('C-Existing'!$B$12:$B$500,$B159,'C-Existing'!D$12:D$500)</f>
        <v>259386302.48999998</v>
      </c>
      <c r="E159" s="42">
        <f>SUMIF('C-Existing'!$B$12:$B$500,$B159,'C-Existing'!E$12:E$500)</f>
        <v>0</v>
      </c>
      <c r="F159" s="42">
        <f>SUMIF('C-Existing'!$B$12:$B$500,$B159,'C-Existing'!F$12:F$500)</f>
        <v>0</v>
      </c>
      <c r="G159" s="42">
        <f>SUMIF('C-Existing'!$B$12:$B$500,$B159,'C-Existing'!G$12:G$500)</f>
        <v>260</v>
      </c>
      <c r="H159" s="42">
        <f>SUMIF('C-Existing'!$B$12:$B$500,$B159,'C-Existing'!H$12:H$500)</f>
        <v>0</v>
      </c>
      <c r="I159" s="42">
        <f>SUMIF('C-Existing'!$B$12:$B$500,$B159,'C-Existing'!I$12:I$500)</f>
        <v>0</v>
      </c>
      <c r="J159" s="42">
        <f>SUMIF('C-Existing'!$B$12:$B$500,$B159,'C-Existing'!J$12:J$500)</f>
        <v>0</v>
      </c>
      <c r="K159" s="42">
        <f>SUMIF('C-Existing'!$B$12:$B$500,$B159,'C-Existing'!K$12:K$500)</f>
        <v>0</v>
      </c>
      <c r="L159" s="42">
        <f>SUMIF('C-Existing'!$B$12:$B$500,$B159,'C-Existing'!L$12:L$500)</f>
        <v>0</v>
      </c>
      <c r="M159" s="42">
        <f>SUMIF('C-Existing'!$B$12:$B$500,$B159,'C-Existing'!M$12:M$500)</f>
        <v>40300</v>
      </c>
      <c r="N159" s="42">
        <f>SUMIF('C-Existing'!$B$12:$B$500,$B159,'C-Existing'!N$12:N$500)</f>
        <v>0</v>
      </c>
      <c r="O159" s="42">
        <f>SUMIF('C-Existing'!$B$12:$B$500,$B159,'C-Existing'!O$12:O$500)</f>
        <v>0</v>
      </c>
      <c r="P159" s="42">
        <f>SUMIF('C-Existing'!$B$12:$B$500,$B159,'C-Existing'!P$12:P$500)</f>
        <v>0</v>
      </c>
      <c r="Q159" s="42">
        <f>SUMIF('C-Existing'!$B$12:$B$500,$B159,'C-Existing'!Q$12:Q$500)</f>
        <v>0</v>
      </c>
      <c r="R159" s="42">
        <f>SUMIF('C-Existing'!$B$12:$B$500,$B159,'C-Existing'!R$12:R$500)</f>
        <v>0</v>
      </c>
      <c r="S159" s="42">
        <f>SUMIF('C-Existing'!$B$12:$B$500,$B159,'C-Existing'!S$12:S$500)</f>
        <v>0</v>
      </c>
      <c r="T159" s="42">
        <f>SUMIF('C-Existing'!$B$12:$B$500,$B159,'C-Existing'!T$12:T$500)</f>
        <v>0</v>
      </c>
      <c r="U159" s="42">
        <f>SUMIF('C-Existing'!$B$12:$B$500,$B159,'C-Existing'!U$12:U$500)</f>
        <v>1</v>
      </c>
      <c r="V159" s="42">
        <f>SUMIF('C-Existing'!$B$12:$B$500,$B159,'C-Existing'!V$12:V$500)</f>
        <v>0</v>
      </c>
      <c r="W159" s="42">
        <f>SUMIF('C-Existing'!$B$12:$B$500,$B159,'C-Existing'!W$12:W$500)</f>
        <v>0</v>
      </c>
      <c r="X159" s="42">
        <f>SUMIF('C-Existing'!$B$12:$B$500,$B159,'C-Existing'!X$12:X$500)</f>
        <v>155</v>
      </c>
      <c r="Y159" s="42">
        <f>SUMIF('C-Existing'!$B$12:$B$500,$B159,'C-Existing'!Y$12:Y$500)</f>
        <v>0</v>
      </c>
      <c r="Z159" s="42">
        <f>SUMIF('C-Existing'!$B$12:$B$500,$B159,'C-Existing'!Z$12:Z$500)</f>
        <v>0</v>
      </c>
      <c r="AA159" s="42">
        <f>SUMIF('C-Existing'!$B$12:$B$500,$B159,'C-Existing'!AA$12:AA$500)</f>
        <v>0</v>
      </c>
      <c r="AB159" s="42">
        <f>SUMIF('C-Existing'!$B$12:$B$500,$B159,'C-Existing'!AB$12:AB$500)</f>
        <v>0</v>
      </c>
      <c r="AC159" s="42">
        <f>SUMIF('C-Existing'!$B$12:$B$500,$B159,'C-Existing'!AC$12:AC$500)</f>
        <v>260</v>
      </c>
      <c r="AD159" s="42">
        <f>SUMIF('C-Existing'!$B$12:$B$500,$B159,'C-Existing'!AD$12:AD$500)</f>
        <v>0</v>
      </c>
      <c r="AE159" s="70">
        <f>SUMIF('C-Existing'!$B$12:$B$500,$B159,'C-Existing'!AE$12:AE$500)</f>
        <v>0.1111</v>
      </c>
      <c r="AF159" s="42">
        <f>SUMIF('C-Existing'!$B$12:$B$500,$B159,'C-Existing'!AF$12:AF$500)</f>
        <v>0</v>
      </c>
      <c r="AG159" s="42">
        <f>SUMIF('C-Existing'!$B$12:$B$500,$B159,'C-Existing'!AG$12:AG$500)</f>
        <v>0</v>
      </c>
      <c r="AH159" s="62">
        <f>SUMIF('C-Existing'!$B$12:$B$500,$B159,'C-Existing'!AH$12:AH$500)</f>
        <v>0</v>
      </c>
      <c r="AI159" s="42">
        <f>SUMIF('C-Existing'!$B$12:$B$500,$B159,'C-Existing'!AI$12:AI$500)</f>
        <v>0</v>
      </c>
      <c r="AJ159" s="42">
        <f>SUMIF('C-Existing'!$B$12:$B$500,$B159,'C-Existing'!AJ$12:AJ$500)</f>
        <v>0</v>
      </c>
      <c r="AK159" s="42">
        <f>SUMIF('C-Existing'!$B$12:$B$500,$B159,'C-Existing'!AK$12:AK$500)</f>
        <v>0</v>
      </c>
      <c r="AL159" s="42">
        <f>SUMIF('C-Existing'!$B$12:$B$500,$B159,'C-Existing'!AL$12:AL$500)</f>
        <v>0</v>
      </c>
      <c r="AM159" s="42">
        <f>SUMIF('C-Existing'!$B$12:$B$500,$B159,'C-Existing'!AM$12:AM$500)</f>
        <v>0</v>
      </c>
      <c r="AN159" s="42">
        <f>SUMIF('C-Existing'!$B$12:$B$500,$B159,'C-Existing'!AN$12:AN$500)</f>
        <v>0</v>
      </c>
      <c r="AR159" s="42">
        <f t="shared" si="12"/>
        <v>-40300</v>
      </c>
    </row>
    <row r="160" spans="1:44" x14ac:dyDescent="0.2">
      <c r="A160" s="1">
        <f t="shared" si="10"/>
        <v>8</v>
      </c>
      <c r="B160" s="10">
        <f t="shared" si="11"/>
        <v>46265</v>
      </c>
      <c r="C160" s="42">
        <f>SUMIF('C-Existing'!$B$12:$B$500,$B160,'C-Existing'!C$12:C$500)</f>
        <v>232382.59</v>
      </c>
      <c r="D160" s="42">
        <f>SUMIF('C-Existing'!$B$12:$B$500,$B160,'C-Existing'!D$12:D$500)</f>
        <v>259618685.07999998</v>
      </c>
      <c r="E160" s="42">
        <f>SUMIF('C-Existing'!$B$12:$B$500,$B160,'C-Existing'!E$12:E$500)</f>
        <v>0</v>
      </c>
      <c r="F160" s="42">
        <f>SUMIF('C-Existing'!$B$12:$B$500,$B160,'C-Existing'!F$12:F$500)</f>
        <v>0</v>
      </c>
      <c r="G160" s="42">
        <f>SUMIF('C-Existing'!$B$12:$B$500,$B160,'C-Existing'!G$12:G$500)</f>
        <v>255</v>
      </c>
      <c r="H160" s="42">
        <f>SUMIF('C-Existing'!$B$12:$B$500,$B160,'C-Existing'!H$12:H$500)</f>
        <v>0</v>
      </c>
      <c r="I160" s="42">
        <f>SUMIF('C-Existing'!$B$12:$B$500,$B160,'C-Existing'!I$12:I$500)</f>
        <v>0</v>
      </c>
      <c r="J160" s="42">
        <f>SUMIF('C-Existing'!$B$12:$B$500,$B160,'C-Existing'!J$12:J$500)</f>
        <v>0</v>
      </c>
      <c r="K160" s="42">
        <f>SUMIF('C-Existing'!$B$12:$B$500,$B160,'C-Existing'!K$12:K$500)</f>
        <v>0</v>
      </c>
      <c r="L160" s="42">
        <f>SUMIF('C-Existing'!$B$12:$B$500,$B160,'C-Existing'!L$12:L$500)</f>
        <v>0</v>
      </c>
      <c r="M160" s="42">
        <f>SUMIF('C-Existing'!$B$12:$B$500,$B160,'C-Existing'!M$12:M$500)</f>
        <v>39525</v>
      </c>
      <c r="N160" s="42">
        <f>SUMIF('C-Existing'!$B$12:$B$500,$B160,'C-Existing'!N$12:N$500)</f>
        <v>0</v>
      </c>
      <c r="O160" s="42">
        <f>SUMIF('C-Existing'!$B$12:$B$500,$B160,'C-Existing'!O$12:O$500)</f>
        <v>0</v>
      </c>
      <c r="P160" s="42">
        <f>SUMIF('C-Existing'!$B$12:$B$500,$B160,'C-Existing'!P$12:P$500)</f>
        <v>0</v>
      </c>
      <c r="Q160" s="42">
        <f>SUMIF('C-Existing'!$B$12:$B$500,$B160,'C-Existing'!Q$12:Q$500)</f>
        <v>0</v>
      </c>
      <c r="R160" s="42">
        <f>SUMIF('C-Existing'!$B$12:$B$500,$B160,'C-Existing'!R$12:R$500)</f>
        <v>0</v>
      </c>
      <c r="S160" s="42">
        <f>SUMIF('C-Existing'!$B$12:$B$500,$B160,'C-Existing'!S$12:S$500)</f>
        <v>0</v>
      </c>
      <c r="T160" s="42">
        <f>SUMIF('C-Existing'!$B$12:$B$500,$B160,'C-Existing'!T$12:T$500)</f>
        <v>0</v>
      </c>
      <c r="U160" s="42">
        <f>SUMIF('C-Existing'!$B$12:$B$500,$B160,'C-Existing'!U$12:U$500)</f>
        <v>1</v>
      </c>
      <c r="V160" s="42">
        <f>SUMIF('C-Existing'!$B$12:$B$500,$B160,'C-Existing'!V$12:V$500)</f>
        <v>0</v>
      </c>
      <c r="W160" s="42">
        <f>SUMIF('C-Existing'!$B$12:$B$500,$B160,'C-Existing'!W$12:W$500)</f>
        <v>0</v>
      </c>
      <c r="X160" s="42">
        <f>SUMIF('C-Existing'!$B$12:$B$500,$B160,'C-Existing'!X$12:X$500)</f>
        <v>155</v>
      </c>
      <c r="Y160" s="42">
        <f>SUMIF('C-Existing'!$B$12:$B$500,$B160,'C-Existing'!Y$12:Y$500)</f>
        <v>0</v>
      </c>
      <c r="Z160" s="42">
        <f>SUMIF('C-Existing'!$B$12:$B$500,$B160,'C-Existing'!Z$12:Z$500)</f>
        <v>0</v>
      </c>
      <c r="AA160" s="42">
        <f>SUMIF('C-Existing'!$B$12:$B$500,$B160,'C-Existing'!AA$12:AA$500)</f>
        <v>0</v>
      </c>
      <c r="AB160" s="42">
        <f>SUMIF('C-Existing'!$B$12:$B$500,$B160,'C-Existing'!AB$12:AB$500)</f>
        <v>0</v>
      </c>
      <c r="AC160" s="42">
        <f>SUMIF('C-Existing'!$B$12:$B$500,$B160,'C-Existing'!AC$12:AC$500)</f>
        <v>255</v>
      </c>
      <c r="AD160" s="42">
        <f>SUMIF('C-Existing'!$B$12:$B$500,$B160,'C-Existing'!AD$12:AD$500)</f>
        <v>0</v>
      </c>
      <c r="AE160" s="70">
        <f>SUMIF('C-Existing'!$B$12:$B$500,$B160,'C-Existing'!AE$12:AE$500)</f>
        <v>0.1111</v>
      </c>
      <c r="AF160" s="42">
        <f>SUMIF('C-Existing'!$B$12:$B$500,$B160,'C-Existing'!AF$12:AF$500)</f>
        <v>0</v>
      </c>
      <c r="AG160" s="42">
        <f>SUMIF('C-Existing'!$B$12:$B$500,$B160,'C-Existing'!AG$12:AG$500)</f>
        <v>0</v>
      </c>
      <c r="AH160" s="62">
        <f>SUMIF('C-Existing'!$B$12:$B$500,$B160,'C-Existing'!AH$12:AH$500)</f>
        <v>0</v>
      </c>
      <c r="AI160" s="42">
        <f>SUMIF('C-Existing'!$B$12:$B$500,$B160,'C-Existing'!AI$12:AI$500)</f>
        <v>0</v>
      </c>
      <c r="AJ160" s="42">
        <f>SUMIF('C-Existing'!$B$12:$B$500,$B160,'C-Existing'!AJ$12:AJ$500)</f>
        <v>0</v>
      </c>
      <c r="AK160" s="42">
        <f>SUMIF('C-Existing'!$B$12:$B$500,$B160,'C-Existing'!AK$12:AK$500)</f>
        <v>0</v>
      </c>
      <c r="AL160" s="42">
        <f>SUMIF('C-Existing'!$B$12:$B$500,$B160,'C-Existing'!AL$12:AL$500)</f>
        <v>0</v>
      </c>
      <c r="AM160" s="42">
        <f>SUMIF('C-Existing'!$B$12:$B$500,$B160,'C-Existing'!AM$12:AM$500)</f>
        <v>0</v>
      </c>
      <c r="AN160" s="42">
        <f>SUMIF('C-Existing'!$B$12:$B$500,$B160,'C-Existing'!AN$12:AN$500)</f>
        <v>0</v>
      </c>
      <c r="AR160" s="42">
        <f t="shared" si="12"/>
        <v>-39525</v>
      </c>
    </row>
    <row r="161" spans="1:44" x14ac:dyDescent="0.2">
      <c r="A161" s="1">
        <f t="shared" si="10"/>
        <v>9</v>
      </c>
      <c r="B161" s="10">
        <f t="shared" si="11"/>
        <v>46295</v>
      </c>
      <c r="C161" s="42">
        <f>SUMIF('C-Existing'!$B$12:$B$500,$B161,'C-Existing'!C$12:C$500)</f>
        <v>196663.28</v>
      </c>
      <c r="D161" s="42">
        <f>SUMIF('C-Existing'!$B$12:$B$500,$B161,'C-Existing'!D$12:D$500)</f>
        <v>259815348.35999998</v>
      </c>
      <c r="E161" s="42">
        <f>SUMIF('C-Existing'!$B$12:$B$500,$B161,'C-Existing'!E$12:E$500)</f>
        <v>0</v>
      </c>
      <c r="F161" s="42">
        <f>SUMIF('C-Existing'!$B$12:$B$500,$B161,'C-Existing'!F$12:F$500)</f>
        <v>0</v>
      </c>
      <c r="G161" s="42">
        <f>SUMIF('C-Existing'!$B$12:$B$500,$B161,'C-Existing'!G$12:G$500)</f>
        <v>254</v>
      </c>
      <c r="H161" s="42">
        <f>SUMIF('C-Existing'!$B$12:$B$500,$B161,'C-Existing'!H$12:H$500)</f>
        <v>0</v>
      </c>
      <c r="I161" s="42">
        <f>SUMIF('C-Existing'!$B$12:$B$500,$B161,'C-Existing'!I$12:I$500)</f>
        <v>0</v>
      </c>
      <c r="J161" s="42">
        <f>SUMIF('C-Existing'!$B$12:$B$500,$B161,'C-Existing'!J$12:J$500)</f>
        <v>0</v>
      </c>
      <c r="K161" s="42">
        <f>SUMIF('C-Existing'!$B$12:$B$500,$B161,'C-Existing'!K$12:K$500)</f>
        <v>0</v>
      </c>
      <c r="L161" s="42">
        <f>SUMIF('C-Existing'!$B$12:$B$500,$B161,'C-Existing'!L$12:L$500)</f>
        <v>0</v>
      </c>
      <c r="M161" s="42">
        <f>SUMIF('C-Existing'!$B$12:$B$500,$B161,'C-Existing'!M$12:M$500)</f>
        <v>39370</v>
      </c>
      <c r="N161" s="42">
        <f>SUMIF('C-Existing'!$B$12:$B$500,$B161,'C-Existing'!N$12:N$500)</f>
        <v>0</v>
      </c>
      <c r="O161" s="42">
        <f>SUMIF('C-Existing'!$B$12:$B$500,$B161,'C-Existing'!O$12:O$500)</f>
        <v>0</v>
      </c>
      <c r="P161" s="42">
        <f>SUMIF('C-Existing'!$B$12:$B$500,$B161,'C-Existing'!P$12:P$500)</f>
        <v>0</v>
      </c>
      <c r="Q161" s="42">
        <f>SUMIF('C-Existing'!$B$12:$B$500,$B161,'C-Existing'!Q$12:Q$500)</f>
        <v>0</v>
      </c>
      <c r="R161" s="42">
        <f>SUMIF('C-Existing'!$B$12:$B$500,$B161,'C-Existing'!R$12:R$500)</f>
        <v>0</v>
      </c>
      <c r="S161" s="42">
        <f>SUMIF('C-Existing'!$B$12:$B$500,$B161,'C-Existing'!S$12:S$500)</f>
        <v>0</v>
      </c>
      <c r="T161" s="42">
        <f>SUMIF('C-Existing'!$B$12:$B$500,$B161,'C-Existing'!T$12:T$500)</f>
        <v>0</v>
      </c>
      <c r="U161" s="42">
        <f>SUMIF('C-Existing'!$B$12:$B$500,$B161,'C-Existing'!U$12:U$500)</f>
        <v>1</v>
      </c>
      <c r="V161" s="42">
        <f>SUMIF('C-Existing'!$B$12:$B$500,$B161,'C-Existing'!V$12:V$500)</f>
        <v>0</v>
      </c>
      <c r="W161" s="42">
        <f>SUMIF('C-Existing'!$B$12:$B$500,$B161,'C-Existing'!W$12:W$500)</f>
        <v>0</v>
      </c>
      <c r="X161" s="42">
        <f>SUMIF('C-Existing'!$B$12:$B$500,$B161,'C-Existing'!X$12:X$500)</f>
        <v>155</v>
      </c>
      <c r="Y161" s="42">
        <f>SUMIF('C-Existing'!$B$12:$B$500,$B161,'C-Existing'!Y$12:Y$500)</f>
        <v>0</v>
      </c>
      <c r="Z161" s="42">
        <f>SUMIF('C-Existing'!$B$12:$B$500,$B161,'C-Existing'!Z$12:Z$500)</f>
        <v>0</v>
      </c>
      <c r="AA161" s="42">
        <f>SUMIF('C-Existing'!$B$12:$B$500,$B161,'C-Existing'!AA$12:AA$500)</f>
        <v>0</v>
      </c>
      <c r="AB161" s="42">
        <f>SUMIF('C-Existing'!$B$12:$B$500,$B161,'C-Existing'!AB$12:AB$500)</f>
        <v>0</v>
      </c>
      <c r="AC161" s="42">
        <f>SUMIF('C-Existing'!$B$12:$B$500,$B161,'C-Existing'!AC$12:AC$500)</f>
        <v>254</v>
      </c>
      <c r="AD161" s="42">
        <f>SUMIF('C-Existing'!$B$12:$B$500,$B161,'C-Existing'!AD$12:AD$500)</f>
        <v>0</v>
      </c>
      <c r="AE161" s="70">
        <f>SUMIF('C-Existing'!$B$12:$B$500,$B161,'C-Existing'!AE$12:AE$500)</f>
        <v>0.1111</v>
      </c>
      <c r="AF161" s="42">
        <f>SUMIF('C-Existing'!$B$12:$B$500,$B161,'C-Existing'!AF$12:AF$500)</f>
        <v>0</v>
      </c>
      <c r="AG161" s="42">
        <f>SUMIF('C-Existing'!$B$12:$B$500,$B161,'C-Existing'!AG$12:AG$500)</f>
        <v>0</v>
      </c>
      <c r="AH161" s="62">
        <f>SUMIF('C-Existing'!$B$12:$B$500,$B161,'C-Existing'!AH$12:AH$500)</f>
        <v>0</v>
      </c>
      <c r="AI161" s="42">
        <f>SUMIF('C-Existing'!$B$12:$B$500,$B161,'C-Existing'!AI$12:AI$500)</f>
        <v>0</v>
      </c>
      <c r="AJ161" s="42">
        <f>SUMIF('C-Existing'!$B$12:$B$500,$B161,'C-Existing'!AJ$12:AJ$500)</f>
        <v>0</v>
      </c>
      <c r="AK161" s="42">
        <f>SUMIF('C-Existing'!$B$12:$B$500,$B161,'C-Existing'!AK$12:AK$500)</f>
        <v>0</v>
      </c>
      <c r="AL161" s="42">
        <f>SUMIF('C-Existing'!$B$12:$B$500,$B161,'C-Existing'!AL$12:AL$500)</f>
        <v>0</v>
      </c>
      <c r="AM161" s="42">
        <f>SUMIF('C-Existing'!$B$12:$B$500,$B161,'C-Existing'!AM$12:AM$500)</f>
        <v>0</v>
      </c>
      <c r="AN161" s="42">
        <f>SUMIF('C-Existing'!$B$12:$B$500,$B161,'C-Existing'!AN$12:AN$500)</f>
        <v>0</v>
      </c>
      <c r="AR161" s="42">
        <f t="shared" si="12"/>
        <v>-39370</v>
      </c>
    </row>
    <row r="162" spans="1:44" x14ac:dyDescent="0.2">
      <c r="A162" s="1">
        <f t="shared" si="10"/>
        <v>10</v>
      </c>
      <c r="B162" s="10">
        <f t="shared" si="11"/>
        <v>46326</v>
      </c>
      <c r="C162" s="42">
        <f>SUMIF('C-Existing'!$B$12:$B$500,$B162,'C-Existing'!C$12:C$500)</f>
        <v>61698.720000000001</v>
      </c>
      <c r="D162" s="42">
        <f>SUMIF('C-Existing'!$B$12:$B$500,$B162,'C-Existing'!D$12:D$500)</f>
        <v>259877047.07999998</v>
      </c>
      <c r="E162" s="42">
        <f>SUMIF('C-Existing'!$B$12:$B$500,$B162,'C-Existing'!E$12:E$500)</f>
        <v>0</v>
      </c>
      <c r="F162" s="42">
        <f>SUMIF('C-Existing'!$B$12:$B$500,$B162,'C-Existing'!F$12:F$500)</f>
        <v>0</v>
      </c>
      <c r="G162" s="42">
        <f>SUMIF('C-Existing'!$B$12:$B$500,$B162,'C-Existing'!G$12:G$500)</f>
        <v>88</v>
      </c>
      <c r="H162" s="42">
        <f>SUMIF('C-Existing'!$B$12:$B$500,$B162,'C-Existing'!H$12:H$500)</f>
        <v>0</v>
      </c>
      <c r="I162" s="42">
        <f>SUMIF('C-Existing'!$B$12:$B$500,$B162,'C-Existing'!I$12:I$500)</f>
        <v>0</v>
      </c>
      <c r="J162" s="42">
        <f>SUMIF('C-Existing'!$B$12:$B$500,$B162,'C-Existing'!J$12:J$500)</f>
        <v>0</v>
      </c>
      <c r="K162" s="42">
        <f>SUMIF('C-Existing'!$B$12:$B$500,$B162,'C-Existing'!K$12:K$500)</f>
        <v>0</v>
      </c>
      <c r="L162" s="42">
        <f>SUMIF('C-Existing'!$B$12:$B$500,$B162,'C-Existing'!L$12:L$500)</f>
        <v>0</v>
      </c>
      <c r="M162" s="42">
        <f>SUMIF('C-Existing'!$B$12:$B$500,$B162,'C-Existing'!M$12:M$500)</f>
        <v>13640</v>
      </c>
      <c r="N162" s="42">
        <f>SUMIF('C-Existing'!$B$12:$B$500,$B162,'C-Existing'!N$12:N$500)</f>
        <v>0</v>
      </c>
      <c r="O162" s="42">
        <f>SUMIF('C-Existing'!$B$12:$B$500,$B162,'C-Existing'!O$12:O$500)</f>
        <v>0</v>
      </c>
      <c r="P162" s="42">
        <f>SUMIF('C-Existing'!$B$12:$B$500,$B162,'C-Existing'!P$12:P$500)</f>
        <v>0</v>
      </c>
      <c r="Q162" s="42">
        <f>SUMIF('C-Existing'!$B$12:$B$500,$B162,'C-Existing'!Q$12:Q$500)</f>
        <v>0</v>
      </c>
      <c r="R162" s="42">
        <f>SUMIF('C-Existing'!$B$12:$B$500,$B162,'C-Existing'!R$12:R$500)</f>
        <v>0</v>
      </c>
      <c r="S162" s="42">
        <f>SUMIF('C-Existing'!$B$12:$B$500,$B162,'C-Existing'!S$12:S$500)</f>
        <v>0</v>
      </c>
      <c r="T162" s="42">
        <f>SUMIF('C-Existing'!$B$12:$B$500,$B162,'C-Existing'!T$12:T$500)</f>
        <v>0</v>
      </c>
      <c r="U162" s="42">
        <f>SUMIF('C-Existing'!$B$12:$B$500,$B162,'C-Existing'!U$12:U$500)</f>
        <v>1</v>
      </c>
      <c r="V162" s="42">
        <f>SUMIF('C-Existing'!$B$12:$B$500,$B162,'C-Existing'!V$12:V$500)</f>
        <v>0</v>
      </c>
      <c r="W162" s="42">
        <f>SUMIF('C-Existing'!$B$12:$B$500,$B162,'C-Existing'!W$12:W$500)</f>
        <v>0</v>
      </c>
      <c r="X162" s="42">
        <f>SUMIF('C-Existing'!$B$12:$B$500,$B162,'C-Existing'!X$12:X$500)</f>
        <v>155</v>
      </c>
      <c r="Y162" s="42">
        <f>SUMIF('C-Existing'!$B$12:$B$500,$B162,'C-Existing'!Y$12:Y$500)</f>
        <v>0</v>
      </c>
      <c r="Z162" s="42">
        <f>SUMIF('C-Existing'!$B$12:$B$500,$B162,'C-Existing'!Z$12:Z$500)</f>
        <v>0</v>
      </c>
      <c r="AA162" s="42">
        <f>SUMIF('C-Existing'!$B$12:$B$500,$B162,'C-Existing'!AA$12:AA$500)</f>
        <v>0</v>
      </c>
      <c r="AB162" s="42">
        <f>SUMIF('C-Existing'!$B$12:$B$500,$B162,'C-Existing'!AB$12:AB$500)</f>
        <v>0</v>
      </c>
      <c r="AC162" s="42">
        <f>SUMIF('C-Existing'!$B$12:$B$500,$B162,'C-Existing'!AC$12:AC$500)</f>
        <v>88</v>
      </c>
      <c r="AD162" s="42">
        <f>SUMIF('C-Existing'!$B$12:$B$500,$B162,'C-Existing'!AD$12:AD$500)</f>
        <v>0</v>
      </c>
      <c r="AE162" s="70">
        <f>SUMIF('C-Existing'!$B$12:$B$500,$B162,'C-Existing'!AE$12:AE$500)</f>
        <v>0.1111</v>
      </c>
      <c r="AF162" s="42">
        <f>SUMIF('C-Existing'!$B$12:$B$500,$B162,'C-Existing'!AF$12:AF$500)</f>
        <v>0</v>
      </c>
      <c r="AG162" s="42">
        <f>SUMIF('C-Existing'!$B$12:$B$500,$B162,'C-Existing'!AG$12:AG$500)</f>
        <v>0</v>
      </c>
      <c r="AH162" s="62">
        <f>SUMIF('C-Existing'!$B$12:$B$500,$B162,'C-Existing'!AH$12:AH$500)</f>
        <v>0</v>
      </c>
      <c r="AI162" s="42">
        <f>SUMIF('C-Existing'!$B$12:$B$500,$B162,'C-Existing'!AI$12:AI$500)</f>
        <v>0</v>
      </c>
      <c r="AJ162" s="42">
        <f>SUMIF('C-Existing'!$B$12:$B$500,$B162,'C-Existing'!AJ$12:AJ$500)</f>
        <v>0</v>
      </c>
      <c r="AK162" s="42">
        <f>SUMIF('C-Existing'!$B$12:$B$500,$B162,'C-Existing'!AK$12:AK$500)</f>
        <v>0</v>
      </c>
      <c r="AL162" s="42">
        <f>SUMIF('C-Existing'!$B$12:$B$500,$B162,'C-Existing'!AL$12:AL$500)</f>
        <v>0</v>
      </c>
      <c r="AM162" s="42">
        <f>SUMIF('C-Existing'!$B$12:$B$500,$B162,'C-Existing'!AM$12:AM$500)</f>
        <v>0</v>
      </c>
      <c r="AN162" s="42">
        <f>SUMIF('C-Existing'!$B$12:$B$500,$B162,'C-Existing'!AN$12:AN$500)</f>
        <v>0</v>
      </c>
      <c r="AR162" s="42">
        <f t="shared" si="12"/>
        <v>-13640</v>
      </c>
    </row>
    <row r="163" spans="1:44" x14ac:dyDescent="0.2">
      <c r="A163" s="1">
        <f t="shared" si="10"/>
        <v>11</v>
      </c>
      <c r="B163" s="10">
        <f t="shared" si="11"/>
        <v>46356</v>
      </c>
      <c r="C163" s="42">
        <f>SUMIF('C-Existing'!$B$12:$B$500,$B163,'C-Existing'!C$12:C$500)</f>
        <v>38977.480000000003</v>
      </c>
      <c r="D163" s="42">
        <f>SUMIF('C-Existing'!$B$12:$B$500,$B163,'C-Existing'!D$12:D$500)</f>
        <v>259916024.55999997</v>
      </c>
      <c r="E163" s="42">
        <f>SUMIF('C-Existing'!$B$12:$B$500,$B163,'C-Existing'!E$12:E$500)</f>
        <v>0</v>
      </c>
      <c r="F163" s="42">
        <f>SUMIF('C-Existing'!$B$12:$B$500,$B163,'C-Existing'!F$12:F$500)</f>
        <v>0</v>
      </c>
      <c r="G163" s="42">
        <f>SUMIF('C-Existing'!$B$12:$B$500,$B163,'C-Existing'!G$12:G$500)</f>
        <v>76</v>
      </c>
      <c r="H163" s="42">
        <f>SUMIF('C-Existing'!$B$12:$B$500,$B163,'C-Existing'!H$12:H$500)</f>
        <v>0</v>
      </c>
      <c r="I163" s="42">
        <f>SUMIF('C-Existing'!$B$12:$B$500,$B163,'C-Existing'!I$12:I$500)</f>
        <v>0</v>
      </c>
      <c r="J163" s="42">
        <f>SUMIF('C-Existing'!$B$12:$B$500,$B163,'C-Existing'!J$12:J$500)</f>
        <v>0</v>
      </c>
      <c r="K163" s="42">
        <f>SUMIF('C-Existing'!$B$12:$B$500,$B163,'C-Existing'!K$12:K$500)</f>
        <v>0</v>
      </c>
      <c r="L163" s="42">
        <f>SUMIF('C-Existing'!$B$12:$B$500,$B163,'C-Existing'!L$12:L$500)</f>
        <v>0</v>
      </c>
      <c r="M163" s="42">
        <f>SUMIF('C-Existing'!$B$12:$B$500,$B163,'C-Existing'!M$12:M$500)</f>
        <v>11780</v>
      </c>
      <c r="N163" s="42">
        <f>SUMIF('C-Existing'!$B$12:$B$500,$B163,'C-Existing'!N$12:N$500)</f>
        <v>0</v>
      </c>
      <c r="O163" s="42">
        <f>SUMIF('C-Existing'!$B$12:$B$500,$B163,'C-Existing'!O$12:O$500)</f>
        <v>0</v>
      </c>
      <c r="P163" s="42">
        <f>SUMIF('C-Existing'!$B$12:$B$500,$B163,'C-Existing'!P$12:P$500)</f>
        <v>0</v>
      </c>
      <c r="Q163" s="42">
        <f>SUMIF('C-Existing'!$B$12:$B$500,$B163,'C-Existing'!Q$12:Q$500)</f>
        <v>0</v>
      </c>
      <c r="R163" s="42">
        <f>SUMIF('C-Existing'!$B$12:$B$500,$B163,'C-Existing'!R$12:R$500)</f>
        <v>0</v>
      </c>
      <c r="S163" s="42">
        <f>SUMIF('C-Existing'!$B$12:$B$500,$B163,'C-Existing'!S$12:S$500)</f>
        <v>0</v>
      </c>
      <c r="T163" s="42">
        <f>SUMIF('C-Existing'!$B$12:$B$500,$B163,'C-Existing'!T$12:T$500)</f>
        <v>0</v>
      </c>
      <c r="U163" s="42">
        <f>SUMIF('C-Existing'!$B$12:$B$500,$B163,'C-Existing'!U$12:U$500)</f>
        <v>1</v>
      </c>
      <c r="V163" s="42">
        <f>SUMIF('C-Existing'!$B$12:$B$500,$B163,'C-Existing'!V$12:V$500)</f>
        <v>0</v>
      </c>
      <c r="W163" s="42">
        <f>SUMIF('C-Existing'!$B$12:$B$500,$B163,'C-Existing'!W$12:W$500)</f>
        <v>0</v>
      </c>
      <c r="X163" s="42">
        <f>SUMIF('C-Existing'!$B$12:$B$500,$B163,'C-Existing'!X$12:X$500)</f>
        <v>155</v>
      </c>
      <c r="Y163" s="42">
        <f>SUMIF('C-Existing'!$B$12:$B$500,$B163,'C-Existing'!Y$12:Y$500)</f>
        <v>0</v>
      </c>
      <c r="Z163" s="42">
        <f>SUMIF('C-Existing'!$B$12:$B$500,$B163,'C-Existing'!Z$12:Z$500)</f>
        <v>0</v>
      </c>
      <c r="AA163" s="42">
        <f>SUMIF('C-Existing'!$B$12:$B$500,$B163,'C-Existing'!AA$12:AA$500)</f>
        <v>0</v>
      </c>
      <c r="AB163" s="42">
        <f>SUMIF('C-Existing'!$B$12:$B$500,$B163,'C-Existing'!AB$12:AB$500)</f>
        <v>0</v>
      </c>
      <c r="AC163" s="42">
        <f>SUMIF('C-Existing'!$B$12:$B$500,$B163,'C-Existing'!AC$12:AC$500)</f>
        <v>76</v>
      </c>
      <c r="AD163" s="42">
        <f>SUMIF('C-Existing'!$B$12:$B$500,$B163,'C-Existing'!AD$12:AD$500)</f>
        <v>0</v>
      </c>
      <c r="AE163" s="70">
        <f>SUMIF('C-Existing'!$B$12:$B$500,$B163,'C-Existing'!AE$12:AE$500)</f>
        <v>0.1111</v>
      </c>
      <c r="AF163" s="42">
        <f>SUMIF('C-Existing'!$B$12:$B$500,$B163,'C-Existing'!AF$12:AF$500)</f>
        <v>0</v>
      </c>
      <c r="AG163" s="42">
        <f>SUMIF('C-Existing'!$B$12:$B$500,$B163,'C-Existing'!AG$12:AG$500)</f>
        <v>0</v>
      </c>
      <c r="AH163" s="62">
        <f>SUMIF('C-Existing'!$B$12:$B$500,$B163,'C-Existing'!AH$12:AH$500)</f>
        <v>0</v>
      </c>
      <c r="AI163" s="42">
        <f>SUMIF('C-Existing'!$B$12:$B$500,$B163,'C-Existing'!AI$12:AI$500)</f>
        <v>0</v>
      </c>
      <c r="AJ163" s="42">
        <f>SUMIF('C-Existing'!$B$12:$B$500,$B163,'C-Existing'!AJ$12:AJ$500)</f>
        <v>0</v>
      </c>
      <c r="AK163" s="42">
        <f>SUMIF('C-Existing'!$B$12:$B$500,$B163,'C-Existing'!AK$12:AK$500)</f>
        <v>0</v>
      </c>
      <c r="AL163" s="42">
        <f>SUMIF('C-Existing'!$B$12:$B$500,$B163,'C-Existing'!AL$12:AL$500)</f>
        <v>0</v>
      </c>
      <c r="AM163" s="42">
        <f>SUMIF('C-Existing'!$B$12:$B$500,$B163,'C-Existing'!AM$12:AM$500)</f>
        <v>0</v>
      </c>
      <c r="AN163" s="42">
        <f>SUMIF('C-Existing'!$B$12:$B$500,$B163,'C-Existing'!AN$12:AN$500)</f>
        <v>0</v>
      </c>
      <c r="AR163" s="42">
        <f t="shared" si="12"/>
        <v>-11780</v>
      </c>
    </row>
    <row r="164" spans="1:44" x14ac:dyDescent="0.2">
      <c r="A164" s="1">
        <f t="shared" si="10"/>
        <v>12</v>
      </c>
      <c r="B164" s="10">
        <f t="shared" si="11"/>
        <v>46387</v>
      </c>
      <c r="C164" s="42">
        <f>SUMIF('C-Existing'!$B$12:$B$500,$B164,'C-Existing'!C$12:C$500)</f>
        <v>35065.839999999997</v>
      </c>
      <c r="D164" s="42">
        <f>SUMIF('C-Existing'!$B$12:$B$500,$B164,'C-Existing'!D$12:D$500)</f>
        <v>259951090.39999998</v>
      </c>
      <c r="E164" s="42">
        <f>SUMIF('C-Existing'!$B$12:$B$500,$B164,'C-Existing'!E$12:E$500)</f>
        <v>0</v>
      </c>
      <c r="F164" s="42">
        <f>SUMIF('C-Existing'!$B$12:$B$500,$B164,'C-Existing'!F$12:F$500)</f>
        <v>0</v>
      </c>
      <c r="G164" s="42">
        <f>SUMIF('C-Existing'!$B$12:$B$500,$B164,'C-Existing'!G$12:G$500)</f>
        <v>61</v>
      </c>
      <c r="H164" s="42">
        <f>SUMIF('C-Existing'!$B$12:$B$500,$B164,'C-Existing'!H$12:H$500)</f>
        <v>0</v>
      </c>
      <c r="I164" s="42">
        <f>SUMIF('C-Existing'!$B$12:$B$500,$B164,'C-Existing'!I$12:I$500)</f>
        <v>0</v>
      </c>
      <c r="J164" s="42">
        <f>SUMIF('C-Existing'!$B$12:$B$500,$B164,'C-Existing'!J$12:J$500)</f>
        <v>0</v>
      </c>
      <c r="K164" s="42">
        <f>SUMIF('C-Existing'!$B$12:$B$500,$B164,'C-Existing'!K$12:K$500)</f>
        <v>0</v>
      </c>
      <c r="L164" s="42">
        <f>SUMIF('C-Existing'!$B$12:$B$500,$B164,'C-Existing'!L$12:L$500)</f>
        <v>0</v>
      </c>
      <c r="M164" s="42">
        <f>SUMIF('C-Existing'!$B$12:$B$500,$B164,'C-Existing'!M$12:M$500)</f>
        <v>9455</v>
      </c>
      <c r="N164" s="42">
        <f>SUMIF('C-Existing'!$B$12:$B$500,$B164,'C-Existing'!N$12:N$500)</f>
        <v>0</v>
      </c>
      <c r="O164" s="42">
        <f>SUMIF('C-Existing'!$B$12:$B$500,$B164,'C-Existing'!O$12:O$500)</f>
        <v>0</v>
      </c>
      <c r="P164" s="42">
        <f>SUMIF('C-Existing'!$B$12:$B$500,$B164,'C-Existing'!P$12:P$500)</f>
        <v>0</v>
      </c>
      <c r="Q164" s="42">
        <f>SUMIF('C-Existing'!$B$12:$B$500,$B164,'C-Existing'!Q$12:Q$500)</f>
        <v>0</v>
      </c>
      <c r="R164" s="42">
        <f>SUMIF('C-Existing'!$B$12:$B$500,$B164,'C-Existing'!R$12:R$500)</f>
        <v>0</v>
      </c>
      <c r="S164" s="42">
        <f>SUMIF('C-Existing'!$B$12:$B$500,$B164,'C-Existing'!S$12:S$500)</f>
        <v>0</v>
      </c>
      <c r="T164" s="42">
        <f>SUMIF('C-Existing'!$B$12:$B$500,$B164,'C-Existing'!T$12:T$500)</f>
        <v>0</v>
      </c>
      <c r="U164" s="42">
        <f>SUMIF('C-Existing'!$B$12:$B$500,$B164,'C-Existing'!U$12:U$500)</f>
        <v>1</v>
      </c>
      <c r="V164" s="42">
        <f>SUMIF('C-Existing'!$B$12:$B$500,$B164,'C-Existing'!V$12:V$500)</f>
        <v>0</v>
      </c>
      <c r="W164" s="42">
        <f>SUMIF('C-Existing'!$B$12:$B$500,$B164,'C-Existing'!W$12:W$500)</f>
        <v>0</v>
      </c>
      <c r="X164" s="42">
        <f>SUMIF('C-Existing'!$B$12:$B$500,$B164,'C-Existing'!X$12:X$500)</f>
        <v>155</v>
      </c>
      <c r="Y164" s="42">
        <f>SUMIF('C-Existing'!$B$12:$B$500,$B164,'C-Existing'!Y$12:Y$500)</f>
        <v>0</v>
      </c>
      <c r="Z164" s="42">
        <f>SUMIF('C-Existing'!$B$12:$B$500,$B164,'C-Existing'!Z$12:Z$500)</f>
        <v>0</v>
      </c>
      <c r="AA164" s="42">
        <f>SUMIF('C-Existing'!$B$12:$B$500,$B164,'C-Existing'!AA$12:AA$500)</f>
        <v>0</v>
      </c>
      <c r="AB164" s="42">
        <f>SUMIF('C-Existing'!$B$12:$B$500,$B164,'C-Existing'!AB$12:AB$500)</f>
        <v>0</v>
      </c>
      <c r="AC164" s="42">
        <f>SUMIF('C-Existing'!$B$12:$B$500,$B164,'C-Existing'!AC$12:AC$500)</f>
        <v>61</v>
      </c>
      <c r="AD164" s="42">
        <f>SUMIF('C-Existing'!$B$12:$B$500,$B164,'C-Existing'!AD$12:AD$500)</f>
        <v>0</v>
      </c>
      <c r="AE164" s="70">
        <f>SUMIF('C-Existing'!$B$12:$B$500,$B164,'C-Existing'!AE$12:AE$500)</f>
        <v>0.1111</v>
      </c>
      <c r="AF164" s="42">
        <f>SUMIF('C-Existing'!$B$12:$B$500,$B164,'C-Existing'!AF$12:AF$500)</f>
        <v>0</v>
      </c>
      <c r="AG164" s="42">
        <f>SUMIF('C-Existing'!$B$12:$B$500,$B164,'C-Existing'!AG$12:AG$500)</f>
        <v>0</v>
      </c>
      <c r="AH164" s="62">
        <f>SUMIF('C-Existing'!$B$12:$B$500,$B164,'C-Existing'!AH$12:AH$500)</f>
        <v>0</v>
      </c>
      <c r="AI164" s="42">
        <f>SUMIF('C-Existing'!$B$12:$B$500,$B164,'C-Existing'!AI$12:AI$500)</f>
        <v>0</v>
      </c>
      <c r="AJ164" s="42">
        <f>SUMIF('C-Existing'!$B$12:$B$500,$B164,'C-Existing'!AJ$12:AJ$500)</f>
        <v>0</v>
      </c>
      <c r="AK164" s="42">
        <f>SUMIF('C-Existing'!$B$12:$B$500,$B164,'C-Existing'!AK$12:AK$500)</f>
        <v>0</v>
      </c>
      <c r="AL164" s="42">
        <f>SUMIF('C-Existing'!$B$12:$B$500,$B164,'C-Existing'!AL$12:AL$500)</f>
        <v>0</v>
      </c>
      <c r="AM164" s="42">
        <f>SUMIF('C-Existing'!$B$12:$B$500,$B164,'C-Existing'!AM$12:AM$500)</f>
        <v>0</v>
      </c>
      <c r="AN164" s="42">
        <f>SUMIF('C-Existing'!$B$12:$B$500,$B164,'C-Existing'!AN$12:AN$500)</f>
        <v>0</v>
      </c>
      <c r="AR164" s="42">
        <f t="shared" si="12"/>
        <v>-9455</v>
      </c>
    </row>
    <row r="165" spans="1:44" x14ac:dyDescent="0.2">
      <c r="A165" s="1">
        <f t="shared" si="10"/>
        <v>1</v>
      </c>
      <c r="B165" s="10">
        <f t="shared" si="11"/>
        <v>46418</v>
      </c>
      <c r="C165" s="42">
        <f>SUMIF('C-Existing'!$B$12:$B$500,$B165,'C-Existing'!C$12:C$500)</f>
        <v>0</v>
      </c>
      <c r="D165" s="42">
        <f>SUMIF('C-Existing'!$B$12:$B$500,$B165,'C-Existing'!D$12:D$500)</f>
        <v>259951090.39999998</v>
      </c>
      <c r="E165" s="42">
        <f>SUMIF('C-Existing'!$B$12:$B$500,$B165,'C-Existing'!E$12:E$500)</f>
        <v>0</v>
      </c>
      <c r="F165" s="42">
        <f>SUMIF('C-Existing'!$B$12:$B$500,$B165,'C-Existing'!F$12:F$500)</f>
        <v>0</v>
      </c>
      <c r="G165" s="42">
        <f>SUMIF('C-Existing'!$B$12:$B$500,$B165,'C-Existing'!G$12:G$500)</f>
        <v>0</v>
      </c>
      <c r="H165" s="42">
        <f>SUMIF('C-Existing'!$B$12:$B$500,$B165,'C-Existing'!H$12:H$500)</f>
        <v>0</v>
      </c>
      <c r="I165" s="42">
        <f>SUMIF('C-Existing'!$B$12:$B$500,$B165,'C-Existing'!I$12:I$500)</f>
        <v>0</v>
      </c>
      <c r="J165" s="42">
        <f>SUMIF('C-Existing'!$B$12:$B$500,$B165,'C-Existing'!J$12:J$500)</f>
        <v>0</v>
      </c>
      <c r="K165" s="42">
        <f>SUMIF('C-Existing'!$B$12:$B$500,$B165,'C-Existing'!K$12:K$500)</f>
        <v>0</v>
      </c>
      <c r="L165" s="42">
        <f>SUMIF('C-Existing'!$B$12:$B$500,$B165,'C-Existing'!L$12:L$500)</f>
        <v>0</v>
      </c>
      <c r="M165" s="42">
        <f>SUMIF('C-Existing'!$B$12:$B$500,$B165,'C-Existing'!M$12:M$500)</f>
        <v>0</v>
      </c>
      <c r="N165" s="42">
        <f>SUMIF('C-Existing'!$B$12:$B$500,$B165,'C-Existing'!N$12:N$500)</f>
        <v>0</v>
      </c>
      <c r="O165" s="42">
        <f>SUMIF('C-Existing'!$B$12:$B$500,$B165,'C-Existing'!O$12:O$500)</f>
        <v>0</v>
      </c>
      <c r="P165" s="42">
        <f>SUMIF('C-Existing'!$B$12:$B$500,$B165,'C-Existing'!P$12:P$500)</f>
        <v>0</v>
      </c>
      <c r="Q165" s="42">
        <f>SUMIF('C-Existing'!$B$12:$B$500,$B165,'C-Existing'!Q$12:Q$500)</f>
        <v>0</v>
      </c>
      <c r="R165" s="42">
        <f>SUMIF('C-Existing'!$B$12:$B$500,$B165,'C-Existing'!R$12:R$500)</f>
        <v>0</v>
      </c>
      <c r="S165" s="42">
        <f>SUMIF('C-Existing'!$B$12:$B$500,$B165,'C-Existing'!S$12:S$500)</f>
        <v>0</v>
      </c>
      <c r="T165" s="42">
        <f>SUMIF('C-Existing'!$B$12:$B$500,$B165,'C-Existing'!T$12:T$500)</f>
        <v>0</v>
      </c>
      <c r="U165" s="42">
        <f>SUMIF('C-Existing'!$B$12:$B$500,$B165,'C-Existing'!U$12:U$500)</f>
        <v>1</v>
      </c>
      <c r="V165" s="42">
        <f>SUMIF('C-Existing'!$B$12:$B$500,$B165,'C-Existing'!V$12:V$500)</f>
        <v>0</v>
      </c>
      <c r="W165" s="42">
        <f>SUMIF('C-Existing'!$B$12:$B$500,$B165,'C-Existing'!W$12:W$500)</f>
        <v>0</v>
      </c>
      <c r="X165" s="42">
        <f>SUMIF('C-Existing'!$B$12:$B$500,$B165,'C-Existing'!X$12:X$500)</f>
        <v>155</v>
      </c>
      <c r="Y165" s="42">
        <f>SUMIF('C-Existing'!$B$12:$B$500,$B165,'C-Existing'!Y$12:Y$500)</f>
        <v>0</v>
      </c>
      <c r="Z165" s="42">
        <f>SUMIF('C-Existing'!$B$12:$B$500,$B165,'C-Existing'!Z$12:Z$500)</f>
        <v>0</v>
      </c>
      <c r="AA165" s="42">
        <f>SUMIF('C-Existing'!$B$12:$B$500,$B165,'C-Existing'!AA$12:AA$500)</f>
        <v>0</v>
      </c>
      <c r="AB165" s="42">
        <f>SUMIF('C-Existing'!$B$12:$B$500,$B165,'C-Existing'!AB$12:AB$500)</f>
        <v>0</v>
      </c>
      <c r="AC165" s="42">
        <f>SUMIF('C-Existing'!$B$12:$B$500,$B165,'C-Existing'!AC$12:AC$500)</f>
        <v>0</v>
      </c>
      <c r="AD165" s="42">
        <f>SUMIF('C-Existing'!$B$12:$B$500,$B165,'C-Existing'!AD$12:AD$500)</f>
        <v>0</v>
      </c>
      <c r="AE165" s="70">
        <f>SUMIF('C-Existing'!$B$12:$B$500,$B165,'C-Existing'!AE$12:AE$500)</f>
        <v>0.1111</v>
      </c>
      <c r="AF165" s="42">
        <f>SUMIF('C-Existing'!$B$12:$B$500,$B165,'C-Existing'!AF$12:AF$500)</f>
        <v>0</v>
      </c>
      <c r="AG165" s="42">
        <f>SUMIF('C-Existing'!$B$12:$B$500,$B165,'C-Existing'!AG$12:AG$500)</f>
        <v>0</v>
      </c>
      <c r="AH165" s="62">
        <f>SUMIF('C-Existing'!$B$12:$B$500,$B165,'C-Existing'!AH$12:AH$500)</f>
        <v>0</v>
      </c>
      <c r="AI165" s="42">
        <f>SUMIF('C-Existing'!$B$12:$B$500,$B165,'C-Existing'!AI$12:AI$500)</f>
        <v>0</v>
      </c>
      <c r="AJ165" s="42">
        <f>SUMIF('C-Existing'!$B$12:$B$500,$B165,'C-Existing'!AJ$12:AJ$500)</f>
        <v>0</v>
      </c>
      <c r="AK165" s="42">
        <f>SUMIF('C-Existing'!$B$12:$B$500,$B165,'C-Existing'!AK$12:AK$500)</f>
        <v>0</v>
      </c>
      <c r="AL165" s="42">
        <f>SUMIF('C-Existing'!$B$12:$B$500,$B165,'C-Existing'!AL$12:AL$500)</f>
        <v>0</v>
      </c>
      <c r="AM165" s="42">
        <f>SUMIF('C-Existing'!$B$12:$B$500,$B165,'C-Existing'!AM$12:AM$500)</f>
        <v>0</v>
      </c>
      <c r="AN165" s="42">
        <f>SUMIF('C-Existing'!$B$12:$B$500,$B165,'C-Existing'!AN$12:AN$500)</f>
        <v>0</v>
      </c>
      <c r="AR165" s="42">
        <f t="shared" si="12"/>
        <v>0</v>
      </c>
    </row>
    <row r="166" spans="1:44" x14ac:dyDescent="0.2">
      <c r="A166" s="1">
        <f t="shared" si="10"/>
        <v>2</v>
      </c>
      <c r="B166" s="10">
        <f t="shared" si="11"/>
        <v>46446</v>
      </c>
      <c r="C166" s="42">
        <f>SUMIF('C-Existing'!$B$12:$B$500,$B166,'C-Existing'!C$12:C$500)</f>
        <v>0</v>
      </c>
      <c r="D166" s="42">
        <f>SUMIF('C-Existing'!$B$12:$B$500,$B166,'C-Existing'!D$12:D$500)</f>
        <v>259951090.39999998</v>
      </c>
      <c r="E166" s="42">
        <f>SUMIF('C-Existing'!$B$12:$B$500,$B166,'C-Existing'!E$12:E$500)</f>
        <v>0</v>
      </c>
      <c r="F166" s="42">
        <f>SUMIF('C-Existing'!$B$12:$B$500,$B166,'C-Existing'!F$12:F$500)</f>
        <v>0</v>
      </c>
      <c r="G166" s="42">
        <f>SUMIF('C-Existing'!$B$12:$B$500,$B166,'C-Existing'!G$12:G$500)</f>
        <v>0</v>
      </c>
      <c r="H166" s="42">
        <f>SUMIF('C-Existing'!$B$12:$B$500,$B166,'C-Existing'!H$12:H$500)</f>
        <v>0</v>
      </c>
      <c r="I166" s="42">
        <f>SUMIF('C-Existing'!$B$12:$B$500,$B166,'C-Existing'!I$12:I$500)</f>
        <v>0</v>
      </c>
      <c r="J166" s="42">
        <f>SUMIF('C-Existing'!$B$12:$B$500,$B166,'C-Existing'!J$12:J$500)</f>
        <v>0</v>
      </c>
      <c r="K166" s="42">
        <f>SUMIF('C-Existing'!$B$12:$B$500,$B166,'C-Existing'!K$12:K$500)</f>
        <v>0</v>
      </c>
      <c r="L166" s="42">
        <f>SUMIF('C-Existing'!$B$12:$B$500,$B166,'C-Existing'!L$12:L$500)</f>
        <v>0</v>
      </c>
      <c r="M166" s="42">
        <f>SUMIF('C-Existing'!$B$12:$B$500,$B166,'C-Existing'!M$12:M$500)</f>
        <v>0</v>
      </c>
      <c r="N166" s="42">
        <f>SUMIF('C-Existing'!$B$12:$B$500,$B166,'C-Existing'!N$12:N$500)</f>
        <v>0</v>
      </c>
      <c r="O166" s="42">
        <f>SUMIF('C-Existing'!$B$12:$B$500,$B166,'C-Existing'!O$12:O$500)</f>
        <v>0</v>
      </c>
      <c r="P166" s="42">
        <f>SUMIF('C-Existing'!$B$12:$B$500,$B166,'C-Existing'!P$12:P$500)</f>
        <v>0</v>
      </c>
      <c r="Q166" s="42">
        <f>SUMIF('C-Existing'!$B$12:$B$500,$B166,'C-Existing'!Q$12:Q$500)</f>
        <v>0</v>
      </c>
      <c r="R166" s="42">
        <f>SUMIF('C-Existing'!$B$12:$B$500,$B166,'C-Existing'!R$12:R$500)</f>
        <v>0</v>
      </c>
      <c r="S166" s="42">
        <f>SUMIF('C-Existing'!$B$12:$B$500,$B166,'C-Existing'!S$12:S$500)</f>
        <v>0</v>
      </c>
      <c r="T166" s="42">
        <f>SUMIF('C-Existing'!$B$12:$B$500,$B166,'C-Existing'!T$12:T$500)</f>
        <v>0</v>
      </c>
      <c r="U166" s="42">
        <f>SUMIF('C-Existing'!$B$12:$B$500,$B166,'C-Existing'!U$12:U$500)</f>
        <v>1</v>
      </c>
      <c r="V166" s="42">
        <f>SUMIF('C-Existing'!$B$12:$B$500,$B166,'C-Existing'!V$12:V$500)</f>
        <v>0</v>
      </c>
      <c r="W166" s="42">
        <f>SUMIF('C-Existing'!$B$12:$B$500,$B166,'C-Existing'!W$12:W$500)</f>
        <v>0</v>
      </c>
      <c r="X166" s="42">
        <f>SUMIF('C-Existing'!$B$12:$B$500,$B166,'C-Existing'!X$12:X$500)</f>
        <v>155</v>
      </c>
      <c r="Y166" s="42">
        <f>SUMIF('C-Existing'!$B$12:$B$500,$B166,'C-Existing'!Y$12:Y$500)</f>
        <v>0</v>
      </c>
      <c r="Z166" s="42">
        <f>SUMIF('C-Existing'!$B$12:$B$500,$B166,'C-Existing'!Z$12:Z$500)</f>
        <v>0</v>
      </c>
      <c r="AA166" s="42">
        <f>SUMIF('C-Existing'!$B$12:$B$500,$B166,'C-Existing'!AA$12:AA$500)</f>
        <v>0</v>
      </c>
      <c r="AB166" s="42">
        <f>SUMIF('C-Existing'!$B$12:$B$500,$B166,'C-Existing'!AB$12:AB$500)</f>
        <v>0</v>
      </c>
      <c r="AC166" s="42">
        <f>SUMIF('C-Existing'!$B$12:$B$500,$B166,'C-Existing'!AC$12:AC$500)</f>
        <v>0</v>
      </c>
      <c r="AD166" s="42">
        <f>SUMIF('C-Existing'!$B$12:$B$500,$B166,'C-Existing'!AD$12:AD$500)</f>
        <v>0</v>
      </c>
      <c r="AE166" s="70">
        <f>SUMIF('C-Existing'!$B$12:$B$500,$B166,'C-Existing'!AE$12:AE$500)</f>
        <v>0.1111</v>
      </c>
      <c r="AF166" s="42">
        <f>SUMIF('C-Existing'!$B$12:$B$500,$B166,'C-Existing'!AF$12:AF$500)</f>
        <v>0</v>
      </c>
      <c r="AG166" s="42">
        <f>SUMIF('C-Existing'!$B$12:$B$500,$B166,'C-Existing'!AG$12:AG$500)</f>
        <v>0</v>
      </c>
      <c r="AH166" s="62">
        <f>SUMIF('C-Existing'!$B$12:$B$500,$B166,'C-Existing'!AH$12:AH$500)</f>
        <v>0</v>
      </c>
      <c r="AI166" s="42">
        <f>SUMIF('C-Existing'!$B$12:$B$500,$B166,'C-Existing'!AI$12:AI$500)</f>
        <v>0</v>
      </c>
      <c r="AJ166" s="42">
        <f>SUMIF('C-Existing'!$B$12:$B$500,$B166,'C-Existing'!AJ$12:AJ$500)</f>
        <v>0</v>
      </c>
      <c r="AK166" s="42">
        <f>SUMIF('C-Existing'!$B$12:$B$500,$B166,'C-Existing'!AK$12:AK$500)</f>
        <v>0</v>
      </c>
      <c r="AL166" s="42">
        <f>SUMIF('C-Existing'!$B$12:$B$500,$B166,'C-Existing'!AL$12:AL$500)</f>
        <v>0</v>
      </c>
      <c r="AM166" s="42">
        <f>SUMIF('C-Existing'!$B$12:$B$500,$B166,'C-Existing'!AM$12:AM$500)</f>
        <v>0</v>
      </c>
      <c r="AN166" s="42">
        <f>SUMIF('C-Existing'!$B$12:$B$500,$B166,'C-Existing'!AN$12:AN$500)</f>
        <v>0</v>
      </c>
      <c r="AR166" s="42">
        <f t="shared" si="12"/>
        <v>0</v>
      </c>
    </row>
    <row r="167" spans="1:44" x14ac:dyDescent="0.2">
      <c r="A167" s="1">
        <f t="shared" si="10"/>
        <v>3</v>
      </c>
      <c r="B167" s="10">
        <f t="shared" si="11"/>
        <v>46477</v>
      </c>
      <c r="C167" s="42">
        <f>SUMIF('C-Existing'!$B$12:$B$500,$B167,'C-Existing'!C$12:C$500)</f>
        <v>0</v>
      </c>
      <c r="D167" s="42">
        <f>SUMIF('C-Existing'!$B$12:$B$500,$B167,'C-Existing'!D$12:D$500)</f>
        <v>259951090.39999998</v>
      </c>
      <c r="E167" s="42">
        <f>SUMIF('C-Existing'!$B$12:$B$500,$B167,'C-Existing'!E$12:E$500)</f>
        <v>0</v>
      </c>
      <c r="F167" s="42">
        <f>SUMIF('C-Existing'!$B$12:$B$500,$B167,'C-Existing'!F$12:F$500)</f>
        <v>0</v>
      </c>
      <c r="G167" s="42">
        <f>SUMIF('C-Existing'!$B$12:$B$500,$B167,'C-Existing'!G$12:G$500)</f>
        <v>0</v>
      </c>
      <c r="H167" s="42">
        <f>SUMIF('C-Existing'!$B$12:$B$500,$B167,'C-Existing'!H$12:H$500)</f>
        <v>0</v>
      </c>
      <c r="I167" s="42">
        <f>SUMIF('C-Existing'!$B$12:$B$500,$B167,'C-Existing'!I$12:I$500)</f>
        <v>0</v>
      </c>
      <c r="J167" s="42">
        <f>SUMIF('C-Existing'!$B$12:$B$500,$B167,'C-Existing'!J$12:J$500)</f>
        <v>0</v>
      </c>
      <c r="K167" s="42">
        <f>SUMIF('C-Existing'!$B$12:$B$500,$B167,'C-Existing'!K$12:K$500)</f>
        <v>0</v>
      </c>
      <c r="L167" s="42">
        <f>SUMIF('C-Existing'!$B$12:$B$500,$B167,'C-Existing'!L$12:L$500)</f>
        <v>0</v>
      </c>
      <c r="M167" s="42">
        <f>SUMIF('C-Existing'!$B$12:$B$500,$B167,'C-Existing'!M$12:M$500)</f>
        <v>0</v>
      </c>
      <c r="N167" s="42">
        <f>SUMIF('C-Existing'!$B$12:$B$500,$B167,'C-Existing'!N$12:N$500)</f>
        <v>0</v>
      </c>
      <c r="O167" s="42">
        <f>SUMIF('C-Existing'!$B$12:$B$500,$B167,'C-Existing'!O$12:O$500)</f>
        <v>0</v>
      </c>
      <c r="P167" s="42">
        <f>SUMIF('C-Existing'!$B$12:$B$500,$B167,'C-Existing'!P$12:P$500)</f>
        <v>0</v>
      </c>
      <c r="Q167" s="42">
        <f>SUMIF('C-Existing'!$B$12:$B$500,$B167,'C-Existing'!Q$12:Q$500)</f>
        <v>0</v>
      </c>
      <c r="R167" s="42">
        <f>SUMIF('C-Existing'!$B$12:$B$500,$B167,'C-Existing'!R$12:R$500)</f>
        <v>0</v>
      </c>
      <c r="S167" s="42">
        <f>SUMIF('C-Existing'!$B$12:$B$500,$B167,'C-Existing'!S$12:S$500)</f>
        <v>0</v>
      </c>
      <c r="T167" s="42">
        <f>SUMIF('C-Existing'!$B$12:$B$500,$B167,'C-Existing'!T$12:T$500)</f>
        <v>0</v>
      </c>
      <c r="U167" s="42">
        <f>SUMIF('C-Existing'!$B$12:$B$500,$B167,'C-Existing'!U$12:U$500)</f>
        <v>1</v>
      </c>
      <c r="V167" s="42">
        <f>SUMIF('C-Existing'!$B$12:$B$500,$B167,'C-Existing'!V$12:V$500)</f>
        <v>0</v>
      </c>
      <c r="W167" s="42">
        <f>SUMIF('C-Existing'!$B$12:$B$500,$B167,'C-Existing'!W$12:W$500)</f>
        <v>0</v>
      </c>
      <c r="X167" s="42">
        <f>SUMIF('C-Existing'!$B$12:$B$500,$B167,'C-Existing'!X$12:X$500)</f>
        <v>155</v>
      </c>
      <c r="Y167" s="42">
        <f>SUMIF('C-Existing'!$B$12:$B$500,$B167,'C-Existing'!Y$12:Y$500)</f>
        <v>0</v>
      </c>
      <c r="Z167" s="42">
        <f>SUMIF('C-Existing'!$B$12:$B$500,$B167,'C-Existing'!Z$12:Z$500)</f>
        <v>0</v>
      </c>
      <c r="AA167" s="42">
        <f>SUMIF('C-Existing'!$B$12:$B$500,$B167,'C-Existing'!AA$12:AA$500)</f>
        <v>0</v>
      </c>
      <c r="AB167" s="42">
        <f>SUMIF('C-Existing'!$B$12:$B$500,$B167,'C-Existing'!AB$12:AB$500)</f>
        <v>0</v>
      </c>
      <c r="AC167" s="42">
        <f>SUMIF('C-Existing'!$B$12:$B$500,$B167,'C-Existing'!AC$12:AC$500)</f>
        <v>0</v>
      </c>
      <c r="AD167" s="42">
        <f>SUMIF('C-Existing'!$B$12:$B$500,$B167,'C-Existing'!AD$12:AD$500)</f>
        <v>0</v>
      </c>
      <c r="AE167" s="70">
        <f>SUMIF('C-Existing'!$B$12:$B$500,$B167,'C-Existing'!AE$12:AE$500)</f>
        <v>0.1111</v>
      </c>
      <c r="AF167" s="42">
        <f>SUMIF('C-Existing'!$B$12:$B$500,$B167,'C-Existing'!AF$12:AF$500)</f>
        <v>0</v>
      </c>
      <c r="AG167" s="42">
        <f>SUMIF('C-Existing'!$B$12:$B$500,$B167,'C-Existing'!AG$12:AG$500)</f>
        <v>0</v>
      </c>
      <c r="AH167" s="62">
        <f>SUMIF('C-Existing'!$B$12:$B$500,$B167,'C-Existing'!AH$12:AH$500)</f>
        <v>0</v>
      </c>
      <c r="AI167" s="42">
        <f>SUMIF('C-Existing'!$B$12:$B$500,$B167,'C-Existing'!AI$12:AI$500)</f>
        <v>0</v>
      </c>
      <c r="AJ167" s="42">
        <f>SUMIF('C-Existing'!$B$12:$B$500,$B167,'C-Existing'!AJ$12:AJ$500)</f>
        <v>0</v>
      </c>
      <c r="AK167" s="42">
        <f>SUMIF('C-Existing'!$B$12:$B$500,$B167,'C-Existing'!AK$12:AK$500)</f>
        <v>0</v>
      </c>
      <c r="AL167" s="42">
        <f>SUMIF('C-Existing'!$B$12:$B$500,$B167,'C-Existing'!AL$12:AL$500)</f>
        <v>0</v>
      </c>
      <c r="AM167" s="42">
        <f>SUMIF('C-Existing'!$B$12:$B$500,$B167,'C-Existing'!AM$12:AM$500)</f>
        <v>0</v>
      </c>
      <c r="AN167" s="42">
        <f>SUMIF('C-Existing'!$B$12:$B$500,$B167,'C-Existing'!AN$12:AN$500)</f>
        <v>0</v>
      </c>
      <c r="AR167" s="42">
        <f t="shared" si="12"/>
        <v>0</v>
      </c>
    </row>
    <row r="168" spans="1:44" x14ac:dyDescent="0.2">
      <c r="A168" s="1">
        <f t="shared" si="10"/>
        <v>4</v>
      </c>
      <c r="B168" s="10">
        <f t="shared" si="11"/>
        <v>46507</v>
      </c>
      <c r="C168" s="42">
        <f>SUMIF('C-Existing'!$B$12:$B$500,$B168,'C-Existing'!C$12:C$500)</f>
        <v>0</v>
      </c>
      <c r="D168" s="42">
        <f>SUMIF('C-Existing'!$B$12:$B$500,$B168,'C-Existing'!D$12:D$500)</f>
        <v>259951090.39999998</v>
      </c>
      <c r="E168" s="42">
        <f>SUMIF('C-Existing'!$B$12:$B$500,$B168,'C-Existing'!E$12:E$500)</f>
        <v>0</v>
      </c>
      <c r="F168" s="42">
        <f>SUMIF('C-Existing'!$B$12:$B$500,$B168,'C-Existing'!F$12:F$500)</f>
        <v>0</v>
      </c>
      <c r="G168" s="42">
        <f>SUMIF('C-Existing'!$B$12:$B$500,$B168,'C-Existing'!G$12:G$500)</f>
        <v>0</v>
      </c>
      <c r="H168" s="42">
        <f>SUMIF('C-Existing'!$B$12:$B$500,$B168,'C-Existing'!H$12:H$500)</f>
        <v>0</v>
      </c>
      <c r="I168" s="42">
        <f>SUMIF('C-Existing'!$B$12:$B$500,$B168,'C-Existing'!I$12:I$500)</f>
        <v>0</v>
      </c>
      <c r="J168" s="42">
        <f>SUMIF('C-Existing'!$B$12:$B$500,$B168,'C-Existing'!J$12:J$500)</f>
        <v>0</v>
      </c>
      <c r="K168" s="42">
        <f>SUMIF('C-Existing'!$B$12:$B$500,$B168,'C-Existing'!K$12:K$500)</f>
        <v>0</v>
      </c>
      <c r="L168" s="42">
        <f>SUMIF('C-Existing'!$B$12:$B$500,$B168,'C-Existing'!L$12:L$500)</f>
        <v>0</v>
      </c>
      <c r="M168" s="42">
        <f>SUMIF('C-Existing'!$B$12:$B$500,$B168,'C-Existing'!M$12:M$500)</f>
        <v>0</v>
      </c>
      <c r="N168" s="42">
        <f>SUMIF('C-Existing'!$B$12:$B$500,$B168,'C-Existing'!N$12:N$500)</f>
        <v>0</v>
      </c>
      <c r="O168" s="42">
        <f>SUMIF('C-Existing'!$B$12:$B$500,$B168,'C-Existing'!O$12:O$500)</f>
        <v>0</v>
      </c>
      <c r="P168" s="42">
        <f>SUMIF('C-Existing'!$B$12:$B$500,$B168,'C-Existing'!P$12:P$500)</f>
        <v>0</v>
      </c>
      <c r="Q168" s="42">
        <f>SUMIF('C-Existing'!$B$12:$B$500,$B168,'C-Existing'!Q$12:Q$500)</f>
        <v>0</v>
      </c>
      <c r="R168" s="42">
        <f>SUMIF('C-Existing'!$B$12:$B$500,$B168,'C-Existing'!R$12:R$500)</f>
        <v>0</v>
      </c>
      <c r="S168" s="42">
        <f>SUMIF('C-Existing'!$B$12:$B$500,$B168,'C-Existing'!S$12:S$500)</f>
        <v>0</v>
      </c>
      <c r="T168" s="42">
        <f>SUMIF('C-Existing'!$B$12:$B$500,$B168,'C-Existing'!T$12:T$500)</f>
        <v>0</v>
      </c>
      <c r="U168" s="42">
        <f>SUMIF('C-Existing'!$B$12:$B$500,$B168,'C-Existing'!U$12:U$500)</f>
        <v>1</v>
      </c>
      <c r="V168" s="42">
        <f>SUMIF('C-Existing'!$B$12:$B$500,$B168,'C-Existing'!V$12:V$500)</f>
        <v>0</v>
      </c>
      <c r="W168" s="42">
        <f>SUMIF('C-Existing'!$B$12:$B$500,$B168,'C-Existing'!W$12:W$500)</f>
        <v>0</v>
      </c>
      <c r="X168" s="42">
        <f>SUMIF('C-Existing'!$B$12:$B$500,$B168,'C-Existing'!X$12:X$500)</f>
        <v>155</v>
      </c>
      <c r="Y168" s="42">
        <f>SUMIF('C-Existing'!$B$12:$B$500,$B168,'C-Existing'!Y$12:Y$500)</f>
        <v>0</v>
      </c>
      <c r="Z168" s="42">
        <f>SUMIF('C-Existing'!$B$12:$B$500,$B168,'C-Existing'!Z$12:Z$500)</f>
        <v>0</v>
      </c>
      <c r="AA168" s="42">
        <f>SUMIF('C-Existing'!$B$12:$B$500,$B168,'C-Existing'!AA$12:AA$500)</f>
        <v>0</v>
      </c>
      <c r="AB168" s="42">
        <f>SUMIF('C-Existing'!$B$12:$B$500,$B168,'C-Existing'!AB$12:AB$500)</f>
        <v>0</v>
      </c>
      <c r="AC168" s="42">
        <f>SUMIF('C-Existing'!$B$12:$B$500,$B168,'C-Existing'!AC$12:AC$500)</f>
        <v>0</v>
      </c>
      <c r="AD168" s="42">
        <f>SUMIF('C-Existing'!$B$12:$B$500,$B168,'C-Existing'!AD$12:AD$500)</f>
        <v>0</v>
      </c>
      <c r="AE168" s="70">
        <f>SUMIF('C-Existing'!$B$12:$B$500,$B168,'C-Existing'!AE$12:AE$500)</f>
        <v>0.1111</v>
      </c>
      <c r="AF168" s="42">
        <f>SUMIF('C-Existing'!$B$12:$B$500,$B168,'C-Existing'!AF$12:AF$500)</f>
        <v>0</v>
      </c>
      <c r="AG168" s="42">
        <f>SUMIF('C-Existing'!$B$12:$B$500,$B168,'C-Existing'!AG$12:AG$500)</f>
        <v>0</v>
      </c>
      <c r="AH168" s="62">
        <f>SUMIF('C-Existing'!$B$12:$B$500,$B168,'C-Existing'!AH$12:AH$500)</f>
        <v>0</v>
      </c>
      <c r="AI168" s="42">
        <f>SUMIF('C-Existing'!$B$12:$B$500,$B168,'C-Existing'!AI$12:AI$500)</f>
        <v>0</v>
      </c>
      <c r="AJ168" s="42">
        <f>SUMIF('C-Existing'!$B$12:$B$500,$B168,'C-Existing'!AJ$12:AJ$500)</f>
        <v>0</v>
      </c>
      <c r="AK168" s="42">
        <f>SUMIF('C-Existing'!$B$12:$B$500,$B168,'C-Existing'!AK$12:AK$500)</f>
        <v>0</v>
      </c>
      <c r="AL168" s="42">
        <f>SUMIF('C-Existing'!$B$12:$B$500,$B168,'C-Existing'!AL$12:AL$500)</f>
        <v>0</v>
      </c>
      <c r="AM168" s="42">
        <f>SUMIF('C-Existing'!$B$12:$B$500,$B168,'C-Existing'!AM$12:AM$500)</f>
        <v>0</v>
      </c>
      <c r="AN168" s="42">
        <f>SUMIF('C-Existing'!$B$12:$B$500,$B168,'C-Existing'!AN$12:AN$500)</f>
        <v>0</v>
      </c>
      <c r="AR168" s="42">
        <f t="shared" si="12"/>
        <v>0</v>
      </c>
    </row>
    <row r="169" spans="1:44" x14ac:dyDescent="0.2">
      <c r="A169" s="1">
        <f t="shared" si="10"/>
        <v>5</v>
      </c>
      <c r="B169" s="10">
        <f t="shared" si="11"/>
        <v>46538</v>
      </c>
      <c r="C169" s="42">
        <f>SUMIF('C-Existing'!$B$12:$B$500,$B169,'C-Existing'!C$12:C$500)</f>
        <v>0</v>
      </c>
      <c r="D169" s="42">
        <f>SUMIF('C-Existing'!$B$12:$B$500,$B169,'C-Existing'!D$12:D$500)</f>
        <v>259951090.39999998</v>
      </c>
      <c r="E169" s="42">
        <f>SUMIF('C-Existing'!$B$12:$B$500,$B169,'C-Existing'!E$12:E$500)</f>
        <v>0</v>
      </c>
      <c r="F169" s="42">
        <f>SUMIF('C-Existing'!$B$12:$B$500,$B169,'C-Existing'!F$12:F$500)</f>
        <v>0</v>
      </c>
      <c r="G169" s="42">
        <f>SUMIF('C-Existing'!$B$12:$B$500,$B169,'C-Existing'!G$12:G$500)</f>
        <v>0</v>
      </c>
      <c r="H169" s="42">
        <f>SUMIF('C-Existing'!$B$12:$B$500,$B169,'C-Existing'!H$12:H$500)</f>
        <v>0</v>
      </c>
      <c r="I169" s="42">
        <f>SUMIF('C-Existing'!$B$12:$B$500,$B169,'C-Existing'!I$12:I$500)</f>
        <v>0</v>
      </c>
      <c r="J169" s="42">
        <f>SUMIF('C-Existing'!$B$12:$B$500,$B169,'C-Existing'!J$12:J$500)</f>
        <v>0</v>
      </c>
      <c r="K169" s="42">
        <f>SUMIF('C-Existing'!$B$12:$B$500,$B169,'C-Existing'!K$12:K$500)</f>
        <v>0</v>
      </c>
      <c r="L169" s="42">
        <f>SUMIF('C-Existing'!$B$12:$B$500,$B169,'C-Existing'!L$12:L$500)</f>
        <v>0</v>
      </c>
      <c r="M169" s="42">
        <f>SUMIF('C-Existing'!$B$12:$B$500,$B169,'C-Existing'!M$12:M$500)</f>
        <v>0</v>
      </c>
      <c r="N169" s="42">
        <f>SUMIF('C-Existing'!$B$12:$B$500,$B169,'C-Existing'!N$12:N$500)</f>
        <v>0</v>
      </c>
      <c r="O169" s="42">
        <f>SUMIF('C-Existing'!$B$12:$B$500,$B169,'C-Existing'!O$12:O$500)</f>
        <v>0</v>
      </c>
      <c r="P169" s="42">
        <f>SUMIF('C-Existing'!$B$12:$B$500,$B169,'C-Existing'!P$12:P$500)</f>
        <v>0</v>
      </c>
      <c r="Q169" s="42">
        <f>SUMIF('C-Existing'!$B$12:$B$500,$B169,'C-Existing'!Q$12:Q$500)</f>
        <v>0</v>
      </c>
      <c r="R169" s="42">
        <f>SUMIF('C-Existing'!$B$12:$B$500,$B169,'C-Existing'!R$12:R$500)</f>
        <v>0</v>
      </c>
      <c r="S169" s="42">
        <f>SUMIF('C-Existing'!$B$12:$B$500,$B169,'C-Existing'!S$12:S$500)</f>
        <v>0</v>
      </c>
      <c r="T169" s="42">
        <f>SUMIF('C-Existing'!$B$12:$B$500,$B169,'C-Existing'!T$12:T$500)</f>
        <v>0</v>
      </c>
      <c r="U169" s="42">
        <f>SUMIF('C-Existing'!$B$12:$B$500,$B169,'C-Existing'!U$12:U$500)</f>
        <v>1</v>
      </c>
      <c r="V169" s="42">
        <f>SUMIF('C-Existing'!$B$12:$B$500,$B169,'C-Existing'!V$12:V$500)</f>
        <v>0</v>
      </c>
      <c r="W169" s="42">
        <f>SUMIF('C-Existing'!$B$12:$B$500,$B169,'C-Existing'!W$12:W$500)</f>
        <v>0</v>
      </c>
      <c r="X169" s="42">
        <f>SUMIF('C-Existing'!$B$12:$B$500,$B169,'C-Existing'!X$12:X$500)</f>
        <v>155</v>
      </c>
      <c r="Y169" s="42">
        <f>SUMIF('C-Existing'!$B$12:$B$500,$B169,'C-Existing'!Y$12:Y$500)</f>
        <v>0</v>
      </c>
      <c r="Z169" s="42">
        <f>SUMIF('C-Existing'!$B$12:$B$500,$B169,'C-Existing'!Z$12:Z$500)</f>
        <v>0</v>
      </c>
      <c r="AA169" s="42">
        <f>SUMIF('C-Existing'!$B$12:$B$500,$B169,'C-Existing'!AA$12:AA$500)</f>
        <v>0</v>
      </c>
      <c r="AB169" s="42">
        <f>SUMIF('C-Existing'!$B$12:$B$500,$B169,'C-Existing'!AB$12:AB$500)</f>
        <v>0</v>
      </c>
      <c r="AC169" s="42">
        <f>SUMIF('C-Existing'!$B$12:$B$500,$B169,'C-Existing'!AC$12:AC$500)</f>
        <v>0</v>
      </c>
      <c r="AD169" s="42">
        <f>SUMIF('C-Existing'!$B$12:$B$500,$B169,'C-Existing'!AD$12:AD$500)</f>
        <v>0</v>
      </c>
      <c r="AE169" s="70">
        <f>SUMIF('C-Existing'!$B$12:$B$500,$B169,'C-Existing'!AE$12:AE$500)</f>
        <v>0.1111</v>
      </c>
      <c r="AF169" s="42">
        <f>SUMIF('C-Existing'!$B$12:$B$500,$B169,'C-Existing'!AF$12:AF$500)</f>
        <v>0</v>
      </c>
      <c r="AG169" s="42">
        <f>SUMIF('C-Existing'!$B$12:$B$500,$B169,'C-Existing'!AG$12:AG$500)</f>
        <v>0</v>
      </c>
      <c r="AH169" s="62">
        <f>SUMIF('C-Existing'!$B$12:$B$500,$B169,'C-Existing'!AH$12:AH$500)</f>
        <v>0</v>
      </c>
      <c r="AI169" s="42">
        <f>SUMIF('C-Existing'!$B$12:$B$500,$B169,'C-Existing'!AI$12:AI$500)</f>
        <v>0</v>
      </c>
      <c r="AJ169" s="42">
        <f>SUMIF('C-Existing'!$B$12:$B$500,$B169,'C-Existing'!AJ$12:AJ$500)</f>
        <v>0</v>
      </c>
      <c r="AK169" s="42">
        <f>SUMIF('C-Existing'!$B$12:$B$500,$B169,'C-Existing'!AK$12:AK$500)</f>
        <v>0</v>
      </c>
      <c r="AL169" s="42">
        <f>SUMIF('C-Existing'!$B$12:$B$500,$B169,'C-Existing'!AL$12:AL$500)</f>
        <v>0</v>
      </c>
      <c r="AM169" s="42">
        <f>SUMIF('C-Existing'!$B$12:$B$500,$B169,'C-Existing'!AM$12:AM$500)</f>
        <v>0</v>
      </c>
      <c r="AN169" s="42">
        <f>SUMIF('C-Existing'!$B$12:$B$500,$B169,'C-Existing'!AN$12:AN$500)</f>
        <v>0</v>
      </c>
      <c r="AR169" s="42">
        <f t="shared" si="12"/>
        <v>0</v>
      </c>
    </row>
    <row r="170" spans="1:44" x14ac:dyDescent="0.2">
      <c r="A170" s="1">
        <f t="shared" si="10"/>
        <v>6</v>
      </c>
      <c r="B170" s="10">
        <f t="shared" si="11"/>
        <v>46568</v>
      </c>
      <c r="C170" s="42">
        <f>SUMIF('C-Existing'!$B$12:$B$500,$B170,'C-Existing'!C$12:C$500)</f>
        <v>0</v>
      </c>
      <c r="D170" s="42">
        <f>SUMIF('C-Existing'!$B$12:$B$500,$B170,'C-Existing'!D$12:D$500)</f>
        <v>259951090.39999998</v>
      </c>
      <c r="E170" s="42">
        <f>SUMIF('C-Existing'!$B$12:$B$500,$B170,'C-Existing'!E$12:E$500)</f>
        <v>0</v>
      </c>
      <c r="F170" s="42">
        <f>SUMIF('C-Existing'!$B$12:$B$500,$B170,'C-Existing'!F$12:F$500)</f>
        <v>0</v>
      </c>
      <c r="G170" s="42">
        <f>SUMIF('C-Existing'!$B$12:$B$500,$B170,'C-Existing'!G$12:G$500)</f>
        <v>0</v>
      </c>
      <c r="H170" s="42">
        <f>SUMIF('C-Existing'!$B$12:$B$500,$B170,'C-Existing'!H$12:H$500)</f>
        <v>0</v>
      </c>
      <c r="I170" s="42">
        <f>SUMIF('C-Existing'!$B$12:$B$500,$B170,'C-Existing'!I$12:I$500)</f>
        <v>0</v>
      </c>
      <c r="J170" s="42">
        <f>SUMIF('C-Existing'!$B$12:$B$500,$B170,'C-Existing'!J$12:J$500)</f>
        <v>0</v>
      </c>
      <c r="K170" s="42">
        <f>SUMIF('C-Existing'!$B$12:$B$500,$B170,'C-Existing'!K$12:K$500)</f>
        <v>0</v>
      </c>
      <c r="L170" s="42">
        <f>SUMIF('C-Existing'!$B$12:$B$500,$B170,'C-Existing'!L$12:L$500)</f>
        <v>0</v>
      </c>
      <c r="M170" s="42">
        <f>SUMIF('C-Existing'!$B$12:$B$500,$B170,'C-Existing'!M$12:M$500)</f>
        <v>0</v>
      </c>
      <c r="N170" s="42">
        <f>SUMIF('C-Existing'!$B$12:$B$500,$B170,'C-Existing'!N$12:N$500)</f>
        <v>0</v>
      </c>
      <c r="O170" s="42">
        <f>SUMIF('C-Existing'!$B$12:$B$500,$B170,'C-Existing'!O$12:O$500)</f>
        <v>0</v>
      </c>
      <c r="P170" s="42">
        <f>SUMIF('C-Existing'!$B$12:$B$500,$B170,'C-Existing'!P$12:P$500)</f>
        <v>0</v>
      </c>
      <c r="Q170" s="42">
        <f>SUMIF('C-Existing'!$B$12:$B$500,$B170,'C-Existing'!Q$12:Q$500)</f>
        <v>0</v>
      </c>
      <c r="R170" s="42">
        <f>SUMIF('C-Existing'!$B$12:$B$500,$B170,'C-Existing'!R$12:R$500)</f>
        <v>0</v>
      </c>
      <c r="S170" s="42">
        <f>SUMIF('C-Existing'!$B$12:$B$500,$B170,'C-Existing'!S$12:S$500)</f>
        <v>0</v>
      </c>
      <c r="T170" s="42">
        <f>SUMIF('C-Existing'!$B$12:$B$500,$B170,'C-Existing'!T$12:T$500)</f>
        <v>0</v>
      </c>
      <c r="U170" s="42">
        <f>SUMIF('C-Existing'!$B$12:$B$500,$B170,'C-Existing'!U$12:U$500)</f>
        <v>1</v>
      </c>
      <c r="V170" s="42">
        <f>SUMIF('C-Existing'!$B$12:$B$500,$B170,'C-Existing'!V$12:V$500)</f>
        <v>0</v>
      </c>
      <c r="W170" s="42">
        <f>SUMIF('C-Existing'!$B$12:$B$500,$B170,'C-Existing'!W$12:W$500)</f>
        <v>0</v>
      </c>
      <c r="X170" s="42">
        <f>SUMIF('C-Existing'!$B$12:$B$500,$B170,'C-Existing'!X$12:X$500)</f>
        <v>155</v>
      </c>
      <c r="Y170" s="42">
        <f>SUMIF('C-Existing'!$B$12:$B$500,$B170,'C-Existing'!Y$12:Y$500)</f>
        <v>0</v>
      </c>
      <c r="Z170" s="42">
        <f>SUMIF('C-Existing'!$B$12:$B$500,$B170,'C-Existing'!Z$12:Z$500)</f>
        <v>0</v>
      </c>
      <c r="AA170" s="42">
        <f>SUMIF('C-Existing'!$B$12:$B$500,$B170,'C-Existing'!AA$12:AA$500)</f>
        <v>0</v>
      </c>
      <c r="AB170" s="42">
        <f>SUMIF('C-Existing'!$B$12:$B$500,$B170,'C-Existing'!AB$12:AB$500)</f>
        <v>0</v>
      </c>
      <c r="AC170" s="42">
        <f>SUMIF('C-Existing'!$B$12:$B$500,$B170,'C-Existing'!AC$12:AC$500)</f>
        <v>0</v>
      </c>
      <c r="AD170" s="42">
        <f>SUMIF('C-Existing'!$B$12:$B$500,$B170,'C-Existing'!AD$12:AD$500)</f>
        <v>0</v>
      </c>
      <c r="AE170" s="70">
        <f>SUMIF('C-Existing'!$B$12:$B$500,$B170,'C-Existing'!AE$12:AE$500)</f>
        <v>0.1111</v>
      </c>
      <c r="AF170" s="42">
        <f>SUMIF('C-Existing'!$B$12:$B$500,$B170,'C-Existing'!AF$12:AF$500)</f>
        <v>0</v>
      </c>
      <c r="AG170" s="42">
        <f>SUMIF('C-Existing'!$B$12:$B$500,$B170,'C-Existing'!AG$12:AG$500)</f>
        <v>0</v>
      </c>
      <c r="AH170" s="62">
        <f>SUMIF('C-Existing'!$B$12:$B$500,$B170,'C-Existing'!AH$12:AH$500)</f>
        <v>0</v>
      </c>
      <c r="AI170" s="42">
        <f>SUMIF('C-Existing'!$B$12:$B$500,$B170,'C-Existing'!AI$12:AI$500)</f>
        <v>0</v>
      </c>
      <c r="AJ170" s="42">
        <f>SUMIF('C-Existing'!$B$12:$B$500,$B170,'C-Existing'!AJ$12:AJ$500)</f>
        <v>0</v>
      </c>
      <c r="AK170" s="42">
        <f>SUMIF('C-Existing'!$B$12:$B$500,$B170,'C-Existing'!AK$12:AK$500)</f>
        <v>0</v>
      </c>
      <c r="AL170" s="42">
        <f>SUMIF('C-Existing'!$B$12:$B$500,$B170,'C-Existing'!AL$12:AL$500)</f>
        <v>0</v>
      </c>
      <c r="AM170" s="42">
        <f>SUMIF('C-Existing'!$B$12:$B$500,$B170,'C-Existing'!AM$12:AM$500)</f>
        <v>0</v>
      </c>
      <c r="AN170" s="42">
        <f>SUMIF('C-Existing'!$B$12:$B$500,$B170,'C-Existing'!AN$12:AN$500)</f>
        <v>0</v>
      </c>
      <c r="AR170" s="42">
        <f t="shared" si="12"/>
        <v>0</v>
      </c>
    </row>
    <row r="171" spans="1:44" x14ac:dyDescent="0.2">
      <c r="A171" s="1">
        <f t="shared" si="10"/>
        <v>7</v>
      </c>
      <c r="B171" s="10">
        <f t="shared" si="11"/>
        <v>46599</v>
      </c>
      <c r="C171" s="42">
        <f>SUMIF('C-Existing'!$B$12:$B$500,$B171,'C-Existing'!C$12:C$500)</f>
        <v>0</v>
      </c>
      <c r="D171" s="42">
        <f>SUMIF('C-Existing'!$B$12:$B$500,$B171,'C-Existing'!D$12:D$500)</f>
        <v>259951090.39999998</v>
      </c>
      <c r="E171" s="42">
        <f>SUMIF('C-Existing'!$B$12:$B$500,$B171,'C-Existing'!E$12:E$500)</f>
        <v>0</v>
      </c>
      <c r="F171" s="42">
        <f>SUMIF('C-Existing'!$B$12:$B$500,$B171,'C-Existing'!F$12:F$500)</f>
        <v>0</v>
      </c>
      <c r="G171" s="42">
        <f>SUMIF('C-Existing'!$B$12:$B$500,$B171,'C-Existing'!G$12:G$500)</f>
        <v>0</v>
      </c>
      <c r="H171" s="42">
        <f>SUMIF('C-Existing'!$B$12:$B$500,$B171,'C-Existing'!H$12:H$500)</f>
        <v>0</v>
      </c>
      <c r="I171" s="42">
        <f>SUMIF('C-Existing'!$B$12:$B$500,$B171,'C-Existing'!I$12:I$500)</f>
        <v>0</v>
      </c>
      <c r="J171" s="42">
        <f>SUMIF('C-Existing'!$B$12:$B$500,$B171,'C-Existing'!J$12:J$500)</f>
        <v>0</v>
      </c>
      <c r="K171" s="42">
        <f>SUMIF('C-Existing'!$B$12:$B$500,$B171,'C-Existing'!K$12:K$500)</f>
        <v>0</v>
      </c>
      <c r="L171" s="42">
        <f>SUMIF('C-Existing'!$B$12:$B$500,$B171,'C-Existing'!L$12:L$500)</f>
        <v>0</v>
      </c>
      <c r="M171" s="42">
        <f>SUMIF('C-Existing'!$B$12:$B$500,$B171,'C-Existing'!M$12:M$500)</f>
        <v>0</v>
      </c>
      <c r="N171" s="42">
        <f>SUMIF('C-Existing'!$B$12:$B$500,$B171,'C-Existing'!N$12:N$500)</f>
        <v>0</v>
      </c>
      <c r="O171" s="42">
        <f>SUMIF('C-Existing'!$B$12:$B$500,$B171,'C-Existing'!O$12:O$500)</f>
        <v>0</v>
      </c>
      <c r="P171" s="42">
        <f>SUMIF('C-Existing'!$B$12:$B$500,$B171,'C-Existing'!P$12:P$500)</f>
        <v>0</v>
      </c>
      <c r="Q171" s="42">
        <f>SUMIF('C-Existing'!$B$12:$B$500,$B171,'C-Existing'!Q$12:Q$500)</f>
        <v>0</v>
      </c>
      <c r="R171" s="42">
        <f>SUMIF('C-Existing'!$B$12:$B$500,$B171,'C-Existing'!R$12:R$500)</f>
        <v>0</v>
      </c>
      <c r="S171" s="42">
        <f>SUMIF('C-Existing'!$B$12:$B$500,$B171,'C-Existing'!S$12:S$500)</f>
        <v>0</v>
      </c>
      <c r="T171" s="42">
        <f>SUMIF('C-Existing'!$B$12:$B$500,$B171,'C-Existing'!T$12:T$500)</f>
        <v>0</v>
      </c>
      <c r="U171" s="42">
        <f>SUMIF('C-Existing'!$B$12:$B$500,$B171,'C-Existing'!U$12:U$500)</f>
        <v>1</v>
      </c>
      <c r="V171" s="42">
        <f>SUMIF('C-Existing'!$B$12:$B$500,$B171,'C-Existing'!V$12:V$500)</f>
        <v>0</v>
      </c>
      <c r="W171" s="42">
        <f>SUMIF('C-Existing'!$B$12:$B$500,$B171,'C-Existing'!W$12:W$500)</f>
        <v>0</v>
      </c>
      <c r="X171" s="42">
        <f>SUMIF('C-Existing'!$B$12:$B$500,$B171,'C-Existing'!X$12:X$500)</f>
        <v>155</v>
      </c>
      <c r="Y171" s="42">
        <f>SUMIF('C-Existing'!$B$12:$B$500,$B171,'C-Existing'!Y$12:Y$500)</f>
        <v>0</v>
      </c>
      <c r="Z171" s="42">
        <f>SUMIF('C-Existing'!$B$12:$B$500,$B171,'C-Existing'!Z$12:Z$500)</f>
        <v>0</v>
      </c>
      <c r="AA171" s="42">
        <f>SUMIF('C-Existing'!$B$12:$B$500,$B171,'C-Existing'!AA$12:AA$500)</f>
        <v>0</v>
      </c>
      <c r="AB171" s="42">
        <f>SUMIF('C-Existing'!$B$12:$B$500,$B171,'C-Existing'!AB$12:AB$500)</f>
        <v>0</v>
      </c>
      <c r="AC171" s="42">
        <f>SUMIF('C-Existing'!$B$12:$B$500,$B171,'C-Existing'!AC$12:AC$500)</f>
        <v>0</v>
      </c>
      <c r="AD171" s="42">
        <f>SUMIF('C-Existing'!$B$12:$B$500,$B171,'C-Existing'!AD$12:AD$500)</f>
        <v>0</v>
      </c>
      <c r="AE171" s="70">
        <f>SUMIF('C-Existing'!$B$12:$B$500,$B171,'C-Existing'!AE$12:AE$500)</f>
        <v>0.1111</v>
      </c>
      <c r="AF171" s="42">
        <f>SUMIF('C-Existing'!$B$12:$B$500,$B171,'C-Existing'!AF$12:AF$500)</f>
        <v>0</v>
      </c>
      <c r="AG171" s="42">
        <f>SUMIF('C-Existing'!$B$12:$B$500,$B171,'C-Existing'!AG$12:AG$500)</f>
        <v>0</v>
      </c>
      <c r="AH171" s="62">
        <f>SUMIF('C-Existing'!$B$12:$B$500,$B171,'C-Existing'!AH$12:AH$500)</f>
        <v>0</v>
      </c>
      <c r="AI171" s="42">
        <f>SUMIF('C-Existing'!$B$12:$B$500,$B171,'C-Existing'!AI$12:AI$500)</f>
        <v>0</v>
      </c>
      <c r="AJ171" s="42">
        <f>SUMIF('C-Existing'!$B$12:$B$500,$B171,'C-Existing'!AJ$12:AJ$500)</f>
        <v>0</v>
      </c>
      <c r="AK171" s="42">
        <f>SUMIF('C-Existing'!$B$12:$B$500,$B171,'C-Existing'!AK$12:AK$500)</f>
        <v>0</v>
      </c>
      <c r="AL171" s="42">
        <f>SUMIF('C-Existing'!$B$12:$B$500,$B171,'C-Existing'!AL$12:AL$500)</f>
        <v>0</v>
      </c>
      <c r="AM171" s="42">
        <f>SUMIF('C-Existing'!$B$12:$B$500,$B171,'C-Existing'!AM$12:AM$500)</f>
        <v>0</v>
      </c>
      <c r="AN171" s="42">
        <f>SUMIF('C-Existing'!$B$12:$B$500,$B171,'C-Existing'!AN$12:AN$500)</f>
        <v>0</v>
      </c>
      <c r="AR171" s="42">
        <f t="shared" si="12"/>
        <v>0</v>
      </c>
    </row>
    <row r="172" spans="1:44" x14ac:dyDescent="0.2">
      <c r="A172" s="1">
        <f t="shared" si="10"/>
        <v>8</v>
      </c>
      <c r="B172" s="10">
        <f t="shared" si="11"/>
        <v>46630</v>
      </c>
      <c r="C172" s="42">
        <f>SUMIF('C-Existing'!$B$12:$B$500,$B172,'C-Existing'!C$12:C$500)</f>
        <v>0</v>
      </c>
      <c r="D172" s="42">
        <f>SUMIF('C-Existing'!$B$12:$B$500,$B172,'C-Existing'!D$12:D$500)</f>
        <v>259951090.39999998</v>
      </c>
      <c r="E172" s="42">
        <f>SUMIF('C-Existing'!$B$12:$B$500,$B172,'C-Existing'!E$12:E$500)</f>
        <v>0</v>
      </c>
      <c r="F172" s="42">
        <f>SUMIF('C-Existing'!$B$12:$B$500,$B172,'C-Existing'!F$12:F$500)</f>
        <v>0</v>
      </c>
      <c r="G172" s="42">
        <f>SUMIF('C-Existing'!$B$12:$B$500,$B172,'C-Existing'!G$12:G$500)</f>
        <v>0</v>
      </c>
      <c r="H172" s="42">
        <f>SUMIF('C-Existing'!$B$12:$B$500,$B172,'C-Existing'!H$12:H$500)</f>
        <v>0</v>
      </c>
      <c r="I172" s="42">
        <f>SUMIF('C-Existing'!$B$12:$B$500,$B172,'C-Existing'!I$12:I$500)</f>
        <v>0</v>
      </c>
      <c r="J172" s="42">
        <f>SUMIF('C-Existing'!$B$12:$B$500,$B172,'C-Existing'!J$12:J$500)</f>
        <v>0</v>
      </c>
      <c r="K172" s="42">
        <f>SUMIF('C-Existing'!$B$12:$B$500,$B172,'C-Existing'!K$12:K$500)</f>
        <v>0</v>
      </c>
      <c r="L172" s="42">
        <f>SUMIF('C-Existing'!$B$12:$B$500,$B172,'C-Existing'!L$12:L$500)</f>
        <v>0</v>
      </c>
      <c r="M172" s="42">
        <f>SUMIF('C-Existing'!$B$12:$B$500,$B172,'C-Existing'!M$12:M$500)</f>
        <v>0</v>
      </c>
      <c r="N172" s="42">
        <f>SUMIF('C-Existing'!$B$12:$B$500,$B172,'C-Existing'!N$12:N$500)</f>
        <v>0</v>
      </c>
      <c r="O172" s="42">
        <f>SUMIF('C-Existing'!$B$12:$B$500,$B172,'C-Existing'!O$12:O$500)</f>
        <v>0</v>
      </c>
      <c r="P172" s="42">
        <f>SUMIF('C-Existing'!$B$12:$B$500,$B172,'C-Existing'!P$12:P$500)</f>
        <v>0</v>
      </c>
      <c r="Q172" s="42">
        <f>SUMIF('C-Existing'!$B$12:$B$500,$B172,'C-Existing'!Q$12:Q$500)</f>
        <v>0</v>
      </c>
      <c r="R172" s="42">
        <f>SUMIF('C-Existing'!$B$12:$B$500,$B172,'C-Existing'!R$12:R$500)</f>
        <v>0</v>
      </c>
      <c r="S172" s="42">
        <f>SUMIF('C-Existing'!$B$12:$B$500,$B172,'C-Existing'!S$12:S$500)</f>
        <v>0</v>
      </c>
      <c r="T172" s="42">
        <f>SUMIF('C-Existing'!$B$12:$B$500,$B172,'C-Existing'!T$12:T$500)</f>
        <v>0</v>
      </c>
      <c r="U172" s="42">
        <f>SUMIF('C-Existing'!$B$12:$B$500,$B172,'C-Existing'!U$12:U$500)</f>
        <v>1</v>
      </c>
      <c r="V172" s="42">
        <f>SUMIF('C-Existing'!$B$12:$B$500,$B172,'C-Existing'!V$12:V$500)</f>
        <v>0</v>
      </c>
      <c r="W172" s="42">
        <f>SUMIF('C-Existing'!$B$12:$B$500,$B172,'C-Existing'!W$12:W$500)</f>
        <v>0</v>
      </c>
      <c r="X172" s="42">
        <f>SUMIF('C-Existing'!$B$12:$B$500,$B172,'C-Existing'!X$12:X$500)</f>
        <v>155</v>
      </c>
      <c r="Y172" s="42">
        <f>SUMIF('C-Existing'!$B$12:$B$500,$B172,'C-Existing'!Y$12:Y$500)</f>
        <v>0</v>
      </c>
      <c r="Z172" s="42">
        <f>SUMIF('C-Existing'!$B$12:$B$500,$B172,'C-Existing'!Z$12:Z$500)</f>
        <v>0</v>
      </c>
      <c r="AA172" s="42">
        <f>SUMIF('C-Existing'!$B$12:$B$500,$B172,'C-Existing'!AA$12:AA$500)</f>
        <v>0</v>
      </c>
      <c r="AB172" s="42">
        <f>SUMIF('C-Existing'!$B$12:$B$500,$B172,'C-Existing'!AB$12:AB$500)</f>
        <v>0</v>
      </c>
      <c r="AC172" s="42">
        <f>SUMIF('C-Existing'!$B$12:$B$500,$B172,'C-Existing'!AC$12:AC$500)</f>
        <v>0</v>
      </c>
      <c r="AD172" s="42">
        <f>SUMIF('C-Existing'!$B$12:$B$500,$B172,'C-Existing'!AD$12:AD$500)</f>
        <v>0</v>
      </c>
      <c r="AE172" s="70">
        <f>SUMIF('C-Existing'!$B$12:$B$500,$B172,'C-Existing'!AE$12:AE$500)</f>
        <v>0.1111</v>
      </c>
      <c r="AF172" s="42">
        <f>SUMIF('C-Existing'!$B$12:$B$500,$B172,'C-Existing'!AF$12:AF$500)</f>
        <v>0</v>
      </c>
      <c r="AG172" s="42">
        <f>SUMIF('C-Existing'!$B$12:$B$500,$B172,'C-Existing'!AG$12:AG$500)</f>
        <v>0</v>
      </c>
      <c r="AH172" s="62">
        <f>SUMIF('C-Existing'!$B$12:$B$500,$B172,'C-Existing'!AH$12:AH$500)</f>
        <v>0</v>
      </c>
      <c r="AI172" s="42">
        <f>SUMIF('C-Existing'!$B$12:$B$500,$B172,'C-Existing'!AI$12:AI$500)</f>
        <v>0</v>
      </c>
      <c r="AJ172" s="42">
        <f>SUMIF('C-Existing'!$B$12:$B$500,$B172,'C-Existing'!AJ$12:AJ$500)</f>
        <v>0</v>
      </c>
      <c r="AK172" s="42">
        <f>SUMIF('C-Existing'!$B$12:$B$500,$B172,'C-Existing'!AK$12:AK$500)</f>
        <v>0</v>
      </c>
      <c r="AL172" s="42">
        <f>SUMIF('C-Existing'!$B$12:$B$500,$B172,'C-Existing'!AL$12:AL$500)</f>
        <v>0</v>
      </c>
      <c r="AM172" s="42">
        <f>SUMIF('C-Existing'!$B$12:$B$500,$B172,'C-Existing'!AM$12:AM$500)</f>
        <v>0</v>
      </c>
      <c r="AN172" s="42">
        <f>SUMIF('C-Existing'!$B$12:$B$500,$B172,'C-Existing'!AN$12:AN$500)</f>
        <v>0</v>
      </c>
      <c r="AR172" s="42">
        <f t="shared" si="12"/>
        <v>0</v>
      </c>
    </row>
    <row r="173" spans="1:44" x14ac:dyDescent="0.2">
      <c r="A173" s="1">
        <f t="shared" si="10"/>
        <v>9</v>
      </c>
      <c r="B173" s="10">
        <f t="shared" ref="B173:B200" si="13">EOMONTH(B172,1)</f>
        <v>46660</v>
      </c>
      <c r="C173" s="42">
        <f>SUMIF('C-Existing'!$B$12:$B$500,$B173,'C-Existing'!C$12:C$500)</f>
        <v>0</v>
      </c>
      <c r="D173" s="42">
        <f>SUMIF('C-Existing'!$B$12:$B$500,$B173,'C-Existing'!D$12:D$500)</f>
        <v>259951090.39999998</v>
      </c>
      <c r="E173" s="42">
        <f>SUMIF('C-Existing'!$B$12:$B$500,$B173,'C-Existing'!E$12:E$500)</f>
        <v>0</v>
      </c>
      <c r="F173" s="42">
        <f>SUMIF('C-Existing'!$B$12:$B$500,$B173,'C-Existing'!F$12:F$500)</f>
        <v>0</v>
      </c>
      <c r="G173" s="42">
        <f>SUMIF('C-Existing'!$B$12:$B$500,$B173,'C-Existing'!G$12:G$500)</f>
        <v>0</v>
      </c>
      <c r="H173" s="42">
        <f>SUMIF('C-Existing'!$B$12:$B$500,$B173,'C-Existing'!H$12:H$500)</f>
        <v>0</v>
      </c>
      <c r="I173" s="42">
        <f>SUMIF('C-Existing'!$B$12:$B$500,$B173,'C-Existing'!I$12:I$500)</f>
        <v>0</v>
      </c>
      <c r="J173" s="42">
        <f>SUMIF('C-Existing'!$B$12:$B$500,$B173,'C-Existing'!J$12:J$500)</f>
        <v>0</v>
      </c>
      <c r="K173" s="42">
        <f>SUMIF('C-Existing'!$B$12:$B$500,$B173,'C-Existing'!K$12:K$500)</f>
        <v>0</v>
      </c>
      <c r="L173" s="42">
        <f>SUMIF('C-Existing'!$B$12:$B$500,$B173,'C-Existing'!L$12:L$500)</f>
        <v>0</v>
      </c>
      <c r="M173" s="42">
        <f>SUMIF('C-Existing'!$B$12:$B$500,$B173,'C-Existing'!M$12:M$500)</f>
        <v>0</v>
      </c>
      <c r="N173" s="42">
        <f>SUMIF('C-Existing'!$B$12:$B$500,$B173,'C-Existing'!N$12:N$500)</f>
        <v>0</v>
      </c>
      <c r="O173" s="42">
        <f>SUMIF('C-Existing'!$B$12:$B$500,$B173,'C-Existing'!O$12:O$500)</f>
        <v>0</v>
      </c>
      <c r="P173" s="42">
        <f>SUMIF('C-Existing'!$B$12:$B$500,$B173,'C-Existing'!P$12:P$500)</f>
        <v>0</v>
      </c>
      <c r="Q173" s="42">
        <f>SUMIF('C-Existing'!$B$12:$B$500,$B173,'C-Existing'!Q$12:Q$500)</f>
        <v>0</v>
      </c>
      <c r="R173" s="42">
        <f>SUMIF('C-Existing'!$B$12:$B$500,$B173,'C-Existing'!R$12:R$500)</f>
        <v>0</v>
      </c>
      <c r="S173" s="42">
        <f>SUMIF('C-Existing'!$B$12:$B$500,$B173,'C-Existing'!S$12:S$500)</f>
        <v>0</v>
      </c>
      <c r="T173" s="42">
        <f>SUMIF('C-Existing'!$B$12:$B$500,$B173,'C-Existing'!T$12:T$500)</f>
        <v>0</v>
      </c>
      <c r="U173" s="42">
        <f>SUMIF('C-Existing'!$B$12:$B$500,$B173,'C-Existing'!U$12:U$500)</f>
        <v>1</v>
      </c>
      <c r="V173" s="42">
        <f>SUMIF('C-Existing'!$B$12:$B$500,$B173,'C-Existing'!V$12:V$500)</f>
        <v>0</v>
      </c>
      <c r="W173" s="42">
        <f>SUMIF('C-Existing'!$B$12:$B$500,$B173,'C-Existing'!W$12:W$500)</f>
        <v>0</v>
      </c>
      <c r="X173" s="42">
        <f>SUMIF('C-Existing'!$B$12:$B$500,$B173,'C-Existing'!X$12:X$500)</f>
        <v>155</v>
      </c>
      <c r="Y173" s="42">
        <f>SUMIF('C-Existing'!$B$12:$B$500,$B173,'C-Existing'!Y$12:Y$500)</f>
        <v>0</v>
      </c>
      <c r="Z173" s="42">
        <f>SUMIF('C-Existing'!$B$12:$B$500,$B173,'C-Existing'!Z$12:Z$500)</f>
        <v>0</v>
      </c>
      <c r="AA173" s="42">
        <f>SUMIF('C-Existing'!$B$12:$B$500,$B173,'C-Existing'!AA$12:AA$500)</f>
        <v>0</v>
      </c>
      <c r="AB173" s="42">
        <f>SUMIF('C-Existing'!$B$12:$B$500,$B173,'C-Existing'!AB$12:AB$500)</f>
        <v>0</v>
      </c>
      <c r="AC173" s="42">
        <f>SUMIF('C-Existing'!$B$12:$B$500,$B173,'C-Existing'!AC$12:AC$500)</f>
        <v>0</v>
      </c>
      <c r="AD173" s="42">
        <f>SUMIF('C-Existing'!$B$12:$B$500,$B173,'C-Existing'!AD$12:AD$500)</f>
        <v>0</v>
      </c>
      <c r="AE173" s="70">
        <f>SUMIF('C-Existing'!$B$12:$B$500,$B173,'C-Existing'!AE$12:AE$500)</f>
        <v>0.1111</v>
      </c>
      <c r="AF173" s="42">
        <f>SUMIF('C-Existing'!$B$12:$B$500,$B173,'C-Existing'!AF$12:AF$500)</f>
        <v>0</v>
      </c>
      <c r="AG173" s="42">
        <f>SUMIF('C-Existing'!$B$12:$B$500,$B173,'C-Existing'!AG$12:AG$500)</f>
        <v>0</v>
      </c>
      <c r="AH173" s="62">
        <f>SUMIF('C-Existing'!$B$12:$B$500,$B173,'C-Existing'!AH$12:AH$500)</f>
        <v>0</v>
      </c>
      <c r="AI173" s="42">
        <f>SUMIF('C-Existing'!$B$12:$B$500,$B173,'C-Existing'!AI$12:AI$500)</f>
        <v>0</v>
      </c>
      <c r="AJ173" s="42">
        <f>SUMIF('C-Existing'!$B$12:$B$500,$B173,'C-Existing'!AJ$12:AJ$500)</f>
        <v>0</v>
      </c>
      <c r="AK173" s="42">
        <f>SUMIF('C-Existing'!$B$12:$B$500,$B173,'C-Existing'!AK$12:AK$500)</f>
        <v>0</v>
      </c>
      <c r="AL173" s="42">
        <f>SUMIF('C-Existing'!$B$12:$B$500,$B173,'C-Existing'!AL$12:AL$500)</f>
        <v>0</v>
      </c>
      <c r="AM173" s="42">
        <f>SUMIF('C-Existing'!$B$12:$B$500,$B173,'C-Existing'!AM$12:AM$500)</f>
        <v>0</v>
      </c>
      <c r="AN173" s="42">
        <f>SUMIF('C-Existing'!$B$12:$B$500,$B173,'C-Existing'!AN$12:AN$500)</f>
        <v>0</v>
      </c>
      <c r="AR173" s="42">
        <f t="shared" si="12"/>
        <v>0</v>
      </c>
    </row>
    <row r="174" spans="1:44" x14ac:dyDescent="0.2">
      <c r="A174" s="1">
        <f t="shared" si="10"/>
        <v>10</v>
      </c>
      <c r="B174" s="10">
        <f t="shared" si="13"/>
        <v>46691</v>
      </c>
      <c r="C174" s="42">
        <f>SUMIF('C-Existing'!$B$12:$B$500,$B174,'C-Existing'!C$12:C$500)</f>
        <v>0</v>
      </c>
      <c r="D174" s="42">
        <f>SUMIF('C-Existing'!$B$12:$B$500,$B174,'C-Existing'!D$12:D$500)</f>
        <v>259951090.39999998</v>
      </c>
      <c r="E174" s="42">
        <f>SUMIF('C-Existing'!$B$12:$B$500,$B174,'C-Existing'!E$12:E$500)</f>
        <v>0</v>
      </c>
      <c r="F174" s="42">
        <f>SUMIF('C-Existing'!$B$12:$B$500,$B174,'C-Existing'!F$12:F$500)</f>
        <v>0</v>
      </c>
      <c r="G174" s="42">
        <f>SUMIF('C-Existing'!$B$12:$B$500,$B174,'C-Existing'!G$12:G$500)</f>
        <v>0</v>
      </c>
      <c r="H174" s="42">
        <f>SUMIF('C-Existing'!$B$12:$B$500,$B174,'C-Existing'!H$12:H$500)</f>
        <v>0</v>
      </c>
      <c r="I174" s="42">
        <f>SUMIF('C-Existing'!$B$12:$B$500,$B174,'C-Existing'!I$12:I$500)</f>
        <v>0</v>
      </c>
      <c r="J174" s="42">
        <f>SUMIF('C-Existing'!$B$12:$B$500,$B174,'C-Existing'!J$12:J$500)</f>
        <v>0</v>
      </c>
      <c r="K174" s="42">
        <f>SUMIF('C-Existing'!$B$12:$B$500,$B174,'C-Existing'!K$12:K$500)</f>
        <v>0</v>
      </c>
      <c r="L174" s="42">
        <f>SUMIF('C-Existing'!$B$12:$B$500,$B174,'C-Existing'!L$12:L$500)</f>
        <v>0</v>
      </c>
      <c r="M174" s="42">
        <f>SUMIF('C-Existing'!$B$12:$B$500,$B174,'C-Existing'!M$12:M$500)</f>
        <v>0</v>
      </c>
      <c r="N174" s="42">
        <f>SUMIF('C-Existing'!$B$12:$B$500,$B174,'C-Existing'!N$12:N$500)</f>
        <v>0</v>
      </c>
      <c r="O174" s="42">
        <f>SUMIF('C-Existing'!$B$12:$B$500,$B174,'C-Existing'!O$12:O$500)</f>
        <v>0</v>
      </c>
      <c r="P174" s="42">
        <f>SUMIF('C-Existing'!$B$12:$B$500,$B174,'C-Existing'!P$12:P$500)</f>
        <v>0</v>
      </c>
      <c r="Q174" s="42">
        <f>SUMIF('C-Existing'!$B$12:$B$500,$B174,'C-Existing'!Q$12:Q$500)</f>
        <v>0</v>
      </c>
      <c r="R174" s="42">
        <f>SUMIF('C-Existing'!$B$12:$B$500,$B174,'C-Existing'!R$12:R$500)</f>
        <v>0</v>
      </c>
      <c r="S174" s="42">
        <f>SUMIF('C-Existing'!$B$12:$B$500,$B174,'C-Existing'!S$12:S$500)</f>
        <v>0</v>
      </c>
      <c r="T174" s="42">
        <f>SUMIF('C-Existing'!$B$12:$B$500,$B174,'C-Existing'!T$12:T$500)</f>
        <v>0</v>
      </c>
      <c r="U174" s="42">
        <f>SUMIF('C-Existing'!$B$12:$B$500,$B174,'C-Existing'!U$12:U$500)</f>
        <v>1</v>
      </c>
      <c r="V174" s="42">
        <f>SUMIF('C-Existing'!$B$12:$B$500,$B174,'C-Existing'!V$12:V$500)</f>
        <v>0</v>
      </c>
      <c r="W174" s="42">
        <f>SUMIF('C-Existing'!$B$12:$B$500,$B174,'C-Existing'!W$12:W$500)</f>
        <v>0</v>
      </c>
      <c r="X174" s="42">
        <f>SUMIF('C-Existing'!$B$12:$B$500,$B174,'C-Existing'!X$12:X$500)</f>
        <v>155</v>
      </c>
      <c r="Y174" s="42">
        <f>SUMIF('C-Existing'!$B$12:$B$500,$B174,'C-Existing'!Y$12:Y$500)</f>
        <v>0</v>
      </c>
      <c r="Z174" s="42">
        <f>SUMIF('C-Existing'!$B$12:$B$500,$B174,'C-Existing'!Z$12:Z$500)</f>
        <v>0</v>
      </c>
      <c r="AA174" s="42">
        <f>SUMIF('C-Existing'!$B$12:$B$500,$B174,'C-Existing'!AA$12:AA$500)</f>
        <v>0</v>
      </c>
      <c r="AB174" s="42">
        <f>SUMIF('C-Existing'!$B$12:$B$500,$B174,'C-Existing'!AB$12:AB$500)</f>
        <v>0</v>
      </c>
      <c r="AC174" s="42">
        <f>SUMIF('C-Existing'!$B$12:$B$500,$B174,'C-Existing'!AC$12:AC$500)</f>
        <v>0</v>
      </c>
      <c r="AD174" s="42">
        <f>SUMIF('C-Existing'!$B$12:$B$500,$B174,'C-Existing'!AD$12:AD$500)</f>
        <v>0</v>
      </c>
      <c r="AE174" s="70">
        <f>SUMIF('C-Existing'!$B$12:$B$500,$B174,'C-Existing'!AE$12:AE$500)</f>
        <v>0.1111</v>
      </c>
      <c r="AF174" s="42">
        <f>SUMIF('C-Existing'!$B$12:$B$500,$B174,'C-Existing'!AF$12:AF$500)</f>
        <v>0</v>
      </c>
      <c r="AG174" s="42">
        <f>SUMIF('C-Existing'!$B$12:$B$500,$B174,'C-Existing'!AG$12:AG$500)</f>
        <v>0</v>
      </c>
      <c r="AH174" s="62">
        <f>SUMIF('C-Existing'!$B$12:$B$500,$B174,'C-Existing'!AH$12:AH$500)</f>
        <v>0</v>
      </c>
      <c r="AI174" s="42">
        <f>SUMIF('C-Existing'!$B$12:$B$500,$B174,'C-Existing'!AI$12:AI$500)</f>
        <v>0</v>
      </c>
      <c r="AJ174" s="42">
        <f>SUMIF('C-Existing'!$B$12:$B$500,$B174,'C-Existing'!AJ$12:AJ$500)</f>
        <v>0</v>
      </c>
      <c r="AK174" s="42">
        <f>SUMIF('C-Existing'!$B$12:$B$500,$B174,'C-Existing'!AK$12:AK$500)</f>
        <v>0</v>
      </c>
      <c r="AL174" s="42">
        <f>SUMIF('C-Existing'!$B$12:$B$500,$B174,'C-Existing'!AL$12:AL$500)</f>
        <v>0</v>
      </c>
      <c r="AM174" s="42">
        <f>SUMIF('C-Existing'!$B$12:$B$500,$B174,'C-Existing'!AM$12:AM$500)</f>
        <v>0</v>
      </c>
      <c r="AN174" s="42">
        <f>SUMIF('C-Existing'!$B$12:$B$500,$B174,'C-Existing'!AN$12:AN$500)</f>
        <v>0</v>
      </c>
      <c r="AR174" s="42">
        <f t="shared" si="12"/>
        <v>0</v>
      </c>
    </row>
    <row r="175" spans="1:44" x14ac:dyDescent="0.2">
      <c r="A175" s="1">
        <f t="shared" si="10"/>
        <v>11</v>
      </c>
      <c r="B175" s="10">
        <f t="shared" si="13"/>
        <v>46721</v>
      </c>
      <c r="C175" s="42">
        <f>SUMIF('C-Existing'!$B$12:$B$500,$B175,'C-Existing'!C$12:C$500)</f>
        <v>0</v>
      </c>
      <c r="D175" s="42">
        <f>SUMIF('C-Existing'!$B$12:$B$500,$B175,'C-Existing'!D$12:D$500)</f>
        <v>259951090.39999998</v>
      </c>
      <c r="E175" s="42">
        <f>SUMIF('C-Existing'!$B$12:$B$500,$B175,'C-Existing'!E$12:E$500)</f>
        <v>0</v>
      </c>
      <c r="F175" s="42">
        <f>SUMIF('C-Existing'!$B$12:$B$500,$B175,'C-Existing'!F$12:F$500)</f>
        <v>0</v>
      </c>
      <c r="G175" s="42">
        <f>SUMIF('C-Existing'!$B$12:$B$500,$B175,'C-Existing'!G$12:G$500)</f>
        <v>0</v>
      </c>
      <c r="H175" s="42">
        <f>SUMIF('C-Existing'!$B$12:$B$500,$B175,'C-Existing'!H$12:H$500)</f>
        <v>0</v>
      </c>
      <c r="I175" s="42">
        <f>SUMIF('C-Existing'!$B$12:$B$500,$B175,'C-Existing'!I$12:I$500)</f>
        <v>0</v>
      </c>
      <c r="J175" s="42">
        <f>SUMIF('C-Existing'!$B$12:$B$500,$B175,'C-Existing'!J$12:J$500)</f>
        <v>0</v>
      </c>
      <c r="K175" s="42">
        <f>SUMIF('C-Existing'!$B$12:$B$500,$B175,'C-Existing'!K$12:K$500)</f>
        <v>0</v>
      </c>
      <c r="L175" s="42">
        <f>SUMIF('C-Existing'!$B$12:$B$500,$B175,'C-Existing'!L$12:L$500)</f>
        <v>0</v>
      </c>
      <c r="M175" s="42">
        <f>SUMIF('C-Existing'!$B$12:$B$500,$B175,'C-Existing'!M$12:M$500)</f>
        <v>0</v>
      </c>
      <c r="N175" s="42">
        <f>SUMIF('C-Existing'!$B$12:$B$500,$B175,'C-Existing'!N$12:N$500)</f>
        <v>0</v>
      </c>
      <c r="O175" s="42">
        <f>SUMIF('C-Existing'!$B$12:$B$500,$B175,'C-Existing'!O$12:O$500)</f>
        <v>0</v>
      </c>
      <c r="P175" s="42">
        <f>SUMIF('C-Existing'!$B$12:$B$500,$B175,'C-Existing'!P$12:P$500)</f>
        <v>0</v>
      </c>
      <c r="Q175" s="42">
        <f>SUMIF('C-Existing'!$B$12:$B$500,$B175,'C-Existing'!Q$12:Q$500)</f>
        <v>0</v>
      </c>
      <c r="R175" s="42">
        <f>SUMIF('C-Existing'!$B$12:$B$500,$B175,'C-Existing'!R$12:R$500)</f>
        <v>0</v>
      </c>
      <c r="S175" s="42">
        <f>SUMIF('C-Existing'!$B$12:$B$500,$B175,'C-Existing'!S$12:S$500)</f>
        <v>0</v>
      </c>
      <c r="T175" s="42">
        <f>SUMIF('C-Existing'!$B$12:$B$500,$B175,'C-Existing'!T$12:T$500)</f>
        <v>0</v>
      </c>
      <c r="U175" s="42">
        <f>SUMIF('C-Existing'!$B$12:$B$500,$B175,'C-Existing'!U$12:U$500)</f>
        <v>1</v>
      </c>
      <c r="V175" s="42">
        <f>SUMIF('C-Existing'!$B$12:$B$500,$B175,'C-Existing'!V$12:V$500)</f>
        <v>0</v>
      </c>
      <c r="W175" s="42">
        <f>SUMIF('C-Existing'!$B$12:$B$500,$B175,'C-Existing'!W$12:W$500)</f>
        <v>0</v>
      </c>
      <c r="X175" s="42">
        <f>SUMIF('C-Existing'!$B$12:$B$500,$B175,'C-Existing'!X$12:X$500)</f>
        <v>155</v>
      </c>
      <c r="Y175" s="42">
        <f>SUMIF('C-Existing'!$B$12:$B$500,$B175,'C-Existing'!Y$12:Y$500)</f>
        <v>0</v>
      </c>
      <c r="Z175" s="42">
        <f>SUMIF('C-Existing'!$B$12:$B$500,$B175,'C-Existing'!Z$12:Z$500)</f>
        <v>0</v>
      </c>
      <c r="AA175" s="42">
        <f>SUMIF('C-Existing'!$B$12:$B$500,$B175,'C-Existing'!AA$12:AA$500)</f>
        <v>0</v>
      </c>
      <c r="AB175" s="42">
        <f>SUMIF('C-Existing'!$B$12:$B$500,$B175,'C-Existing'!AB$12:AB$500)</f>
        <v>0</v>
      </c>
      <c r="AC175" s="42">
        <f>SUMIF('C-Existing'!$B$12:$B$500,$B175,'C-Existing'!AC$12:AC$500)</f>
        <v>0</v>
      </c>
      <c r="AD175" s="42">
        <f>SUMIF('C-Existing'!$B$12:$B$500,$B175,'C-Existing'!AD$12:AD$500)</f>
        <v>0</v>
      </c>
      <c r="AE175" s="70">
        <f>SUMIF('C-Existing'!$B$12:$B$500,$B175,'C-Existing'!AE$12:AE$500)</f>
        <v>0.1111</v>
      </c>
      <c r="AF175" s="42">
        <f>SUMIF('C-Existing'!$B$12:$B$500,$B175,'C-Existing'!AF$12:AF$500)</f>
        <v>0</v>
      </c>
      <c r="AG175" s="42">
        <f>SUMIF('C-Existing'!$B$12:$B$500,$B175,'C-Existing'!AG$12:AG$500)</f>
        <v>0</v>
      </c>
      <c r="AH175" s="62">
        <f>SUMIF('C-Existing'!$B$12:$B$500,$B175,'C-Existing'!AH$12:AH$500)</f>
        <v>0</v>
      </c>
      <c r="AI175" s="42">
        <f>SUMIF('C-Existing'!$B$12:$B$500,$B175,'C-Existing'!AI$12:AI$500)</f>
        <v>0</v>
      </c>
      <c r="AJ175" s="42">
        <f>SUMIF('C-Existing'!$B$12:$B$500,$B175,'C-Existing'!AJ$12:AJ$500)</f>
        <v>0</v>
      </c>
      <c r="AK175" s="42">
        <f>SUMIF('C-Existing'!$B$12:$B$500,$B175,'C-Existing'!AK$12:AK$500)</f>
        <v>0</v>
      </c>
      <c r="AL175" s="42">
        <f>SUMIF('C-Existing'!$B$12:$B$500,$B175,'C-Existing'!AL$12:AL$500)</f>
        <v>0</v>
      </c>
      <c r="AM175" s="42">
        <f>SUMIF('C-Existing'!$B$12:$B$500,$B175,'C-Existing'!AM$12:AM$500)</f>
        <v>0</v>
      </c>
      <c r="AN175" s="42">
        <f>SUMIF('C-Existing'!$B$12:$B$500,$B175,'C-Existing'!AN$12:AN$500)</f>
        <v>0</v>
      </c>
      <c r="AR175" s="42">
        <f t="shared" si="12"/>
        <v>0</v>
      </c>
    </row>
    <row r="176" spans="1:44" x14ac:dyDescent="0.2">
      <c r="A176" s="1">
        <f t="shared" si="10"/>
        <v>12</v>
      </c>
      <c r="B176" s="10">
        <f t="shared" si="13"/>
        <v>46752</v>
      </c>
      <c r="C176" s="42">
        <f>SUMIF('C-Existing'!$B$12:$B$500,$B176,'C-Existing'!C$12:C$500)</f>
        <v>0</v>
      </c>
      <c r="D176" s="42">
        <f>SUMIF('C-Existing'!$B$12:$B$500,$B176,'C-Existing'!D$12:D$500)</f>
        <v>259951090.39999998</v>
      </c>
      <c r="E176" s="42">
        <f>SUMIF('C-Existing'!$B$12:$B$500,$B176,'C-Existing'!E$12:E$500)</f>
        <v>0</v>
      </c>
      <c r="F176" s="42">
        <f>SUMIF('C-Existing'!$B$12:$B$500,$B176,'C-Existing'!F$12:F$500)</f>
        <v>0</v>
      </c>
      <c r="G176" s="42">
        <f>SUMIF('C-Existing'!$B$12:$B$500,$B176,'C-Existing'!G$12:G$500)</f>
        <v>0</v>
      </c>
      <c r="H176" s="42">
        <f>SUMIF('C-Existing'!$B$12:$B$500,$B176,'C-Existing'!H$12:H$500)</f>
        <v>0</v>
      </c>
      <c r="I176" s="42">
        <f>SUMIF('C-Existing'!$B$12:$B$500,$B176,'C-Existing'!I$12:I$500)</f>
        <v>0</v>
      </c>
      <c r="J176" s="42">
        <f>SUMIF('C-Existing'!$B$12:$B$500,$B176,'C-Existing'!J$12:J$500)</f>
        <v>0</v>
      </c>
      <c r="K176" s="42">
        <f>SUMIF('C-Existing'!$B$12:$B$500,$B176,'C-Existing'!K$12:K$500)</f>
        <v>0</v>
      </c>
      <c r="L176" s="42">
        <f>SUMIF('C-Existing'!$B$12:$B$500,$B176,'C-Existing'!L$12:L$500)</f>
        <v>0</v>
      </c>
      <c r="M176" s="42">
        <f>SUMIF('C-Existing'!$B$12:$B$500,$B176,'C-Existing'!M$12:M$500)</f>
        <v>0</v>
      </c>
      <c r="N176" s="42">
        <f>SUMIF('C-Existing'!$B$12:$B$500,$B176,'C-Existing'!N$12:N$500)</f>
        <v>0</v>
      </c>
      <c r="O176" s="42">
        <f>SUMIF('C-Existing'!$B$12:$B$500,$B176,'C-Existing'!O$12:O$500)</f>
        <v>0</v>
      </c>
      <c r="P176" s="42">
        <f>SUMIF('C-Existing'!$B$12:$B$500,$B176,'C-Existing'!P$12:P$500)</f>
        <v>0</v>
      </c>
      <c r="Q176" s="42">
        <f>SUMIF('C-Existing'!$B$12:$B$500,$B176,'C-Existing'!Q$12:Q$500)</f>
        <v>0</v>
      </c>
      <c r="R176" s="42">
        <f>SUMIF('C-Existing'!$B$12:$B$500,$B176,'C-Existing'!R$12:R$500)</f>
        <v>0</v>
      </c>
      <c r="S176" s="42">
        <f>SUMIF('C-Existing'!$B$12:$B$500,$B176,'C-Existing'!S$12:S$500)</f>
        <v>0</v>
      </c>
      <c r="T176" s="42">
        <f>SUMIF('C-Existing'!$B$12:$B$500,$B176,'C-Existing'!T$12:T$500)</f>
        <v>0</v>
      </c>
      <c r="U176" s="42">
        <f>SUMIF('C-Existing'!$B$12:$B$500,$B176,'C-Existing'!U$12:U$500)</f>
        <v>1</v>
      </c>
      <c r="V176" s="42">
        <f>SUMIF('C-Existing'!$B$12:$B$500,$B176,'C-Existing'!V$12:V$500)</f>
        <v>0</v>
      </c>
      <c r="W176" s="42">
        <f>SUMIF('C-Existing'!$B$12:$B$500,$B176,'C-Existing'!W$12:W$500)</f>
        <v>0</v>
      </c>
      <c r="X176" s="42">
        <f>SUMIF('C-Existing'!$B$12:$B$500,$B176,'C-Existing'!X$12:X$500)</f>
        <v>155</v>
      </c>
      <c r="Y176" s="42">
        <f>SUMIF('C-Existing'!$B$12:$B$500,$B176,'C-Existing'!Y$12:Y$500)</f>
        <v>0</v>
      </c>
      <c r="Z176" s="42">
        <f>SUMIF('C-Existing'!$B$12:$B$500,$B176,'C-Existing'!Z$12:Z$500)</f>
        <v>0</v>
      </c>
      <c r="AA176" s="42">
        <f>SUMIF('C-Existing'!$B$12:$B$500,$B176,'C-Existing'!AA$12:AA$500)</f>
        <v>0</v>
      </c>
      <c r="AB176" s="42">
        <f>SUMIF('C-Existing'!$B$12:$B$500,$B176,'C-Existing'!AB$12:AB$500)</f>
        <v>0</v>
      </c>
      <c r="AC176" s="42">
        <f>SUMIF('C-Existing'!$B$12:$B$500,$B176,'C-Existing'!AC$12:AC$500)</f>
        <v>0</v>
      </c>
      <c r="AD176" s="42">
        <f>SUMIF('C-Existing'!$B$12:$B$500,$B176,'C-Existing'!AD$12:AD$500)</f>
        <v>0</v>
      </c>
      <c r="AE176" s="70">
        <f>SUMIF('C-Existing'!$B$12:$B$500,$B176,'C-Existing'!AE$12:AE$500)</f>
        <v>0.1111</v>
      </c>
      <c r="AF176" s="42">
        <f>SUMIF('C-Existing'!$B$12:$B$500,$B176,'C-Existing'!AF$12:AF$500)</f>
        <v>0</v>
      </c>
      <c r="AG176" s="42">
        <f>SUMIF('C-Existing'!$B$12:$B$500,$B176,'C-Existing'!AG$12:AG$500)</f>
        <v>0</v>
      </c>
      <c r="AH176" s="62">
        <f>SUMIF('C-Existing'!$B$12:$B$500,$B176,'C-Existing'!AH$12:AH$500)</f>
        <v>0</v>
      </c>
      <c r="AI176" s="42">
        <f>SUMIF('C-Existing'!$B$12:$B$500,$B176,'C-Existing'!AI$12:AI$500)</f>
        <v>0</v>
      </c>
      <c r="AJ176" s="42">
        <f>SUMIF('C-Existing'!$B$12:$B$500,$B176,'C-Existing'!AJ$12:AJ$500)</f>
        <v>0</v>
      </c>
      <c r="AK176" s="42">
        <f>SUMIF('C-Existing'!$B$12:$B$500,$B176,'C-Existing'!AK$12:AK$500)</f>
        <v>0</v>
      </c>
      <c r="AL176" s="42">
        <f>SUMIF('C-Existing'!$B$12:$B$500,$B176,'C-Existing'!AL$12:AL$500)</f>
        <v>0</v>
      </c>
      <c r="AM176" s="42">
        <f>SUMIF('C-Existing'!$B$12:$B$500,$B176,'C-Existing'!AM$12:AM$500)</f>
        <v>0</v>
      </c>
      <c r="AN176" s="42">
        <f>SUMIF('C-Existing'!$B$12:$B$500,$B176,'C-Existing'!AN$12:AN$500)</f>
        <v>0</v>
      </c>
      <c r="AR176" s="42">
        <f t="shared" si="12"/>
        <v>0</v>
      </c>
    </row>
    <row r="177" spans="1:44" x14ac:dyDescent="0.2">
      <c r="A177" s="1">
        <f t="shared" si="10"/>
        <v>1</v>
      </c>
      <c r="B177" s="10">
        <f t="shared" si="13"/>
        <v>46783</v>
      </c>
      <c r="C177" s="42">
        <f>SUMIF('C-Existing'!$B$12:$B$500,$B177,'C-Existing'!C$12:C$500)</f>
        <v>0</v>
      </c>
      <c r="D177" s="42">
        <f>SUMIF('C-Existing'!$B$12:$B$500,$B177,'C-Existing'!D$12:D$500)</f>
        <v>259951090.39999998</v>
      </c>
      <c r="E177" s="42">
        <f>SUMIF('C-Existing'!$B$12:$B$500,$B177,'C-Existing'!E$12:E$500)</f>
        <v>0</v>
      </c>
      <c r="F177" s="42">
        <f>SUMIF('C-Existing'!$B$12:$B$500,$B177,'C-Existing'!F$12:F$500)</f>
        <v>0</v>
      </c>
      <c r="G177" s="42">
        <f>SUMIF('C-Existing'!$B$12:$B$500,$B177,'C-Existing'!G$12:G$500)</f>
        <v>0</v>
      </c>
      <c r="H177" s="42">
        <f>SUMIF('C-Existing'!$B$12:$B$500,$B177,'C-Existing'!H$12:H$500)</f>
        <v>0</v>
      </c>
      <c r="I177" s="42">
        <f>SUMIF('C-Existing'!$B$12:$B$500,$B177,'C-Existing'!I$12:I$500)</f>
        <v>0</v>
      </c>
      <c r="J177" s="42">
        <f>SUMIF('C-Existing'!$B$12:$B$500,$B177,'C-Existing'!J$12:J$500)</f>
        <v>0</v>
      </c>
      <c r="K177" s="42">
        <f>SUMIF('C-Existing'!$B$12:$B$500,$B177,'C-Existing'!K$12:K$500)</f>
        <v>0</v>
      </c>
      <c r="L177" s="42">
        <f>SUMIF('C-Existing'!$B$12:$B$500,$B177,'C-Existing'!L$12:L$500)</f>
        <v>0</v>
      </c>
      <c r="M177" s="42">
        <f>SUMIF('C-Existing'!$B$12:$B$500,$B177,'C-Existing'!M$12:M$500)</f>
        <v>0</v>
      </c>
      <c r="N177" s="42">
        <f>SUMIF('C-Existing'!$B$12:$B$500,$B177,'C-Existing'!N$12:N$500)</f>
        <v>0</v>
      </c>
      <c r="O177" s="42">
        <f>SUMIF('C-Existing'!$B$12:$B$500,$B177,'C-Existing'!O$12:O$500)</f>
        <v>0</v>
      </c>
      <c r="P177" s="42">
        <f>SUMIF('C-Existing'!$B$12:$B$500,$B177,'C-Existing'!P$12:P$500)</f>
        <v>0</v>
      </c>
      <c r="Q177" s="42">
        <f>SUMIF('C-Existing'!$B$12:$B$500,$B177,'C-Existing'!Q$12:Q$500)</f>
        <v>0</v>
      </c>
      <c r="R177" s="42">
        <f>SUMIF('C-Existing'!$B$12:$B$500,$B177,'C-Existing'!R$12:R$500)</f>
        <v>0</v>
      </c>
      <c r="S177" s="42">
        <f>SUMIF('C-Existing'!$B$12:$B$500,$B177,'C-Existing'!S$12:S$500)</f>
        <v>0</v>
      </c>
      <c r="T177" s="42">
        <f>SUMIF('C-Existing'!$B$12:$B$500,$B177,'C-Existing'!T$12:T$500)</f>
        <v>0</v>
      </c>
      <c r="U177" s="42">
        <f>SUMIF('C-Existing'!$B$12:$B$500,$B177,'C-Existing'!U$12:U$500)</f>
        <v>1</v>
      </c>
      <c r="V177" s="42">
        <f>SUMIF('C-Existing'!$B$12:$B$500,$B177,'C-Existing'!V$12:V$500)</f>
        <v>0</v>
      </c>
      <c r="W177" s="42">
        <f>SUMIF('C-Existing'!$B$12:$B$500,$B177,'C-Existing'!W$12:W$500)</f>
        <v>0</v>
      </c>
      <c r="X177" s="42">
        <f>SUMIF('C-Existing'!$B$12:$B$500,$B177,'C-Existing'!X$12:X$500)</f>
        <v>155</v>
      </c>
      <c r="Y177" s="42">
        <f>SUMIF('C-Existing'!$B$12:$B$500,$B177,'C-Existing'!Y$12:Y$500)</f>
        <v>0</v>
      </c>
      <c r="Z177" s="42">
        <f>SUMIF('C-Existing'!$B$12:$B$500,$B177,'C-Existing'!Z$12:Z$500)</f>
        <v>0</v>
      </c>
      <c r="AA177" s="42">
        <f>SUMIF('C-Existing'!$B$12:$B$500,$B177,'C-Existing'!AA$12:AA$500)</f>
        <v>0</v>
      </c>
      <c r="AB177" s="42">
        <f>SUMIF('C-Existing'!$B$12:$B$500,$B177,'C-Existing'!AB$12:AB$500)</f>
        <v>0</v>
      </c>
      <c r="AC177" s="42">
        <f>SUMIF('C-Existing'!$B$12:$B$500,$B177,'C-Existing'!AC$12:AC$500)</f>
        <v>0</v>
      </c>
      <c r="AD177" s="42">
        <f>SUMIF('C-Existing'!$B$12:$B$500,$B177,'C-Existing'!AD$12:AD$500)</f>
        <v>0</v>
      </c>
      <c r="AE177" s="70">
        <f>SUMIF('C-Existing'!$B$12:$B$500,$B177,'C-Existing'!AE$12:AE$500)</f>
        <v>0.1111</v>
      </c>
      <c r="AF177" s="42">
        <f>SUMIF('C-Existing'!$B$12:$B$500,$B177,'C-Existing'!AF$12:AF$500)</f>
        <v>0</v>
      </c>
      <c r="AG177" s="42">
        <f>SUMIF('C-Existing'!$B$12:$B$500,$B177,'C-Existing'!AG$12:AG$500)</f>
        <v>0</v>
      </c>
      <c r="AH177" s="62">
        <f>SUMIF('C-Existing'!$B$12:$B$500,$B177,'C-Existing'!AH$12:AH$500)</f>
        <v>0</v>
      </c>
      <c r="AI177" s="42">
        <f>SUMIF('C-Existing'!$B$12:$B$500,$B177,'C-Existing'!AI$12:AI$500)</f>
        <v>0</v>
      </c>
      <c r="AJ177" s="42">
        <f>SUMIF('C-Existing'!$B$12:$B$500,$B177,'C-Existing'!AJ$12:AJ$500)</f>
        <v>0</v>
      </c>
      <c r="AK177" s="42">
        <f>SUMIF('C-Existing'!$B$12:$B$500,$B177,'C-Existing'!AK$12:AK$500)</f>
        <v>0</v>
      </c>
      <c r="AL177" s="42">
        <f>SUMIF('C-Existing'!$B$12:$B$500,$B177,'C-Existing'!AL$12:AL$500)</f>
        <v>0</v>
      </c>
      <c r="AM177" s="42">
        <f>SUMIF('C-Existing'!$B$12:$B$500,$B177,'C-Existing'!AM$12:AM$500)</f>
        <v>0</v>
      </c>
      <c r="AN177" s="42">
        <f>SUMIF('C-Existing'!$B$12:$B$500,$B177,'C-Existing'!AN$12:AN$500)</f>
        <v>0</v>
      </c>
      <c r="AR177" s="42">
        <f t="shared" si="12"/>
        <v>0</v>
      </c>
    </row>
    <row r="178" spans="1:44" x14ac:dyDescent="0.2">
      <c r="A178" s="1">
        <f t="shared" si="10"/>
        <v>2</v>
      </c>
      <c r="B178" s="10">
        <f t="shared" si="13"/>
        <v>46812</v>
      </c>
      <c r="C178" s="42">
        <f>SUMIF('C-Existing'!$B$12:$B$500,$B178,'C-Existing'!C$12:C$500)</f>
        <v>0</v>
      </c>
      <c r="D178" s="42">
        <f>SUMIF('C-Existing'!$B$12:$B$500,$B178,'C-Existing'!D$12:D$500)</f>
        <v>259951090.39999998</v>
      </c>
      <c r="E178" s="42">
        <f>SUMIF('C-Existing'!$B$12:$B$500,$B178,'C-Existing'!E$12:E$500)</f>
        <v>0</v>
      </c>
      <c r="F178" s="42">
        <f>SUMIF('C-Existing'!$B$12:$B$500,$B178,'C-Existing'!F$12:F$500)</f>
        <v>0</v>
      </c>
      <c r="G178" s="42">
        <f>SUMIF('C-Existing'!$B$12:$B$500,$B178,'C-Existing'!G$12:G$500)</f>
        <v>0</v>
      </c>
      <c r="H178" s="42">
        <f>SUMIF('C-Existing'!$B$12:$B$500,$B178,'C-Existing'!H$12:H$500)</f>
        <v>0</v>
      </c>
      <c r="I178" s="42">
        <f>SUMIF('C-Existing'!$B$12:$B$500,$B178,'C-Existing'!I$12:I$500)</f>
        <v>0</v>
      </c>
      <c r="J178" s="42">
        <f>SUMIF('C-Existing'!$B$12:$B$500,$B178,'C-Existing'!J$12:J$500)</f>
        <v>0</v>
      </c>
      <c r="K178" s="42">
        <f>SUMIF('C-Existing'!$B$12:$B$500,$B178,'C-Existing'!K$12:K$500)</f>
        <v>0</v>
      </c>
      <c r="L178" s="42">
        <f>SUMIF('C-Existing'!$B$12:$B$500,$B178,'C-Existing'!L$12:L$500)</f>
        <v>0</v>
      </c>
      <c r="M178" s="42">
        <f>SUMIF('C-Existing'!$B$12:$B$500,$B178,'C-Existing'!M$12:M$500)</f>
        <v>0</v>
      </c>
      <c r="N178" s="42">
        <f>SUMIF('C-Existing'!$B$12:$B$500,$B178,'C-Existing'!N$12:N$500)</f>
        <v>0</v>
      </c>
      <c r="O178" s="42">
        <f>SUMIF('C-Existing'!$B$12:$B$500,$B178,'C-Existing'!O$12:O$500)</f>
        <v>0</v>
      </c>
      <c r="P178" s="42">
        <f>SUMIF('C-Existing'!$B$12:$B$500,$B178,'C-Existing'!P$12:P$500)</f>
        <v>0</v>
      </c>
      <c r="Q178" s="42">
        <f>SUMIF('C-Existing'!$B$12:$B$500,$B178,'C-Existing'!Q$12:Q$500)</f>
        <v>0</v>
      </c>
      <c r="R178" s="42">
        <f>SUMIF('C-Existing'!$B$12:$B$500,$B178,'C-Existing'!R$12:R$500)</f>
        <v>0</v>
      </c>
      <c r="S178" s="42">
        <f>SUMIF('C-Existing'!$B$12:$B$500,$B178,'C-Existing'!S$12:S$500)</f>
        <v>0</v>
      </c>
      <c r="T178" s="42">
        <f>SUMIF('C-Existing'!$B$12:$B$500,$B178,'C-Existing'!T$12:T$500)</f>
        <v>0</v>
      </c>
      <c r="U178" s="42">
        <f>SUMIF('C-Existing'!$B$12:$B$500,$B178,'C-Existing'!U$12:U$500)</f>
        <v>1</v>
      </c>
      <c r="V178" s="42">
        <f>SUMIF('C-Existing'!$B$12:$B$500,$B178,'C-Existing'!V$12:V$500)</f>
        <v>0</v>
      </c>
      <c r="W178" s="42">
        <f>SUMIF('C-Existing'!$B$12:$B$500,$B178,'C-Existing'!W$12:W$500)</f>
        <v>0</v>
      </c>
      <c r="X178" s="42">
        <f>SUMIF('C-Existing'!$B$12:$B$500,$B178,'C-Existing'!X$12:X$500)</f>
        <v>155</v>
      </c>
      <c r="Y178" s="42">
        <f>SUMIF('C-Existing'!$B$12:$B$500,$B178,'C-Existing'!Y$12:Y$500)</f>
        <v>0</v>
      </c>
      <c r="Z178" s="42">
        <f>SUMIF('C-Existing'!$B$12:$B$500,$B178,'C-Existing'!Z$12:Z$500)</f>
        <v>0</v>
      </c>
      <c r="AA178" s="42">
        <f>SUMIF('C-Existing'!$B$12:$B$500,$B178,'C-Existing'!AA$12:AA$500)</f>
        <v>0</v>
      </c>
      <c r="AB178" s="42">
        <f>SUMIF('C-Existing'!$B$12:$B$500,$B178,'C-Existing'!AB$12:AB$500)</f>
        <v>0</v>
      </c>
      <c r="AC178" s="42">
        <f>SUMIF('C-Existing'!$B$12:$B$500,$B178,'C-Existing'!AC$12:AC$500)</f>
        <v>0</v>
      </c>
      <c r="AD178" s="42">
        <f>SUMIF('C-Existing'!$B$12:$B$500,$B178,'C-Existing'!AD$12:AD$500)</f>
        <v>0</v>
      </c>
      <c r="AE178" s="70">
        <f>SUMIF('C-Existing'!$B$12:$B$500,$B178,'C-Existing'!AE$12:AE$500)</f>
        <v>0.1111</v>
      </c>
      <c r="AF178" s="42">
        <f>SUMIF('C-Existing'!$B$12:$B$500,$B178,'C-Existing'!AF$12:AF$500)</f>
        <v>0</v>
      </c>
      <c r="AG178" s="42">
        <f>SUMIF('C-Existing'!$B$12:$B$500,$B178,'C-Existing'!AG$12:AG$500)</f>
        <v>0</v>
      </c>
      <c r="AH178" s="62">
        <f>SUMIF('C-Existing'!$B$12:$B$500,$B178,'C-Existing'!AH$12:AH$500)</f>
        <v>0</v>
      </c>
      <c r="AI178" s="42">
        <f>SUMIF('C-Existing'!$B$12:$B$500,$B178,'C-Existing'!AI$12:AI$500)</f>
        <v>0</v>
      </c>
      <c r="AJ178" s="42">
        <f>SUMIF('C-Existing'!$B$12:$B$500,$B178,'C-Existing'!AJ$12:AJ$500)</f>
        <v>0</v>
      </c>
      <c r="AK178" s="42">
        <f>SUMIF('C-Existing'!$B$12:$B$500,$B178,'C-Existing'!AK$12:AK$500)</f>
        <v>0</v>
      </c>
      <c r="AL178" s="42">
        <f>SUMIF('C-Existing'!$B$12:$B$500,$B178,'C-Existing'!AL$12:AL$500)</f>
        <v>0</v>
      </c>
      <c r="AM178" s="42">
        <f>SUMIF('C-Existing'!$B$12:$B$500,$B178,'C-Existing'!AM$12:AM$500)</f>
        <v>0</v>
      </c>
      <c r="AN178" s="42">
        <f>SUMIF('C-Existing'!$B$12:$B$500,$B178,'C-Existing'!AN$12:AN$500)</f>
        <v>0</v>
      </c>
      <c r="AR178" s="42">
        <f t="shared" si="12"/>
        <v>0</v>
      </c>
    </row>
    <row r="179" spans="1:44" x14ac:dyDescent="0.2">
      <c r="A179" s="1">
        <f t="shared" si="10"/>
        <v>3</v>
      </c>
      <c r="B179" s="10">
        <f t="shared" si="13"/>
        <v>46843</v>
      </c>
      <c r="C179" s="42">
        <f>SUMIF('C-Existing'!$B$12:$B$500,$B179,'C-Existing'!C$12:C$500)</f>
        <v>0</v>
      </c>
      <c r="D179" s="42">
        <f>SUMIF('C-Existing'!$B$12:$B$500,$B179,'C-Existing'!D$12:D$500)</f>
        <v>259951090.39999998</v>
      </c>
      <c r="E179" s="42">
        <f>SUMIF('C-Existing'!$B$12:$B$500,$B179,'C-Existing'!E$12:E$500)</f>
        <v>0</v>
      </c>
      <c r="F179" s="42">
        <f>SUMIF('C-Existing'!$B$12:$B$500,$B179,'C-Existing'!F$12:F$500)</f>
        <v>0</v>
      </c>
      <c r="G179" s="42">
        <f>SUMIF('C-Existing'!$B$12:$B$500,$B179,'C-Existing'!G$12:G$500)</f>
        <v>0</v>
      </c>
      <c r="H179" s="42">
        <f>SUMIF('C-Existing'!$B$12:$B$500,$B179,'C-Existing'!H$12:H$500)</f>
        <v>0</v>
      </c>
      <c r="I179" s="42">
        <f>SUMIF('C-Existing'!$B$12:$B$500,$B179,'C-Existing'!I$12:I$500)</f>
        <v>0</v>
      </c>
      <c r="J179" s="42">
        <f>SUMIF('C-Existing'!$B$12:$B$500,$B179,'C-Existing'!J$12:J$500)</f>
        <v>0</v>
      </c>
      <c r="K179" s="42">
        <f>SUMIF('C-Existing'!$B$12:$B$500,$B179,'C-Existing'!K$12:K$500)</f>
        <v>0</v>
      </c>
      <c r="L179" s="42">
        <f>SUMIF('C-Existing'!$B$12:$B$500,$B179,'C-Existing'!L$12:L$500)</f>
        <v>0</v>
      </c>
      <c r="M179" s="42">
        <f>SUMIF('C-Existing'!$B$12:$B$500,$B179,'C-Existing'!M$12:M$500)</f>
        <v>0</v>
      </c>
      <c r="N179" s="42">
        <f>SUMIF('C-Existing'!$B$12:$B$500,$B179,'C-Existing'!N$12:N$500)</f>
        <v>0</v>
      </c>
      <c r="O179" s="42">
        <f>SUMIF('C-Existing'!$B$12:$B$500,$B179,'C-Existing'!O$12:O$500)</f>
        <v>0</v>
      </c>
      <c r="P179" s="42">
        <f>SUMIF('C-Existing'!$B$12:$B$500,$B179,'C-Existing'!P$12:P$500)</f>
        <v>0</v>
      </c>
      <c r="Q179" s="42">
        <f>SUMIF('C-Existing'!$B$12:$B$500,$B179,'C-Existing'!Q$12:Q$500)</f>
        <v>0</v>
      </c>
      <c r="R179" s="42">
        <f>SUMIF('C-Existing'!$B$12:$B$500,$B179,'C-Existing'!R$12:R$500)</f>
        <v>0</v>
      </c>
      <c r="S179" s="42">
        <f>SUMIF('C-Existing'!$B$12:$B$500,$B179,'C-Existing'!S$12:S$500)</f>
        <v>0</v>
      </c>
      <c r="T179" s="42">
        <f>SUMIF('C-Existing'!$B$12:$B$500,$B179,'C-Existing'!T$12:T$500)</f>
        <v>0</v>
      </c>
      <c r="U179" s="42">
        <f>SUMIF('C-Existing'!$B$12:$B$500,$B179,'C-Existing'!U$12:U$500)</f>
        <v>1</v>
      </c>
      <c r="V179" s="42">
        <f>SUMIF('C-Existing'!$B$12:$B$500,$B179,'C-Existing'!V$12:V$500)</f>
        <v>0</v>
      </c>
      <c r="W179" s="42">
        <f>SUMIF('C-Existing'!$B$12:$B$500,$B179,'C-Existing'!W$12:W$500)</f>
        <v>0</v>
      </c>
      <c r="X179" s="42">
        <f>SUMIF('C-Existing'!$B$12:$B$500,$B179,'C-Existing'!X$12:X$500)</f>
        <v>155</v>
      </c>
      <c r="Y179" s="42">
        <f>SUMIF('C-Existing'!$B$12:$B$500,$B179,'C-Existing'!Y$12:Y$500)</f>
        <v>0</v>
      </c>
      <c r="Z179" s="42">
        <f>SUMIF('C-Existing'!$B$12:$B$500,$B179,'C-Existing'!Z$12:Z$500)</f>
        <v>0</v>
      </c>
      <c r="AA179" s="42">
        <f>SUMIF('C-Existing'!$B$12:$B$500,$B179,'C-Existing'!AA$12:AA$500)</f>
        <v>0</v>
      </c>
      <c r="AB179" s="42">
        <f>SUMIF('C-Existing'!$B$12:$B$500,$B179,'C-Existing'!AB$12:AB$500)</f>
        <v>0</v>
      </c>
      <c r="AC179" s="42">
        <f>SUMIF('C-Existing'!$B$12:$B$500,$B179,'C-Existing'!AC$12:AC$500)</f>
        <v>0</v>
      </c>
      <c r="AD179" s="42">
        <f>SUMIF('C-Existing'!$B$12:$B$500,$B179,'C-Existing'!AD$12:AD$500)</f>
        <v>0</v>
      </c>
      <c r="AE179" s="70">
        <f>SUMIF('C-Existing'!$B$12:$B$500,$B179,'C-Existing'!AE$12:AE$500)</f>
        <v>0.1111</v>
      </c>
      <c r="AF179" s="42">
        <f>SUMIF('C-Existing'!$B$12:$B$500,$B179,'C-Existing'!AF$12:AF$500)</f>
        <v>0</v>
      </c>
      <c r="AG179" s="42">
        <f>SUMIF('C-Existing'!$B$12:$B$500,$B179,'C-Existing'!AG$12:AG$500)</f>
        <v>0</v>
      </c>
      <c r="AH179" s="62">
        <f>SUMIF('C-Existing'!$B$12:$B$500,$B179,'C-Existing'!AH$12:AH$500)</f>
        <v>0</v>
      </c>
      <c r="AI179" s="42">
        <f>SUMIF('C-Existing'!$B$12:$B$500,$B179,'C-Existing'!AI$12:AI$500)</f>
        <v>0</v>
      </c>
      <c r="AJ179" s="42">
        <f>SUMIF('C-Existing'!$B$12:$B$500,$B179,'C-Existing'!AJ$12:AJ$500)</f>
        <v>0</v>
      </c>
      <c r="AK179" s="42">
        <f>SUMIF('C-Existing'!$B$12:$B$500,$B179,'C-Existing'!AK$12:AK$500)</f>
        <v>0</v>
      </c>
      <c r="AL179" s="42">
        <f>SUMIF('C-Existing'!$B$12:$B$500,$B179,'C-Existing'!AL$12:AL$500)</f>
        <v>0</v>
      </c>
      <c r="AM179" s="42">
        <f>SUMIF('C-Existing'!$B$12:$B$500,$B179,'C-Existing'!AM$12:AM$500)</f>
        <v>0</v>
      </c>
      <c r="AN179" s="42">
        <f>SUMIF('C-Existing'!$B$12:$B$500,$B179,'C-Existing'!AN$12:AN$500)</f>
        <v>0</v>
      </c>
      <c r="AR179" s="42">
        <f t="shared" si="12"/>
        <v>0</v>
      </c>
    </row>
    <row r="180" spans="1:44" x14ac:dyDescent="0.2">
      <c r="A180" s="1">
        <f t="shared" si="10"/>
        <v>4</v>
      </c>
      <c r="B180" s="10">
        <f t="shared" si="13"/>
        <v>46873</v>
      </c>
      <c r="C180" s="42">
        <f>SUMIF('C-Existing'!$B$12:$B$500,$B180,'C-Existing'!C$12:C$500)</f>
        <v>0</v>
      </c>
      <c r="D180" s="42">
        <f>SUMIF('C-Existing'!$B$12:$B$500,$B180,'C-Existing'!D$12:D$500)</f>
        <v>259951090.39999998</v>
      </c>
      <c r="E180" s="42">
        <f>SUMIF('C-Existing'!$B$12:$B$500,$B180,'C-Existing'!E$12:E$500)</f>
        <v>0</v>
      </c>
      <c r="F180" s="42">
        <f>SUMIF('C-Existing'!$B$12:$B$500,$B180,'C-Existing'!F$12:F$500)</f>
        <v>0</v>
      </c>
      <c r="G180" s="42">
        <f>SUMIF('C-Existing'!$B$12:$B$500,$B180,'C-Existing'!G$12:G$500)</f>
        <v>0</v>
      </c>
      <c r="H180" s="42">
        <f>SUMIF('C-Existing'!$B$12:$B$500,$B180,'C-Existing'!H$12:H$500)</f>
        <v>0</v>
      </c>
      <c r="I180" s="42">
        <f>SUMIF('C-Existing'!$B$12:$B$500,$B180,'C-Existing'!I$12:I$500)</f>
        <v>0</v>
      </c>
      <c r="J180" s="42">
        <f>SUMIF('C-Existing'!$B$12:$B$500,$B180,'C-Existing'!J$12:J$500)</f>
        <v>0</v>
      </c>
      <c r="K180" s="42">
        <f>SUMIF('C-Existing'!$B$12:$B$500,$B180,'C-Existing'!K$12:K$500)</f>
        <v>0</v>
      </c>
      <c r="L180" s="42">
        <f>SUMIF('C-Existing'!$B$12:$B$500,$B180,'C-Existing'!L$12:L$500)</f>
        <v>0</v>
      </c>
      <c r="M180" s="42">
        <f>SUMIF('C-Existing'!$B$12:$B$500,$B180,'C-Existing'!M$12:M$500)</f>
        <v>0</v>
      </c>
      <c r="N180" s="42">
        <f>SUMIF('C-Existing'!$B$12:$B$500,$B180,'C-Existing'!N$12:N$500)</f>
        <v>0</v>
      </c>
      <c r="O180" s="42">
        <f>SUMIF('C-Existing'!$B$12:$B$500,$B180,'C-Existing'!O$12:O$500)</f>
        <v>0</v>
      </c>
      <c r="P180" s="42">
        <f>SUMIF('C-Existing'!$B$12:$B$500,$B180,'C-Existing'!P$12:P$500)</f>
        <v>0</v>
      </c>
      <c r="Q180" s="42">
        <f>SUMIF('C-Existing'!$B$12:$B$500,$B180,'C-Existing'!Q$12:Q$500)</f>
        <v>0</v>
      </c>
      <c r="R180" s="42">
        <f>SUMIF('C-Existing'!$B$12:$B$500,$B180,'C-Existing'!R$12:R$500)</f>
        <v>0</v>
      </c>
      <c r="S180" s="42">
        <f>SUMIF('C-Existing'!$B$12:$B$500,$B180,'C-Existing'!S$12:S$500)</f>
        <v>0</v>
      </c>
      <c r="T180" s="42">
        <f>SUMIF('C-Existing'!$B$12:$B$500,$B180,'C-Existing'!T$12:T$500)</f>
        <v>0</v>
      </c>
      <c r="U180" s="42">
        <f>SUMIF('C-Existing'!$B$12:$B$500,$B180,'C-Existing'!U$12:U$500)</f>
        <v>1</v>
      </c>
      <c r="V180" s="42">
        <f>SUMIF('C-Existing'!$B$12:$B$500,$B180,'C-Existing'!V$12:V$500)</f>
        <v>0</v>
      </c>
      <c r="W180" s="42">
        <f>SUMIF('C-Existing'!$B$12:$B$500,$B180,'C-Existing'!W$12:W$500)</f>
        <v>0</v>
      </c>
      <c r="X180" s="42">
        <f>SUMIF('C-Existing'!$B$12:$B$500,$B180,'C-Existing'!X$12:X$500)</f>
        <v>155</v>
      </c>
      <c r="Y180" s="42">
        <f>SUMIF('C-Existing'!$B$12:$B$500,$B180,'C-Existing'!Y$12:Y$500)</f>
        <v>0</v>
      </c>
      <c r="Z180" s="42">
        <f>SUMIF('C-Existing'!$B$12:$B$500,$B180,'C-Existing'!Z$12:Z$500)</f>
        <v>0</v>
      </c>
      <c r="AA180" s="42">
        <f>SUMIF('C-Existing'!$B$12:$B$500,$B180,'C-Existing'!AA$12:AA$500)</f>
        <v>0</v>
      </c>
      <c r="AB180" s="42">
        <f>SUMIF('C-Existing'!$B$12:$B$500,$B180,'C-Existing'!AB$12:AB$500)</f>
        <v>0</v>
      </c>
      <c r="AC180" s="42">
        <f>SUMIF('C-Existing'!$B$12:$B$500,$B180,'C-Existing'!AC$12:AC$500)</f>
        <v>0</v>
      </c>
      <c r="AD180" s="42">
        <f>SUMIF('C-Existing'!$B$12:$B$500,$B180,'C-Existing'!AD$12:AD$500)</f>
        <v>0</v>
      </c>
      <c r="AE180" s="70">
        <f>SUMIF('C-Existing'!$B$12:$B$500,$B180,'C-Existing'!AE$12:AE$500)</f>
        <v>0.1111</v>
      </c>
      <c r="AF180" s="42">
        <f>SUMIF('C-Existing'!$B$12:$B$500,$B180,'C-Existing'!AF$12:AF$500)</f>
        <v>0</v>
      </c>
      <c r="AG180" s="42">
        <f>SUMIF('C-Existing'!$B$12:$B$500,$B180,'C-Existing'!AG$12:AG$500)</f>
        <v>0</v>
      </c>
      <c r="AH180" s="62">
        <f>SUMIF('C-Existing'!$B$12:$B$500,$B180,'C-Existing'!AH$12:AH$500)</f>
        <v>0</v>
      </c>
      <c r="AI180" s="42">
        <f>SUMIF('C-Existing'!$B$12:$B$500,$B180,'C-Existing'!AI$12:AI$500)</f>
        <v>0</v>
      </c>
      <c r="AJ180" s="42">
        <f>SUMIF('C-Existing'!$B$12:$B$500,$B180,'C-Existing'!AJ$12:AJ$500)</f>
        <v>0</v>
      </c>
      <c r="AK180" s="42">
        <f>SUMIF('C-Existing'!$B$12:$B$500,$B180,'C-Existing'!AK$12:AK$500)</f>
        <v>0</v>
      </c>
      <c r="AL180" s="42">
        <f>SUMIF('C-Existing'!$B$12:$B$500,$B180,'C-Existing'!AL$12:AL$500)</f>
        <v>0</v>
      </c>
      <c r="AM180" s="42">
        <f>SUMIF('C-Existing'!$B$12:$B$500,$B180,'C-Existing'!AM$12:AM$500)</f>
        <v>0</v>
      </c>
      <c r="AN180" s="42">
        <f>SUMIF('C-Existing'!$B$12:$B$500,$B180,'C-Existing'!AN$12:AN$500)</f>
        <v>0</v>
      </c>
      <c r="AR180" s="42">
        <f t="shared" si="12"/>
        <v>0</v>
      </c>
    </row>
    <row r="181" spans="1:44" x14ac:dyDescent="0.2">
      <c r="A181" s="1">
        <f t="shared" si="10"/>
        <v>5</v>
      </c>
      <c r="B181" s="10">
        <f t="shared" si="13"/>
        <v>46904</v>
      </c>
      <c r="C181" s="42">
        <f>SUMIF('C-Existing'!$B$12:$B$500,$B181,'C-Existing'!C$12:C$500)</f>
        <v>0</v>
      </c>
      <c r="D181" s="42">
        <f>SUMIF('C-Existing'!$B$12:$B$500,$B181,'C-Existing'!D$12:D$500)</f>
        <v>259951090.39999998</v>
      </c>
      <c r="E181" s="42">
        <f>SUMIF('C-Existing'!$B$12:$B$500,$B181,'C-Existing'!E$12:E$500)</f>
        <v>0</v>
      </c>
      <c r="F181" s="42">
        <f>SUMIF('C-Existing'!$B$12:$B$500,$B181,'C-Existing'!F$12:F$500)</f>
        <v>0</v>
      </c>
      <c r="G181" s="42">
        <f>SUMIF('C-Existing'!$B$12:$B$500,$B181,'C-Existing'!G$12:G$500)</f>
        <v>0</v>
      </c>
      <c r="H181" s="42">
        <f>SUMIF('C-Existing'!$B$12:$B$500,$B181,'C-Existing'!H$12:H$500)</f>
        <v>0</v>
      </c>
      <c r="I181" s="42">
        <f>SUMIF('C-Existing'!$B$12:$B$500,$B181,'C-Existing'!I$12:I$500)</f>
        <v>0</v>
      </c>
      <c r="J181" s="42">
        <f>SUMIF('C-Existing'!$B$12:$B$500,$B181,'C-Existing'!J$12:J$500)</f>
        <v>0</v>
      </c>
      <c r="K181" s="42">
        <f>SUMIF('C-Existing'!$B$12:$B$500,$B181,'C-Existing'!K$12:K$500)</f>
        <v>0</v>
      </c>
      <c r="L181" s="42">
        <f>SUMIF('C-Existing'!$B$12:$B$500,$B181,'C-Existing'!L$12:L$500)</f>
        <v>0</v>
      </c>
      <c r="M181" s="42">
        <f>SUMIF('C-Existing'!$B$12:$B$500,$B181,'C-Existing'!M$12:M$500)</f>
        <v>0</v>
      </c>
      <c r="N181" s="42">
        <f>SUMIF('C-Existing'!$B$12:$B$500,$B181,'C-Existing'!N$12:N$500)</f>
        <v>0</v>
      </c>
      <c r="O181" s="42">
        <f>SUMIF('C-Existing'!$B$12:$B$500,$B181,'C-Existing'!O$12:O$500)</f>
        <v>0</v>
      </c>
      <c r="P181" s="42">
        <f>SUMIF('C-Existing'!$B$12:$B$500,$B181,'C-Existing'!P$12:P$500)</f>
        <v>0</v>
      </c>
      <c r="Q181" s="42">
        <f>SUMIF('C-Existing'!$B$12:$B$500,$B181,'C-Existing'!Q$12:Q$500)</f>
        <v>0</v>
      </c>
      <c r="R181" s="42">
        <f>SUMIF('C-Existing'!$B$12:$B$500,$B181,'C-Existing'!R$12:R$500)</f>
        <v>0</v>
      </c>
      <c r="S181" s="42">
        <f>SUMIF('C-Existing'!$B$12:$B$500,$B181,'C-Existing'!S$12:S$500)</f>
        <v>0</v>
      </c>
      <c r="T181" s="42">
        <f>SUMIF('C-Existing'!$B$12:$B$500,$B181,'C-Existing'!T$12:T$500)</f>
        <v>0</v>
      </c>
      <c r="U181" s="42">
        <f>SUMIF('C-Existing'!$B$12:$B$500,$B181,'C-Existing'!U$12:U$500)</f>
        <v>1</v>
      </c>
      <c r="V181" s="42">
        <f>SUMIF('C-Existing'!$B$12:$B$500,$B181,'C-Existing'!V$12:V$500)</f>
        <v>0</v>
      </c>
      <c r="W181" s="42">
        <f>SUMIF('C-Existing'!$B$12:$B$500,$B181,'C-Existing'!W$12:W$500)</f>
        <v>0</v>
      </c>
      <c r="X181" s="42">
        <f>SUMIF('C-Existing'!$B$12:$B$500,$B181,'C-Existing'!X$12:X$500)</f>
        <v>155</v>
      </c>
      <c r="Y181" s="42">
        <f>SUMIF('C-Existing'!$B$12:$B$500,$B181,'C-Existing'!Y$12:Y$500)</f>
        <v>0</v>
      </c>
      <c r="Z181" s="42">
        <f>SUMIF('C-Existing'!$B$12:$B$500,$B181,'C-Existing'!Z$12:Z$500)</f>
        <v>0</v>
      </c>
      <c r="AA181" s="42">
        <f>SUMIF('C-Existing'!$B$12:$B$500,$B181,'C-Existing'!AA$12:AA$500)</f>
        <v>0</v>
      </c>
      <c r="AB181" s="42">
        <f>SUMIF('C-Existing'!$B$12:$B$500,$B181,'C-Existing'!AB$12:AB$500)</f>
        <v>0</v>
      </c>
      <c r="AC181" s="42">
        <f>SUMIF('C-Existing'!$B$12:$B$500,$B181,'C-Existing'!AC$12:AC$500)</f>
        <v>0</v>
      </c>
      <c r="AD181" s="42">
        <f>SUMIF('C-Existing'!$B$12:$B$500,$B181,'C-Existing'!AD$12:AD$500)</f>
        <v>0</v>
      </c>
      <c r="AE181" s="70">
        <f>SUMIF('C-Existing'!$B$12:$B$500,$B181,'C-Existing'!AE$12:AE$500)</f>
        <v>0.1111</v>
      </c>
      <c r="AF181" s="42">
        <f>SUMIF('C-Existing'!$B$12:$B$500,$B181,'C-Existing'!AF$12:AF$500)</f>
        <v>0</v>
      </c>
      <c r="AG181" s="42">
        <f>SUMIF('C-Existing'!$B$12:$B$500,$B181,'C-Existing'!AG$12:AG$500)</f>
        <v>0</v>
      </c>
      <c r="AH181" s="62">
        <f>SUMIF('C-Existing'!$B$12:$B$500,$B181,'C-Existing'!AH$12:AH$500)</f>
        <v>0</v>
      </c>
      <c r="AI181" s="42">
        <f>SUMIF('C-Existing'!$B$12:$B$500,$B181,'C-Existing'!AI$12:AI$500)</f>
        <v>0</v>
      </c>
      <c r="AJ181" s="42">
        <f>SUMIF('C-Existing'!$B$12:$B$500,$B181,'C-Existing'!AJ$12:AJ$500)</f>
        <v>0</v>
      </c>
      <c r="AK181" s="42">
        <f>SUMIF('C-Existing'!$B$12:$B$500,$B181,'C-Existing'!AK$12:AK$500)</f>
        <v>0</v>
      </c>
      <c r="AL181" s="42">
        <f>SUMIF('C-Existing'!$B$12:$B$500,$B181,'C-Existing'!AL$12:AL$500)</f>
        <v>0</v>
      </c>
      <c r="AM181" s="42">
        <f>SUMIF('C-Existing'!$B$12:$B$500,$B181,'C-Existing'!AM$12:AM$500)</f>
        <v>0</v>
      </c>
      <c r="AN181" s="42">
        <f>SUMIF('C-Existing'!$B$12:$B$500,$B181,'C-Existing'!AN$12:AN$500)</f>
        <v>0</v>
      </c>
      <c r="AR181" s="42">
        <f t="shared" si="12"/>
        <v>0</v>
      </c>
    </row>
    <row r="182" spans="1:44" x14ac:dyDescent="0.2">
      <c r="A182" s="1">
        <f t="shared" si="10"/>
        <v>6</v>
      </c>
      <c r="B182" s="10">
        <f t="shared" si="13"/>
        <v>46934</v>
      </c>
      <c r="C182" s="42">
        <f>SUMIF('C-Existing'!$B$12:$B$500,$B182,'C-Existing'!C$12:C$500)</f>
        <v>0</v>
      </c>
      <c r="D182" s="42">
        <f>SUMIF('C-Existing'!$B$12:$B$500,$B182,'C-Existing'!D$12:D$500)</f>
        <v>259951090.39999998</v>
      </c>
      <c r="E182" s="42">
        <f>SUMIF('C-Existing'!$B$12:$B$500,$B182,'C-Existing'!E$12:E$500)</f>
        <v>0</v>
      </c>
      <c r="F182" s="42">
        <f>SUMIF('C-Existing'!$B$12:$B$500,$B182,'C-Existing'!F$12:F$500)</f>
        <v>0</v>
      </c>
      <c r="G182" s="42">
        <f>SUMIF('C-Existing'!$B$12:$B$500,$B182,'C-Existing'!G$12:G$500)</f>
        <v>0</v>
      </c>
      <c r="H182" s="42">
        <f>SUMIF('C-Existing'!$B$12:$B$500,$B182,'C-Existing'!H$12:H$500)</f>
        <v>0</v>
      </c>
      <c r="I182" s="42">
        <f>SUMIF('C-Existing'!$B$12:$B$500,$B182,'C-Existing'!I$12:I$500)</f>
        <v>0</v>
      </c>
      <c r="J182" s="42">
        <f>SUMIF('C-Existing'!$B$12:$B$500,$B182,'C-Existing'!J$12:J$500)</f>
        <v>0</v>
      </c>
      <c r="K182" s="42">
        <f>SUMIF('C-Existing'!$B$12:$B$500,$B182,'C-Existing'!K$12:K$500)</f>
        <v>0</v>
      </c>
      <c r="L182" s="42">
        <f>SUMIF('C-Existing'!$B$12:$B$500,$B182,'C-Existing'!L$12:L$500)</f>
        <v>0</v>
      </c>
      <c r="M182" s="42">
        <f>SUMIF('C-Existing'!$B$12:$B$500,$B182,'C-Existing'!M$12:M$500)</f>
        <v>0</v>
      </c>
      <c r="N182" s="42">
        <f>SUMIF('C-Existing'!$B$12:$B$500,$B182,'C-Existing'!N$12:N$500)</f>
        <v>0</v>
      </c>
      <c r="O182" s="42">
        <f>SUMIF('C-Existing'!$B$12:$B$500,$B182,'C-Existing'!O$12:O$500)</f>
        <v>0</v>
      </c>
      <c r="P182" s="42">
        <f>SUMIF('C-Existing'!$B$12:$B$500,$B182,'C-Existing'!P$12:P$500)</f>
        <v>0</v>
      </c>
      <c r="Q182" s="42">
        <f>SUMIF('C-Existing'!$B$12:$B$500,$B182,'C-Existing'!Q$12:Q$500)</f>
        <v>0</v>
      </c>
      <c r="R182" s="42">
        <f>SUMIF('C-Existing'!$B$12:$B$500,$B182,'C-Existing'!R$12:R$500)</f>
        <v>0</v>
      </c>
      <c r="S182" s="42">
        <f>SUMIF('C-Existing'!$B$12:$B$500,$B182,'C-Existing'!S$12:S$500)</f>
        <v>0</v>
      </c>
      <c r="T182" s="42">
        <f>SUMIF('C-Existing'!$B$12:$B$500,$B182,'C-Existing'!T$12:T$500)</f>
        <v>0</v>
      </c>
      <c r="U182" s="42">
        <f>SUMIF('C-Existing'!$B$12:$B$500,$B182,'C-Existing'!U$12:U$500)</f>
        <v>1</v>
      </c>
      <c r="V182" s="42">
        <f>SUMIF('C-Existing'!$B$12:$B$500,$B182,'C-Existing'!V$12:V$500)</f>
        <v>0</v>
      </c>
      <c r="W182" s="42">
        <f>SUMIF('C-Existing'!$B$12:$B$500,$B182,'C-Existing'!W$12:W$500)</f>
        <v>0</v>
      </c>
      <c r="X182" s="42">
        <f>SUMIF('C-Existing'!$B$12:$B$500,$B182,'C-Existing'!X$12:X$500)</f>
        <v>155</v>
      </c>
      <c r="Y182" s="42">
        <f>SUMIF('C-Existing'!$B$12:$B$500,$B182,'C-Existing'!Y$12:Y$500)</f>
        <v>0</v>
      </c>
      <c r="Z182" s="42">
        <f>SUMIF('C-Existing'!$B$12:$B$500,$B182,'C-Existing'!Z$12:Z$500)</f>
        <v>0</v>
      </c>
      <c r="AA182" s="42">
        <f>SUMIF('C-Existing'!$B$12:$B$500,$B182,'C-Existing'!AA$12:AA$500)</f>
        <v>0</v>
      </c>
      <c r="AB182" s="42">
        <f>SUMIF('C-Existing'!$B$12:$B$500,$B182,'C-Existing'!AB$12:AB$500)</f>
        <v>0</v>
      </c>
      <c r="AC182" s="42">
        <f>SUMIF('C-Existing'!$B$12:$B$500,$B182,'C-Existing'!AC$12:AC$500)</f>
        <v>0</v>
      </c>
      <c r="AD182" s="42">
        <f>SUMIF('C-Existing'!$B$12:$B$500,$B182,'C-Existing'!AD$12:AD$500)</f>
        <v>0</v>
      </c>
      <c r="AE182" s="70">
        <f>SUMIF('C-Existing'!$B$12:$B$500,$B182,'C-Existing'!AE$12:AE$500)</f>
        <v>0.1111</v>
      </c>
      <c r="AF182" s="42">
        <f>SUMIF('C-Existing'!$B$12:$B$500,$B182,'C-Existing'!AF$12:AF$500)</f>
        <v>0</v>
      </c>
      <c r="AG182" s="42">
        <f>SUMIF('C-Existing'!$B$12:$B$500,$B182,'C-Existing'!AG$12:AG$500)</f>
        <v>0</v>
      </c>
      <c r="AH182" s="62">
        <f>SUMIF('C-Existing'!$B$12:$B$500,$B182,'C-Existing'!AH$12:AH$500)</f>
        <v>0</v>
      </c>
      <c r="AI182" s="42">
        <f>SUMIF('C-Existing'!$B$12:$B$500,$B182,'C-Existing'!AI$12:AI$500)</f>
        <v>0</v>
      </c>
      <c r="AJ182" s="42">
        <f>SUMIF('C-Existing'!$B$12:$B$500,$B182,'C-Existing'!AJ$12:AJ$500)</f>
        <v>0</v>
      </c>
      <c r="AK182" s="42">
        <f>SUMIF('C-Existing'!$B$12:$B$500,$B182,'C-Existing'!AK$12:AK$500)</f>
        <v>0</v>
      </c>
      <c r="AL182" s="42">
        <f>SUMIF('C-Existing'!$B$12:$B$500,$B182,'C-Existing'!AL$12:AL$500)</f>
        <v>0</v>
      </c>
      <c r="AM182" s="42">
        <f>SUMIF('C-Existing'!$B$12:$B$500,$B182,'C-Existing'!AM$12:AM$500)</f>
        <v>0</v>
      </c>
      <c r="AN182" s="42">
        <f>SUMIF('C-Existing'!$B$12:$B$500,$B182,'C-Existing'!AN$12:AN$500)</f>
        <v>0</v>
      </c>
      <c r="AR182" s="42">
        <f t="shared" si="12"/>
        <v>0</v>
      </c>
    </row>
    <row r="183" spans="1:44" x14ac:dyDescent="0.2">
      <c r="A183" s="1">
        <f t="shared" si="10"/>
        <v>7</v>
      </c>
      <c r="B183" s="10">
        <f t="shared" si="13"/>
        <v>46965</v>
      </c>
      <c r="C183" s="42">
        <f>SUMIF('C-Existing'!$B$12:$B$500,$B183,'C-Existing'!C$12:C$500)</f>
        <v>0</v>
      </c>
      <c r="D183" s="42">
        <f>SUMIF('C-Existing'!$B$12:$B$500,$B183,'C-Existing'!D$12:D$500)</f>
        <v>259951090.39999998</v>
      </c>
      <c r="E183" s="42">
        <f>SUMIF('C-Existing'!$B$12:$B$500,$B183,'C-Existing'!E$12:E$500)</f>
        <v>0</v>
      </c>
      <c r="F183" s="42">
        <f>SUMIF('C-Existing'!$B$12:$B$500,$B183,'C-Existing'!F$12:F$500)</f>
        <v>0</v>
      </c>
      <c r="G183" s="42">
        <f>SUMIF('C-Existing'!$B$12:$B$500,$B183,'C-Existing'!G$12:G$500)</f>
        <v>0</v>
      </c>
      <c r="H183" s="42">
        <f>SUMIF('C-Existing'!$B$12:$B$500,$B183,'C-Existing'!H$12:H$500)</f>
        <v>0</v>
      </c>
      <c r="I183" s="42">
        <f>SUMIF('C-Existing'!$B$12:$B$500,$B183,'C-Existing'!I$12:I$500)</f>
        <v>0</v>
      </c>
      <c r="J183" s="42">
        <f>SUMIF('C-Existing'!$B$12:$B$500,$B183,'C-Existing'!J$12:J$500)</f>
        <v>0</v>
      </c>
      <c r="K183" s="42">
        <f>SUMIF('C-Existing'!$B$12:$B$500,$B183,'C-Existing'!K$12:K$500)</f>
        <v>0</v>
      </c>
      <c r="L183" s="42">
        <f>SUMIF('C-Existing'!$B$12:$B$500,$B183,'C-Existing'!L$12:L$500)</f>
        <v>0</v>
      </c>
      <c r="M183" s="42">
        <f>SUMIF('C-Existing'!$B$12:$B$500,$B183,'C-Existing'!M$12:M$500)</f>
        <v>0</v>
      </c>
      <c r="N183" s="42">
        <f>SUMIF('C-Existing'!$B$12:$B$500,$B183,'C-Existing'!N$12:N$500)</f>
        <v>0</v>
      </c>
      <c r="O183" s="42">
        <f>SUMIF('C-Existing'!$B$12:$B$500,$B183,'C-Existing'!O$12:O$500)</f>
        <v>0</v>
      </c>
      <c r="P183" s="42">
        <f>SUMIF('C-Existing'!$B$12:$B$500,$B183,'C-Existing'!P$12:P$500)</f>
        <v>0</v>
      </c>
      <c r="Q183" s="42">
        <f>SUMIF('C-Existing'!$B$12:$B$500,$B183,'C-Existing'!Q$12:Q$500)</f>
        <v>0</v>
      </c>
      <c r="R183" s="42">
        <f>SUMIF('C-Existing'!$B$12:$B$500,$B183,'C-Existing'!R$12:R$500)</f>
        <v>0</v>
      </c>
      <c r="S183" s="42">
        <f>SUMIF('C-Existing'!$B$12:$B$500,$B183,'C-Existing'!S$12:S$500)</f>
        <v>0</v>
      </c>
      <c r="T183" s="42">
        <f>SUMIF('C-Existing'!$B$12:$B$500,$B183,'C-Existing'!T$12:T$500)</f>
        <v>0</v>
      </c>
      <c r="U183" s="42">
        <f>SUMIF('C-Existing'!$B$12:$B$500,$B183,'C-Existing'!U$12:U$500)</f>
        <v>1</v>
      </c>
      <c r="V183" s="42">
        <f>SUMIF('C-Existing'!$B$12:$B$500,$B183,'C-Existing'!V$12:V$500)</f>
        <v>0</v>
      </c>
      <c r="W183" s="42">
        <f>SUMIF('C-Existing'!$B$12:$B$500,$B183,'C-Existing'!W$12:W$500)</f>
        <v>0</v>
      </c>
      <c r="X183" s="42">
        <f>SUMIF('C-Existing'!$B$12:$B$500,$B183,'C-Existing'!X$12:X$500)</f>
        <v>155</v>
      </c>
      <c r="Y183" s="42">
        <f>SUMIF('C-Existing'!$B$12:$B$500,$B183,'C-Existing'!Y$12:Y$500)</f>
        <v>0</v>
      </c>
      <c r="Z183" s="42">
        <f>SUMIF('C-Existing'!$B$12:$B$500,$B183,'C-Existing'!Z$12:Z$500)</f>
        <v>0</v>
      </c>
      <c r="AA183" s="42">
        <f>SUMIF('C-Existing'!$B$12:$B$500,$B183,'C-Existing'!AA$12:AA$500)</f>
        <v>0</v>
      </c>
      <c r="AB183" s="42">
        <f>SUMIF('C-Existing'!$B$12:$B$500,$B183,'C-Existing'!AB$12:AB$500)</f>
        <v>0</v>
      </c>
      <c r="AC183" s="42">
        <f>SUMIF('C-Existing'!$B$12:$B$500,$B183,'C-Existing'!AC$12:AC$500)</f>
        <v>0</v>
      </c>
      <c r="AD183" s="42">
        <f>SUMIF('C-Existing'!$B$12:$B$500,$B183,'C-Existing'!AD$12:AD$500)</f>
        <v>0</v>
      </c>
      <c r="AE183" s="70">
        <f>SUMIF('C-Existing'!$B$12:$B$500,$B183,'C-Existing'!AE$12:AE$500)</f>
        <v>0.1111</v>
      </c>
      <c r="AF183" s="42">
        <f>SUMIF('C-Existing'!$B$12:$B$500,$B183,'C-Existing'!AF$12:AF$500)</f>
        <v>0</v>
      </c>
      <c r="AG183" s="42">
        <f>SUMIF('C-Existing'!$B$12:$B$500,$B183,'C-Existing'!AG$12:AG$500)</f>
        <v>0</v>
      </c>
      <c r="AH183" s="62">
        <f>SUMIF('C-Existing'!$B$12:$B$500,$B183,'C-Existing'!AH$12:AH$500)</f>
        <v>0</v>
      </c>
      <c r="AI183" s="42">
        <f>SUMIF('C-Existing'!$B$12:$B$500,$B183,'C-Existing'!AI$12:AI$500)</f>
        <v>0</v>
      </c>
      <c r="AJ183" s="42">
        <f>SUMIF('C-Existing'!$B$12:$B$500,$B183,'C-Existing'!AJ$12:AJ$500)</f>
        <v>0</v>
      </c>
      <c r="AK183" s="42">
        <f>SUMIF('C-Existing'!$B$12:$B$500,$B183,'C-Existing'!AK$12:AK$500)</f>
        <v>0</v>
      </c>
      <c r="AL183" s="42">
        <f>SUMIF('C-Existing'!$B$12:$B$500,$B183,'C-Existing'!AL$12:AL$500)</f>
        <v>0</v>
      </c>
      <c r="AM183" s="42">
        <f>SUMIF('C-Existing'!$B$12:$B$500,$B183,'C-Existing'!AM$12:AM$500)</f>
        <v>0</v>
      </c>
      <c r="AN183" s="42">
        <f>SUMIF('C-Existing'!$B$12:$B$500,$B183,'C-Existing'!AN$12:AN$500)</f>
        <v>0</v>
      </c>
      <c r="AR183" s="42">
        <f t="shared" si="12"/>
        <v>0</v>
      </c>
    </row>
    <row r="184" spans="1:44" x14ac:dyDescent="0.2">
      <c r="A184" s="1">
        <f t="shared" si="10"/>
        <v>8</v>
      </c>
      <c r="B184" s="10">
        <f t="shared" si="13"/>
        <v>46996</v>
      </c>
      <c r="C184" s="42">
        <f>SUMIF('C-Existing'!$B$12:$B$500,$B184,'C-Existing'!C$12:C$500)</f>
        <v>0</v>
      </c>
      <c r="D184" s="42">
        <f>SUMIF('C-Existing'!$B$12:$B$500,$B184,'C-Existing'!D$12:D$500)</f>
        <v>259951090.39999998</v>
      </c>
      <c r="E184" s="42">
        <f>SUMIF('C-Existing'!$B$12:$B$500,$B184,'C-Existing'!E$12:E$500)</f>
        <v>0</v>
      </c>
      <c r="F184" s="42">
        <f>SUMIF('C-Existing'!$B$12:$B$500,$B184,'C-Existing'!F$12:F$500)</f>
        <v>0</v>
      </c>
      <c r="G184" s="42">
        <f>SUMIF('C-Existing'!$B$12:$B$500,$B184,'C-Existing'!G$12:G$500)</f>
        <v>0</v>
      </c>
      <c r="H184" s="42">
        <f>SUMIF('C-Existing'!$B$12:$B$500,$B184,'C-Existing'!H$12:H$500)</f>
        <v>0</v>
      </c>
      <c r="I184" s="42">
        <f>SUMIF('C-Existing'!$B$12:$B$500,$B184,'C-Existing'!I$12:I$500)</f>
        <v>0</v>
      </c>
      <c r="J184" s="42">
        <f>SUMIF('C-Existing'!$B$12:$B$500,$B184,'C-Existing'!J$12:J$500)</f>
        <v>0</v>
      </c>
      <c r="K184" s="42">
        <f>SUMIF('C-Existing'!$B$12:$B$500,$B184,'C-Existing'!K$12:K$500)</f>
        <v>0</v>
      </c>
      <c r="L184" s="42">
        <f>SUMIF('C-Existing'!$B$12:$B$500,$B184,'C-Existing'!L$12:L$500)</f>
        <v>0</v>
      </c>
      <c r="M184" s="42">
        <f>SUMIF('C-Existing'!$B$12:$B$500,$B184,'C-Existing'!M$12:M$500)</f>
        <v>0</v>
      </c>
      <c r="N184" s="42">
        <f>SUMIF('C-Existing'!$B$12:$B$500,$B184,'C-Existing'!N$12:N$500)</f>
        <v>0</v>
      </c>
      <c r="O184" s="42">
        <f>SUMIF('C-Existing'!$B$12:$B$500,$B184,'C-Existing'!O$12:O$500)</f>
        <v>0</v>
      </c>
      <c r="P184" s="42">
        <f>SUMIF('C-Existing'!$B$12:$B$500,$B184,'C-Existing'!P$12:P$500)</f>
        <v>0</v>
      </c>
      <c r="Q184" s="42">
        <f>SUMIF('C-Existing'!$B$12:$B$500,$B184,'C-Existing'!Q$12:Q$500)</f>
        <v>0</v>
      </c>
      <c r="R184" s="42">
        <f>SUMIF('C-Existing'!$B$12:$B$500,$B184,'C-Existing'!R$12:R$500)</f>
        <v>0</v>
      </c>
      <c r="S184" s="42">
        <f>SUMIF('C-Existing'!$B$12:$B$500,$B184,'C-Existing'!S$12:S$500)</f>
        <v>0</v>
      </c>
      <c r="T184" s="42">
        <f>SUMIF('C-Existing'!$B$12:$B$500,$B184,'C-Existing'!T$12:T$500)</f>
        <v>0</v>
      </c>
      <c r="U184" s="42">
        <f>SUMIF('C-Existing'!$B$12:$B$500,$B184,'C-Existing'!U$12:U$500)</f>
        <v>1</v>
      </c>
      <c r="V184" s="42">
        <f>SUMIF('C-Existing'!$B$12:$B$500,$B184,'C-Existing'!V$12:V$500)</f>
        <v>0</v>
      </c>
      <c r="W184" s="42">
        <f>SUMIF('C-Existing'!$B$12:$B$500,$B184,'C-Existing'!W$12:W$500)</f>
        <v>0</v>
      </c>
      <c r="X184" s="42">
        <f>SUMIF('C-Existing'!$B$12:$B$500,$B184,'C-Existing'!X$12:X$500)</f>
        <v>155</v>
      </c>
      <c r="Y184" s="42">
        <f>SUMIF('C-Existing'!$B$12:$B$500,$B184,'C-Existing'!Y$12:Y$500)</f>
        <v>0</v>
      </c>
      <c r="Z184" s="42">
        <f>SUMIF('C-Existing'!$B$12:$B$500,$B184,'C-Existing'!Z$12:Z$500)</f>
        <v>0</v>
      </c>
      <c r="AA184" s="42">
        <f>SUMIF('C-Existing'!$B$12:$B$500,$B184,'C-Existing'!AA$12:AA$500)</f>
        <v>0</v>
      </c>
      <c r="AB184" s="42">
        <f>SUMIF('C-Existing'!$B$12:$B$500,$B184,'C-Existing'!AB$12:AB$500)</f>
        <v>0</v>
      </c>
      <c r="AC184" s="42">
        <f>SUMIF('C-Existing'!$B$12:$B$500,$B184,'C-Existing'!AC$12:AC$500)</f>
        <v>0</v>
      </c>
      <c r="AD184" s="42">
        <f>SUMIF('C-Existing'!$B$12:$B$500,$B184,'C-Existing'!AD$12:AD$500)</f>
        <v>0</v>
      </c>
      <c r="AE184" s="70">
        <f>SUMIF('C-Existing'!$B$12:$B$500,$B184,'C-Existing'!AE$12:AE$500)</f>
        <v>0.1111</v>
      </c>
      <c r="AF184" s="42">
        <f>SUMIF('C-Existing'!$B$12:$B$500,$B184,'C-Existing'!AF$12:AF$500)</f>
        <v>0</v>
      </c>
      <c r="AG184" s="42">
        <f>SUMIF('C-Existing'!$B$12:$B$500,$B184,'C-Existing'!AG$12:AG$500)</f>
        <v>0</v>
      </c>
      <c r="AH184" s="62">
        <f>SUMIF('C-Existing'!$B$12:$B$500,$B184,'C-Existing'!AH$12:AH$500)</f>
        <v>0</v>
      </c>
      <c r="AI184" s="42">
        <f>SUMIF('C-Existing'!$B$12:$B$500,$B184,'C-Existing'!AI$12:AI$500)</f>
        <v>0</v>
      </c>
      <c r="AJ184" s="42">
        <f>SUMIF('C-Existing'!$B$12:$B$500,$B184,'C-Existing'!AJ$12:AJ$500)</f>
        <v>0</v>
      </c>
      <c r="AK184" s="42">
        <f>SUMIF('C-Existing'!$B$12:$B$500,$B184,'C-Existing'!AK$12:AK$500)</f>
        <v>0</v>
      </c>
      <c r="AL184" s="42">
        <f>SUMIF('C-Existing'!$B$12:$B$500,$B184,'C-Existing'!AL$12:AL$500)</f>
        <v>0</v>
      </c>
      <c r="AM184" s="42">
        <f>SUMIF('C-Existing'!$B$12:$B$500,$B184,'C-Existing'!AM$12:AM$500)</f>
        <v>0</v>
      </c>
      <c r="AN184" s="42">
        <f>SUMIF('C-Existing'!$B$12:$B$500,$B184,'C-Existing'!AN$12:AN$500)</f>
        <v>0</v>
      </c>
      <c r="AR184" s="42">
        <f t="shared" si="12"/>
        <v>0</v>
      </c>
    </row>
    <row r="185" spans="1:44" x14ac:dyDescent="0.2">
      <c r="A185" s="1">
        <f t="shared" si="10"/>
        <v>9</v>
      </c>
      <c r="B185" s="10">
        <f t="shared" si="13"/>
        <v>47026</v>
      </c>
      <c r="C185" s="42">
        <f>SUMIF('C-Existing'!$B$12:$B$500,$B185,'C-Existing'!C$12:C$500)</f>
        <v>0</v>
      </c>
      <c r="D185" s="42">
        <f>SUMIF('C-Existing'!$B$12:$B$500,$B185,'C-Existing'!D$12:D$500)</f>
        <v>259951090.39999998</v>
      </c>
      <c r="E185" s="42">
        <f>SUMIF('C-Existing'!$B$12:$B$500,$B185,'C-Existing'!E$12:E$500)</f>
        <v>0</v>
      </c>
      <c r="F185" s="42">
        <f>SUMIF('C-Existing'!$B$12:$B$500,$B185,'C-Existing'!F$12:F$500)</f>
        <v>0</v>
      </c>
      <c r="G185" s="42">
        <f>SUMIF('C-Existing'!$B$12:$B$500,$B185,'C-Existing'!G$12:G$500)</f>
        <v>0</v>
      </c>
      <c r="H185" s="42">
        <f>SUMIF('C-Existing'!$B$12:$B$500,$B185,'C-Existing'!H$12:H$500)</f>
        <v>0</v>
      </c>
      <c r="I185" s="42">
        <f>SUMIF('C-Existing'!$B$12:$B$500,$B185,'C-Existing'!I$12:I$500)</f>
        <v>0</v>
      </c>
      <c r="J185" s="42">
        <f>SUMIF('C-Existing'!$B$12:$B$500,$B185,'C-Existing'!J$12:J$500)</f>
        <v>0</v>
      </c>
      <c r="K185" s="42">
        <f>SUMIF('C-Existing'!$B$12:$B$500,$B185,'C-Existing'!K$12:K$500)</f>
        <v>0</v>
      </c>
      <c r="L185" s="42">
        <f>SUMIF('C-Existing'!$B$12:$B$500,$B185,'C-Existing'!L$12:L$500)</f>
        <v>0</v>
      </c>
      <c r="M185" s="42">
        <f>SUMIF('C-Existing'!$B$12:$B$500,$B185,'C-Existing'!M$12:M$500)</f>
        <v>0</v>
      </c>
      <c r="N185" s="42">
        <f>SUMIF('C-Existing'!$B$12:$B$500,$B185,'C-Existing'!N$12:N$500)</f>
        <v>0</v>
      </c>
      <c r="O185" s="42">
        <f>SUMIF('C-Existing'!$B$12:$B$500,$B185,'C-Existing'!O$12:O$500)</f>
        <v>0</v>
      </c>
      <c r="P185" s="42">
        <f>SUMIF('C-Existing'!$B$12:$B$500,$B185,'C-Existing'!P$12:P$500)</f>
        <v>0</v>
      </c>
      <c r="Q185" s="42">
        <f>SUMIF('C-Existing'!$B$12:$B$500,$B185,'C-Existing'!Q$12:Q$500)</f>
        <v>0</v>
      </c>
      <c r="R185" s="42">
        <f>SUMIF('C-Existing'!$B$12:$B$500,$B185,'C-Existing'!R$12:R$500)</f>
        <v>0</v>
      </c>
      <c r="S185" s="42">
        <f>SUMIF('C-Existing'!$B$12:$B$500,$B185,'C-Existing'!S$12:S$500)</f>
        <v>0</v>
      </c>
      <c r="T185" s="42">
        <f>SUMIF('C-Existing'!$B$12:$B$500,$B185,'C-Existing'!T$12:T$500)</f>
        <v>0</v>
      </c>
      <c r="U185" s="42">
        <f>SUMIF('C-Existing'!$B$12:$B$500,$B185,'C-Existing'!U$12:U$500)</f>
        <v>1</v>
      </c>
      <c r="V185" s="42">
        <f>SUMIF('C-Existing'!$B$12:$B$500,$B185,'C-Existing'!V$12:V$500)</f>
        <v>0</v>
      </c>
      <c r="W185" s="42">
        <f>SUMIF('C-Existing'!$B$12:$B$500,$B185,'C-Existing'!W$12:W$500)</f>
        <v>0</v>
      </c>
      <c r="X185" s="42">
        <f>SUMIF('C-Existing'!$B$12:$B$500,$B185,'C-Existing'!X$12:X$500)</f>
        <v>155</v>
      </c>
      <c r="Y185" s="42">
        <f>SUMIF('C-Existing'!$B$12:$B$500,$B185,'C-Existing'!Y$12:Y$500)</f>
        <v>0</v>
      </c>
      <c r="Z185" s="42">
        <f>SUMIF('C-Existing'!$B$12:$B$500,$B185,'C-Existing'!Z$12:Z$500)</f>
        <v>0</v>
      </c>
      <c r="AA185" s="42">
        <f>SUMIF('C-Existing'!$B$12:$B$500,$B185,'C-Existing'!AA$12:AA$500)</f>
        <v>0</v>
      </c>
      <c r="AB185" s="42">
        <f>SUMIF('C-Existing'!$B$12:$B$500,$B185,'C-Existing'!AB$12:AB$500)</f>
        <v>0</v>
      </c>
      <c r="AC185" s="42">
        <f>SUMIF('C-Existing'!$B$12:$B$500,$B185,'C-Existing'!AC$12:AC$500)</f>
        <v>0</v>
      </c>
      <c r="AD185" s="42">
        <f>SUMIF('C-Existing'!$B$12:$B$500,$B185,'C-Existing'!AD$12:AD$500)</f>
        <v>0</v>
      </c>
      <c r="AE185" s="70">
        <f>SUMIF('C-Existing'!$B$12:$B$500,$B185,'C-Existing'!AE$12:AE$500)</f>
        <v>0.1111</v>
      </c>
      <c r="AF185" s="42">
        <f>SUMIF('C-Existing'!$B$12:$B$500,$B185,'C-Existing'!AF$12:AF$500)</f>
        <v>0</v>
      </c>
      <c r="AG185" s="42">
        <f>SUMIF('C-Existing'!$B$12:$B$500,$B185,'C-Existing'!AG$12:AG$500)</f>
        <v>0</v>
      </c>
      <c r="AH185" s="62">
        <f>SUMIF('C-Existing'!$B$12:$B$500,$B185,'C-Existing'!AH$12:AH$500)</f>
        <v>0</v>
      </c>
      <c r="AI185" s="42">
        <f>SUMIF('C-Existing'!$B$12:$B$500,$B185,'C-Existing'!AI$12:AI$500)</f>
        <v>0</v>
      </c>
      <c r="AJ185" s="42">
        <f>SUMIF('C-Existing'!$B$12:$B$500,$B185,'C-Existing'!AJ$12:AJ$500)</f>
        <v>0</v>
      </c>
      <c r="AK185" s="42">
        <f>SUMIF('C-Existing'!$B$12:$B$500,$B185,'C-Existing'!AK$12:AK$500)</f>
        <v>0</v>
      </c>
      <c r="AL185" s="42">
        <f>SUMIF('C-Existing'!$B$12:$B$500,$B185,'C-Existing'!AL$12:AL$500)</f>
        <v>0</v>
      </c>
      <c r="AM185" s="42">
        <f>SUMIF('C-Existing'!$B$12:$B$500,$B185,'C-Existing'!AM$12:AM$500)</f>
        <v>0</v>
      </c>
      <c r="AN185" s="42">
        <f>SUMIF('C-Existing'!$B$12:$B$500,$B185,'C-Existing'!AN$12:AN$500)</f>
        <v>0</v>
      </c>
      <c r="AR185" s="42">
        <f t="shared" si="12"/>
        <v>0</v>
      </c>
    </row>
    <row r="186" spans="1:44" x14ac:dyDescent="0.2">
      <c r="A186" s="1">
        <f t="shared" si="10"/>
        <v>10</v>
      </c>
      <c r="B186" s="10">
        <f t="shared" si="13"/>
        <v>47057</v>
      </c>
      <c r="C186" s="42">
        <f>SUMIF('C-Existing'!$B$12:$B$500,$B186,'C-Existing'!C$12:C$500)</f>
        <v>0</v>
      </c>
      <c r="D186" s="42">
        <f>SUMIF('C-Existing'!$B$12:$B$500,$B186,'C-Existing'!D$12:D$500)</f>
        <v>259951090.39999998</v>
      </c>
      <c r="E186" s="42">
        <f>SUMIF('C-Existing'!$B$12:$B$500,$B186,'C-Existing'!E$12:E$500)</f>
        <v>0</v>
      </c>
      <c r="F186" s="42">
        <f>SUMIF('C-Existing'!$B$12:$B$500,$B186,'C-Existing'!F$12:F$500)</f>
        <v>0</v>
      </c>
      <c r="G186" s="42">
        <f>SUMIF('C-Existing'!$B$12:$B$500,$B186,'C-Existing'!G$12:G$500)</f>
        <v>0</v>
      </c>
      <c r="H186" s="42">
        <f>SUMIF('C-Existing'!$B$12:$B$500,$B186,'C-Existing'!H$12:H$500)</f>
        <v>0</v>
      </c>
      <c r="I186" s="42">
        <f>SUMIF('C-Existing'!$B$12:$B$500,$B186,'C-Existing'!I$12:I$500)</f>
        <v>0</v>
      </c>
      <c r="J186" s="42">
        <f>SUMIF('C-Existing'!$B$12:$B$500,$B186,'C-Existing'!J$12:J$500)</f>
        <v>0</v>
      </c>
      <c r="K186" s="42">
        <f>SUMIF('C-Existing'!$B$12:$B$500,$B186,'C-Existing'!K$12:K$500)</f>
        <v>0</v>
      </c>
      <c r="L186" s="42">
        <f>SUMIF('C-Existing'!$B$12:$B$500,$B186,'C-Existing'!L$12:L$500)</f>
        <v>0</v>
      </c>
      <c r="M186" s="42">
        <f>SUMIF('C-Existing'!$B$12:$B$500,$B186,'C-Existing'!M$12:M$500)</f>
        <v>0</v>
      </c>
      <c r="N186" s="42">
        <f>SUMIF('C-Existing'!$B$12:$B$500,$B186,'C-Existing'!N$12:N$500)</f>
        <v>0</v>
      </c>
      <c r="O186" s="42">
        <f>SUMIF('C-Existing'!$B$12:$B$500,$B186,'C-Existing'!O$12:O$500)</f>
        <v>0</v>
      </c>
      <c r="P186" s="42">
        <f>SUMIF('C-Existing'!$B$12:$B$500,$B186,'C-Existing'!P$12:P$500)</f>
        <v>0</v>
      </c>
      <c r="Q186" s="42">
        <f>SUMIF('C-Existing'!$B$12:$B$500,$B186,'C-Existing'!Q$12:Q$500)</f>
        <v>0</v>
      </c>
      <c r="R186" s="42">
        <f>SUMIF('C-Existing'!$B$12:$B$500,$B186,'C-Existing'!R$12:R$500)</f>
        <v>0</v>
      </c>
      <c r="S186" s="42">
        <f>SUMIF('C-Existing'!$B$12:$B$500,$B186,'C-Existing'!S$12:S$500)</f>
        <v>0</v>
      </c>
      <c r="T186" s="42">
        <f>SUMIF('C-Existing'!$B$12:$B$500,$B186,'C-Existing'!T$12:T$500)</f>
        <v>0</v>
      </c>
      <c r="U186" s="42">
        <f>SUMIF('C-Existing'!$B$12:$B$500,$B186,'C-Existing'!U$12:U$500)</f>
        <v>1</v>
      </c>
      <c r="V186" s="42">
        <f>SUMIF('C-Existing'!$B$12:$B$500,$B186,'C-Existing'!V$12:V$500)</f>
        <v>0</v>
      </c>
      <c r="W186" s="42">
        <f>SUMIF('C-Existing'!$B$12:$B$500,$B186,'C-Existing'!W$12:W$500)</f>
        <v>0</v>
      </c>
      <c r="X186" s="42">
        <f>SUMIF('C-Existing'!$B$12:$B$500,$B186,'C-Existing'!X$12:X$500)</f>
        <v>155</v>
      </c>
      <c r="Y186" s="42">
        <f>SUMIF('C-Existing'!$B$12:$B$500,$B186,'C-Existing'!Y$12:Y$500)</f>
        <v>0</v>
      </c>
      <c r="Z186" s="42">
        <f>SUMIF('C-Existing'!$B$12:$B$500,$B186,'C-Existing'!Z$12:Z$500)</f>
        <v>0</v>
      </c>
      <c r="AA186" s="42">
        <f>SUMIF('C-Existing'!$B$12:$B$500,$B186,'C-Existing'!AA$12:AA$500)</f>
        <v>0</v>
      </c>
      <c r="AB186" s="42">
        <f>SUMIF('C-Existing'!$B$12:$B$500,$B186,'C-Existing'!AB$12:AB$500)</f>
        <v>0</v>
      </c>
      <c r="AC186" s="42">
        <f>SUMIF('C-Existing'!$B$12:$B$500,$B186,'C-Existing'!AC$12:AC$500)</f>
        <v>0</v>
      </c>
      <c r="AD186" s="42">
        <f>SUMIF('C-Existing'!$B$12:$B$500,$B186,'C-Existing'!AD$12:AD$500)</f>
        <v>0</v>
      </c>
      <c r="AE186" s="70">
        <f>SUMIF('C-Existing'!$B$12:$B$500,$B186,'C-Existing'!AE$12:AE$500)</f>
        <v>0.1111</v>
      </c>
      <c r="AF186" s="42">
        <f>SUMIF('C-Existing'!$B$12:$B$500,$B186,'C-Existing'!AF$12:AF$500)</f>
        <v>0</v>
      </c>
      <c r="AG186" s="42">
        <f>SUMIF('C-Existing'!$B$12:$B$500,$B186,'C-Existing'!AG$12:AG$500)</f>
        <v>0</v>
      </c>
      <c r="AH186" s="62">
        <f>SUMIF('C-Existing'!$B$12:$B$500,$B186,'C-Existing'!AH$12:AH$500)</f>
        <v>0</v>
      </c>
      <c r="AI186" s="42">
        <f>SUMIF('C-Existing'!$B$12:$B$500,$B186,'C-Existing'!AI$12:AI$500)</f>
        <v>0</v>
      </c>
      <c r="AJ186" s="42">
        <f>SUMIF('C-Existing'!$B$12:$B$500,$B186,'C-Existing'!AJ$12:AJ$500)</f>
        <v>0</v>
      </c>
      <c r="AK186" s="42">
        <f>SUMIF('C-Existing'!$B$12:$B$500,$B186,'C-Existing'!AK$12:AK$500)</f>
        <v>0</v>
      </c>
      <c r="AL186" s="42">
        <f>SUMIF('C-Existing'!$B$12:$B$500,$B186,'C-Existing'!AL$12:AL$500)</f>
        <v>0</v>
      </c>
      <c r="AM186" s="42">
        <f>SUMIF('C-Existing'!$B$12:$B$500,$B186,'C-Existing'!AM$12:AM$500)</f>
        <v>0</v>
      </c>
      <c r="AN186" s="42">
        <f>SUMIF('C-Existing'!$B$12:$B$500,$B186,'C-Existing'!AN$12:AN$500)</f>
        <v>0</v>
      </c>
      <c r="AR186" s="42">
        <f t="shared" si="12"/>
        <v>0</v>
      </c>
    </row>
    <row r="187" spans="1:44" x14ac:dyDescent="0.2">
      <c r="A187" s="1">
        <f t="shared" si="10"/>
        <v>11</v>
      </c>
      <c r="B187" s="10">
        <f t="shared" si="13"/>
        <v>47087</v>
      </c>
      <c r="C187" s="42">
        <f>SUMIF('C-Existing'!$B$12:$B$500,$B187,'C-Existing'!C$12:C$500)</f>
        <v>0</v>
      </c>
      <c r="D187" s="42">
        <f>SUMIF('C-Existing'!$B$12:$B$500,$B187,'C-Existing'!D$12:D$500)</f>
        <v>259951090.39999998</v>
      </c>
      <c r="E187" s="42">
        <f>SUMIF('C-Existing'!$B$12:$B$500,$B187,'C-Existing'!E$12:E$500)</f>
        <v>0</v>
      </c>
      <c r="F187" s="42">
        <f>SUMIF('C-Existing'!$B$12:$B$500,$B187,'C-Existing'!F$12:F$500)</f>
        <v>0</v>
      </c>
      <c r="G187" s="42">
        <f>SUMIF('C-Existing'!$B$12:$B$500,$B187,'C-Existing'!G$12:G$500)</f>
        <v>0</v>
      </c>
      <c r="H187" s="42">
        <f>SUMIF('C-Existing'!$B$12:$B$500,$B187,'C-Existing'!H$12:H$500)</f>
        <v>0</v>
      </c>
      <c r="I187" s="42">
        <f>SUMIF('C-Existing'!$B$12:$B$500,$B187,'C-Existing'!I$12:I$500)</f>
        <v>0</v>
      </c>
      <c r="J187" s="42">
        <f>SUMIF('C-Existing'!$B$12:$B$500,$B187,'C-Existing'!J$12:J$500)</f>
        <v>0</v>
      </c>
      <c r="K187" s="42">
        <f>SUMIF('C-Existing'!$B$12:$B$500,$B187,'C-Existing'!K$12:K$500)</f>
        <v>0</v>
      </c>
      <c r="L187" s="42">
        <f>SUMIF('C-Existing'!$B$12:$B$500,$B187,'C-Existing'!L$12:L$500)</f>
        <v>0</v>
      </c>
      <c r="M187" s="42">
        <f>SUMIF('C-Existing'!$B$12:$B$500,$B187,'C-Existing'!M$12:M$500)</f>
        <v>0</v>
      </c>
      <c r="N187" s="42">
        <f>SUMIF('C-Existing'!$B$12:$B$500,$B187,'C-Existing'!N$12:N$500)</f>
        <v>0</v>
      </c>
      <c r="O187" s="42">
        <f>SUMIF('C-Existing'!$B$12:$B$500,$B187,'C-Existing'!O$12:O$500)</f>
        <v>0</v>
      </c>
      <c r="P187" s="42">
        <f>SUMIF('C-Existing'!$B$12:$B$500,$B187,'C-Existing'!P$12:P$500)</f>
        <v>0</v>
      </c>
      <c r="Q187" s="42">
        <f>SUMIF('C-Existing'!$B$12:$B$500,$B187,'C-Existing'!Q$12:Q$500)</f>
        <v>0</v>
      </c>
      <c r="R187" s="42">
        <f>SUMIF('C-Existing'!$B$12:$B$500,$B187,'C-Existing'!R$12:R$500)</f>
        <v>0</v>
      </c>
      <c r="S187" s="42">
        <f>SUMIF('C-Existing'!$B$12:$B$500,$B187,'C-Existing'!S$12:S$500)</f>
        <v>0</v>
      </c>
      <c r="T187" s="42">
        <f>SUMIF('C-Existing'!$B$12:$B$500,$B187,'C-Existing'!T$12:T$500)</f>
        <v>0</v>
      </c>
      <c r="U187" s="42">
        <f>SUMIF('C-Existing'!$B$12:$B$500,$B187,'C-Existing'!U$12:U$500)</f>
        <v>1</v>
      </c>
      <c r="V187" s="42">
        <f>SUMIF('C-Existing'!$B$12:$B$500,$B187,'C-Existing'!V$12:V$500)</f>
        <v>0</v>
      </c>
      <c r="W187" s="42">
        <f>SUMIF('C-Existing'!$B$12:$B$500,$B187,'C-Existing'!W$12:W$500)</f>
        <v>0</v>
      </c>
      <c r="X187" s="42">
        <f>SUMIF('C-Existing'!$B$12:$B$500,$B187,'C-Existing'!X$12:X$500)</f>
        <v>155</v>
      </c>
      <c r="Y187" s="42">
        <f>SUMIF('C-Existing'!$B$12:$B$500,$B187,'C-Existing'!Y$12:Y$500)</f>
        <v>0</v>
      </c>
      <c r="Z187" s="42">
        <f>SUMIF('C-Existing'!$B$12:$B$500,$B187,'C-Existing'!Z$12:Z$500)</f>
        <v>0</v>
      </c>
      <c r="AA187" s="42">
        <f>SUMIF('C-Existing'!$B$12:$B$500,$B187,'C-Existing'!AA$12:AA$500)</f>
        <v>0</v>
      </c>
      <c r="AB187" s="42">
        <f>SUMIF('C-Existing'!$B$12:$B$500,$B187,'C-Existing'!AB$12:AB$500)</f>
        <v>0</v>
      </c>
      <c r="AC187" s="42">
        <f>SUMIF('C-Existing'!$B$12:$B$500,$B187,'C-Existing'!AC$12:AC$500)</f>
        <v>0</v>
      </c>
      <c r="AD187" s="42">
        <f>SUMIF('C-Existing'!$B$12:$B$500,$B187,'C-Existing'!AD$12:AD$500)</f>
        <v>0</v>
      </c>
      <c r="AE187" s="70">
        <f>SUMIF('C-Existing'!$B$12:$B$500,$B187,'C-Existing'!AE$12:AE$500)</f>
        <v>0.1111</v>
      </c>
      <c r="AF187" s="42">
        <f>SUMIF('C-Existing'!$B$12:$B$500,$B187,'C-Existing'!AF$12:AF$500)</f>
        <v>0</v>
      </c>
      <c r="AG187" s="42">
        <f>SUMIF('C-Existing'!$B$12:$B$500,$B187,'C-Existing'!AG$12:AG$500)</f>
        <v>0</v>
      </c>
      <c r="AH187" s="62">
        <f>SUMIF('C-Existing'!$B$12:$B$500,$B187,'C-Existing'!AH$12:AH$500)</f>
        <v>0</v>
      </c>
      <c r="AI187" s="42">
        <f>SUMIF('C-Existing'!$B$12:$B$500,$B187,'C-Existing'!AI$12:AI$500)</f>
        <v>0</v>
      </c>
      <c r="AJ187" s="42">
        <f>SUMIF('C-Existing'!$B$12:$B$500,$B187,'C-Existing'!AJ$12:AJ$500)</f>
        <v>0</v>
      </c>
      <c r="AK187" s="42">
        <f>SUMIF('C-Existing'!$B$12:$B$500,$B187,'C-Existing'!AK$12:AK$500)</f>
        <v>0</v>
      </c>
      <c r="AL187" s="42">
        <f>SUMIF('C-Existing'!$B$12:$B$500,$B187,'C-Existing'!AL$12:AL$500)</f>
        <v>0</v>
      </c>
      <c r="AM187" s="42">
        <f>SUMIF('C-Existing'!$B$12:$B$500,$B187,'C-Existing'!AM$12:AM$500)</f>
        <v>0</v>
      </c>
      <c r="AN187" s="42">
        <f>SUMIF('C-Existing'!$B$12:$B$500,$B187,'C-Existing'!AN$12:AN$500)</f>
        <v>0</v>
      </c>
      <c r="AR187" s="42">
        <f t="shared" si="12"/>
        <v>0</v>
      </c>
    </row>
    <row r="188" spans="1:44" x14ac:dyDescent="0.2">
      <c r="A188" s="1">
        <f t="shared" si="10"/>
        <v>12</v>
      </c>
      <c r="B188" s="10">
        <f t="shared" si="13"/>
        <v>47118</v>
      </c>
      <c r="C188" s="42">
        <f>SUMIF('C-Existing'!$B$12:$B$500,$B188,'C-Existing'!C$12:C$500)</f>
        <v>0</v>
      </c>
      <c r="D188" s="42">
        <f>SUMIF('C-Existing'!$B$12:$B$500,$B188,'C-Existing'!D$12:D$500)</f>
        <v>259951090.39999998</v>
      </c>
      <c r="E188" s="42">
        <f>SUMIF('C-Existing'!$B$12:$B$500,$B188,'C-Existing'!E$12:E$500)</f>
        <v>0</v>
      </c>
      <c r="F188" s="42">
        <f>SUMIF('C-Existing'!$B$12:$B$500,$B188,'C-Existing'!F$12:F$500)</f>
        <v>0</v>
      </c>
      <c r="G188" s="42">
        <f>SUMIF('C-Existing'!$B$12:$B$500,$B188,'C-Existing'!G$12:G$500)</f>
        <v>0</v>
      </c>
      <c r="H188" s="42">
        <f>SUMIF('C-Existing'!$B$12:$B$500,$B188,'C-Existing'!H$12:H$500)</f>
        <v>0</v>
      </c>
      <c r="I188" s="42">
        <f>SUMIF('C-Existing'!$B$12:$B$500,$B188,'C-Existing'!I$12:I$500)</f>
        <v>0</v>
      </c>
      <c r="J188" s="42">
        <f>SUMIF('C-Existing'!$B$12:$B$500,$B188,'C-Existing'!J$12:J$500)</f>
        <v>0</v>
      </c>
      <c r="K188" s="42">
        <f>SUMIF('C-Existing'!$B$12:$B$500,$B188,'C-Existing'!K$12:K$500)</f>
        <v>0</v>
      </c>
      <c r="L188" s="42">
        <f>SUMIF('C-Existing'!$B$12:$B$500,$B188,'C-Existing'!L$12:L$500)</f>
        <v>0</v>
      </c>
      <c r="M188" s="42">
        <f>SUMIF('C-Existing'!$B$12:$B$500,$B188,'C-Existing'!M$12:M$500)</f>
        <v>0</v>
      </c>
      <c r="N188" s="42">
        <f>SUMIF('C-Existing'!$B$12:$B$500,$B188,'C-Existing'!N$12:N$500)</f>
        <v>0</v>
      </c>
      <c r="O188" s="42">
        <f>SUMIF('C-Existing'!$B$12:$B$500,$B188,'C-Existing'!O$12:O$500)</f>
        <v>0</v>
      </c>
      <c r="P188" s="42">
        <f>SUMIF('C-Existing'!$B$12:$B$500,$B188,'C-Existing'!P$12:P$500)</f>
        <v>0</v>
      </c>
      <c r="Q188" s="42">
        <f>SUMIF('C-Existing'!$B$12:$B$500,$B188,'C-Existing'!Q$12:Q$500)</f>
        <v>0</v>
      </c>
      <c r="R188" s="42">
        <f>SUMIF('C-Existing'!$B$12:$B$500,$B188,'C-Existing'!R$12:R$500)</f>
        <v>0</v>
      </c>
      <c r="S188" s="42">
        <f>SUMIF('C-Existing'!$B$12:$B$500,$B188,'C-Existing'!S$12:S$500)</f>
        <v>0</v>
      </c>
      <c r="T188" s="42">
        <f>SUMIF('C-Existing'!$B$12:$B$500,$B188,'C-Existing'!T$12:T$500)</f>
        <v>0</v>
      </c>
      <c r="U188" s="42">
        <f>SUMIF('C-Existing'!$B$12:$B$500,$B188,'C-Existing'!U$12:U$500)</f>
        <v>1</v>
      </c>
      <c r="V188" s="42">
        <f>SUMIF('C-Existing'!$B$12:$B$500,$B188,'C-Existing'!V$12:V$500)</f>
        <v>0</v>
      </c>
      <c r="W188" s="42">
        <f>SUMIF('C-Existing'!$B$12:$B$500,$B188,'C-Existing'!W$12:W$500)</f>
        <v>0</v>
      </c>
      <c r="X188" s="42">
        <f>SUMIF('C-Existing'!$B$12:$B$500,$B188,'C-Existing'!X$12:X$500)</f>
        <v>155</v>
      </c>
      <c r="Y188" s="42">
        <f>SUMIF('C-Existing'!$B$12:$B$500,$B188,'C-Existing'!Y$12:Y$500)</f>
        <v>0</v>
      </c>
      <c r="Z188" s="42">
        <f>SUMIF('C-Existing'!$B$12:$B$500,$B188,'C-Existing'!Z$12:Z$500)</f>
        <v>0</v>
      </c>
      <c r="AA188" s="42">
        <f>SUMIF('C-Existing'!$B$12:$B$500,$B188,'C-Existing'!AA$12:AA$500)</f>
        <v>0</v>
      </c>
      <c r="AB188" s="42">
        <f>SUMIF('C-Existing'!$B$12:$B$500,$B188,'C-Existing'!AB$12:AB$500)</f>
        <v>0</v>
      </c>
      <c r="AC188" s="42">
        <f>SUMIF('C-Existing'!$B$12:$B$500,$B188,'C-Existing'!AC$12:AC$500)</f>
        <v>0</v>
      </c>
      <c r="AD188" s="42">
        <f>SUMIF('C-Existing'!$B$12:$B$500,$B188,'C-Existing'!AD$12:AD$500)</f>
        <v>0</v>
      </c>
      <c r="AE188" s="70">
        <f>SUMIF('C-Existing'!$B$12:$B$500,$B188,'C-Existing'!AE$12:AE$500)</f>
        <v>0.1111</v>
      </c>
      <c r="AF188" s="42">
        <f>SUMIF('C-Existing'!$B$12:$B$500,$B188,'C-Existing'!AF$12:AF$500)</f>
        <v>0</v>
      </c>
      <c r="AG188" s="42">
        <f>SUMIF('C-Existing'!$B$12:$B$500,$B188,'C-Existing'!AG$12:AG$500)</f>
        <v>0</v>
      </c>
      <c r="AH188" s="62">
        <f>SUMIF('C-Existing'!$B$12:$B$500,$B188,'C-Existing'!AH$12:AH$500)</f>
        <v>0</v>
      </c>
      <c r="AI188" s="42">
        <f>SUMIF('C-Existing'!$B$12:$B$500,$B188,'C-Existing'!AI$12:AI$500)</f>
        <v>0</v>
      </c>
      <c r="AJ188" s="42">
        <f>SUMIF('C-Existing'!$B$12:$B$500,$B188,'C-Existing'!AJ$12:AJ$500)</f>
        <v>0</v>
      </c>
      <c r="AK188" s="42">
        <f>SUMIF('C-Existing'!$B$12:$B$500,$B188,'C-Existing'!AK$12:AK$500)</f>
        <v>0</v>
      </c>
      <c r="AL188" s="42">
        <f>SUMIF('C-Existing'!$B$12:$B$500,$B188,'C-Existing'!AL$12:AL$500)</f>
        <v>0</v>
      </c>
      <c r="AM188" s="42">
        <f>SUMIF('C-Existing'!$B$12:$B$500,$B188,'C-Existing'!AM$12:AM$500)</f>
        <v>0</v>
      </c>
      <c r="AN188" s="42">
        <f>SUMIF('C-Existing'!$B$12:$B$500,$B188,'C-Existing'!AN$12:AN$500)</f>
        <v>0</v>
      </c>
      <c r="AR188" s="42">
        <f t="shared" si="12"/>
        <v>0</v>
      </c>
    </row>
    <row r="189" spans="1:44" x14ac:dyDescent="0.2">
      <c r="A189" s="1">
        <f t="shared" si="10"/>
        <v>1</v>
      </c>
      <c r="B189" s="10">
        <f t="shared" si="13"/>
        <v>47149</v>
      </c>
      <c r="C189" s="42">
        <f>SUMIF('C-Existing'!$B$12:$B$500,$B189,'C-Existing'!C$12:C$500)</f>
        <v>0</v>
      </c>
      <c r="D189" s="42">
        <f>SUMIF('C-Existing'!$B$12:$B$500,$B189,'C-Existing'!D$12:D$500)</f>
        <v>259951090.39999998</v>
      </c>
      <c r="E189" s="42">
        <f>SUMIF('C-Existing'!$B$12:$B$500,$B189,'C-Existing'!E$12:E$500)</f>
        <v>0</v>
      </c>
      <c r="F189" s="42">
        <f>SUMIF('C-Existing'!$B$12:$B$500,$B189,'C-Existing'!F$12:F$500)</f>
        <v>0</v>
      </c>
      <c r="G189" s="42">
        <f>SUMIF('C-Existing'!$B$12:$B$500,$B189,'C-Existing'!G$12:G$500)</f>
        <v>0</v>
      </c>
      <c r="H189" s="42">
        <f>SUMIF('C-Existing'!$B$12:$B$500,$B189,'C-Existing'!H$12:H$500)</f>
        <v>0</v>
      </c>
      <c r="I189" s="42">
        <f>SUMIF('C-Existing'!$B$12:$B$500,$B189,'C-Existing'!I$12:I$500)</f>
        <v>0</v>
      </c>
      <c r="J189" s="42">
        <f>SUMIF('C-Existing'!$B$12:$B$500,$B189,'C-Existing'!J$12:J$500)</f>
        <v>0</v>
      </c>
      <c r="K189" s="42">
        <f>SUMIF('C-Existing'!$B$12:$B$500,$B189,'C-Existing'!K$12:K$500)</f>
        <v>0</v>
      </c>
      <c r="L189" s="42">
        <f>SUMIF('C-Existing'!$B$12:$B$500,$B189,'C-Existing'!L$12:L$500)</f>
        <v>0</v>
      </c>
      <c r="M189" s="42">
        <f>SUMIF('C-Existing'!$B$12:$B$500,$B189,'C-Existing'!M$12:M$500)</f>
        <v>0</v>
      </c>
      <c r="N189" s="42">
        <f>SUMIF('C-Existing'!$B$12:$B$500,$B189,'C-Existing'!N$12:N$500)</f>
        <v>0</v>
      </c>
      <c r="O189" s="42">
        <f>SUMIF('C-Existing'!$B$12:$B$500,$B189,'C-Existing'!O$12:O$500)</f>
        <v>0</v>
      </c>
      <c r="P189" s="42">
        <f>SUMIF('C-Existing'!$B$12:$B$500,$B189,'C-Existing'!P$12:P$500)</f>
        <v>0</v>
      </c>
      <c r="Q189" s="42">
        <f>SUMIF('C-Existing'!$B$12:$B$500,$B189,'C-Existing'!Q$12:Q$500)</f>
        <v>0</v>
      </c>
      <c r="R189" s="42">
        <f>SUMIF('C-Existing'!$B$12:$B$500,$B189,'C-Existing'!R$12:R$500)</f>
        <v>0</v>
      </c>
      <c r="S189" s="42">
        <f>SUMIF('C-Existing'!$B$12:$B$500,$B189,'C-Existing'!S$12:S$500)</f>
        <v>0</v>
      </c>
      <c r="T189" s="42">
        <f>SUMIF('C-Existing'!$B$12:$B$500,$B189,'C-Existing'!T$12:T$500)</f>
        <v>0</v>
      </c>
      <c r="U189" s="42">
        <f>SUMIF('C-Existing'!$B$12:$B$500,$B189,'C-Existing'!U$12:U$500)</f>
        <v>1</v>
      </c>
      <c r="V189" s="42">
        <f>SUMIF('C-Existing'!$B$12:$B$500,$B189,'C-Existing'!V$12:V$500)</f>
        <v>0</v>
      </c>
      <c r="W189" s="42">
        <f>SUMIF('C-Existing'!$B$12:$B$500,$B189,'C-Existing'!W$12:W$500)</f>
        <v>0</v>
      </c>
      <c r="X189" s="42">
        <f>SUMIF('C-Existing'!$B$12:$B$500,$B189,'C-Existing'!X$12:X$500)</f>
        <v>155</v>
      </c>
      <c r="Y189" s="42">
        <f>SUMIF('C-Existing'!$B$12:$B$500,$B189,'C-Existing'!Y$12:Y$500)</f>
        <v>0</v>
      </c>
      <c r="Z189" s="42">
        <f>SUMIF('C-Existing'!$B$12:$B$500,$B189,'C-Existing'!Z$12:Z$500)</f>
        <v>0</v>
      </c>
      <c r="AA189" s="42">
        <f>SUMIF('C-Existing'!$B$12:$B$500,$B189,'C-Existing'!AA$12:AA$500)</f>
        <v>0</v>
      </c>
      <c r="AB189" s="42">
        <f>SUMIF('C-Existing'!$B$12:$B$500,$B189,'C-Existing'!AB$12:AB$500)</f>
        <v>0</v>
      </c>
      <c r="AC189" s="42">
        <f>SUMIF('C-Existing'!$B$12:$B$500,$B189,'C-Existing'!AC$12:AC$500)</f>
        <v>0</v>
      </c>
      <c r="AD189" s="42">
        <f>SUMIF('C-Existing'!$B$12:$B$500,$B189,'C-Existing'!AD$12:AD$500)</f>
        <v>0</v>
      </c>
      <c r="AE189" s="70">
        <f>SUMIF('C-Existing'!$B$12:$B$500,$B189,'C-Existing'!AE$12:AE$500)</f>
        <v>0.1111</v>
      </c>
      <c r="AF189" s="42">
        <f>SUMIF('C-Existing'!$B$12:$B$500,$B189,'C-Existing'!AF$12:AF$500)</f>
        <v>0</v>
      </c>
      <c r="AG189" s="42">
        <f>SUMIF('C-Existing'!$B$12:$B$500,$B189,'C-Existing'!AG$12:AG$500)</f>
        <v>0</v>
      </c>
      <c r="AH189" s="62">
        <f>SUMIF('C-Existing'!$B$12:$B$500,$B189,'C-Existing'!AH$12:AH$500)</f>
        <v>0</v>
      </c>
      <c r="AI189" s="42">
        <f>SUMIF('C-Existing'!$B$12:$B$500,$B189,'C-Existing'!AI$12:AI$500)</f>
        <v>0</v>
      </c>
      <c r="AJ189" s="42">
        <f>SUMIF('C-Existing'!$B$12:$B$500,$B189,'C-Existing'!AJ$12:AJ$500)</f>
        <v>0</v>
      </c>
      <c r="AK189" s="42">
        <f>SUMIF('C-Existing'!$B$12:$B$500,$B189,'C-Existing'!AK$12:AK$500)</f>
        <v>0</v>
      </c>
      <c r="AL189" s="42">
        <f>SUMIF('C-Existing'!$B$12:$B$500,$B189,'C-Existing'!AL$12:AL$500)</f>
        <v>0</v>
      </c>
      <c r="AM189" s="42">
        <f>SUMIF('C-Existing'!$B$12:$B$500,$B189,'C-Existing'!AM$12:AM$500)</f>
        <v>0</v>
      </c>
      <c r="AN189" s="42">
        <f>SUMIF('C-Existing'!$B$12:$B$500,$B189,'C-Existing'!AN$12:AN$500)</f>
        <v>0</v>
      </c>
      <c r="AR189" s="42">
        <f t="shared" si="12"/>
        <v>0</v>
      </c>
    </row>
    <row r="190" spans="1:44" x14ac:dyDescent="0.2">
      <c r="A190" s="1">
        <f t="shared" si="10"/>
        <v>2</v>
      </c>
      <c r="B190" s="10">
        <f t="shared" si="13"/>
        <v>47177</v>
      </c>
      <c r="C190" s="42">
        <f>SUMIF('C-Existing'!$B$12:$B$500,$B190,'C-Existing'!C$12:C$500)</f>
        <v>0</v>
      </c>
      <c r="D190" s="42">
        <f>SUMIF('C-Existing'!$B$12:$B$500,$B190,'C-Existing'!D$12:D$500)</f>
        <v>259951090.39999998</v>
      </c>
      <c r="E190" s="42">
        <f>SUMIF('C-Existing'!$B$12:$B$500,$B190,'C-Existing'!E$12:E$500)</f>
        <v>0</v>
      </c>
      <c r="F190" s="42">
        <f>SUMIF('C-Existing'!$B$12:$B$500,$B190,'C-Existing'!F$12:F$500)</f>
        <v>0</v>
      </c>
      <c r="G190" s="42">
        <f>SUMIF('C-Existing'!$B$12:$B$500,$B190,'C-Existing'!G$12:G$500)</f>
        <v>0</v>
      </c>
      <c r="H190" s="42">
        <f>SUMIF('C-Existing'!$B$12:$B$500,$B190,'C-Existing'!H$12:H$500)</f>
        <v>0</v>
      </c>
      <c r="I190" s="42">
        <f>SUMIF('C-Existing'!$B$12:$B$500,$B190,'C-Existing'!I$12:I$500)</f>
        <v>0</v>
      </c>
      <c r="J190" s="42">
        <f>SUMIF('C-Existing'!$B$12:$B$500,$B190,'C-Existing'!J$12:J$500)</f>
        <v>0</v>
      </c>
      <c r="K190" s="42">
        <f>SUMIF('C-Existing'!$B$12:$B$500,$B190,'C-Existing'!K$12:K$500)</f>
        <v>0</v>
      </c>
      <c r="L190" s="42">
        <f>SUMIF('C-Existing'!$B$12:$B$500,$B190,'C-Existing'!L$12:L$500)</f>
        <v>0</v>
      </c>
      <c r="M190" s="42">
        <f>SUMIF('C-Existing'!$B$12:$B$500,$B190,'C-Existing'!M$12:M$500)</f>
        <v>0</v>
      </c>
      <c r="N190" s="42">
        <f>SUMIF('C-Existing'!$B$12:$B$500,$B190,'C-Existing'!N$12:N$500)</f>
        <v>0</v>
      </c>
      <c r="O190" s="42">
        <f>SUMIF('C-Existing'!$B$12:$B$500,$B190,'C-Existing'!O$12:O$500)</f>
        <v>0</v>
      </c>
      <c r="P190" s="42">
        <f>SUMIF('C-Existing'!$B$12:$B$500,$B190,'C-Existing'!P$12:P$500)</f>
        <v>0</v>
      </c>
      <c r="Q190" s="42">
        <f>SUMIF('C-Existing'!$B$12:$B$500,$B190,'C-Existing'!Q$12:Q$500)</f>
        <v>0</v>
      </c>
      <c r="R190" s="42">
        <f>SUMIF('C-Existing'!$B$12:$B$500,$B190,'C-Existing'!R$12:R$500)</f>
        <v>0</v>
      </c>
      <c r="S190" s="42">
        <f>SUMIF('C-Existing'!$B$12:$B$500,$B190,'C-Existing'!S$12:S$500)</f>
        <v>0</v>
      </c>
      <c r="T190" s="42">
        <f>SUMIF('C-Existing'!$B$12:$B$500,$B190,'C-Existing'!T$12:T$500)</f>
        <v>0</v>
      </c>
      <c r="U190" s="42">
        <f>SUMIF('C-Existing'!$B$12:$B$500,$B190,'C-Existing'!U$12:U$500)</f>
        <v>1</v>
      </c>
      <c r="V190" s="42">
        <f>SUMIF('C-Existing'!$B$12:$B$500,$B190,'C-Existing'!V$12:V$500)</f>
        <v>0</v>
      </c>
      <c r="W190" s="42">
        <f>SUMIF('C-Existing'!$B$12:$B$500,$B190,'C-Existing'!W$12:W$500)</f>
        <v>0</v>
      </c>
      <c r="X190" s="42">
        <f>SUMIF('C-Existing'!$B$12:$B$500,$B190,'C-Existing'!X$12:X$500)</f>
        <v>155</v>
      </c>
      <c r="Y190" s="42">
        <f>SUMIF('C-Existing'!$B$12:$B$500,$B190,'C-Existing'!Y$12:Y$500)</f>
        <v>0</v>
      </c>
      <c r="Z190" s="42">
        <f>SUMIF('C-Existing'!$B$12:$B$500,$B190,'C-Existing'!Z$12:Z$500)</f>
        <v>0</v>
      </c>
      <c r="AA190" s="42">
        <f>SUMIF('C-Existing'!$B$12:$B$500,$B190,'C-Existing'!AA$12:AA$500)</f>
        <v>0</v>
      </c>
      <c r="AB190" s="42">
        <f>SUMIF('C-Existing'!$B$12:$B$500,$B190,'C-Existing'!AB$12:AB$500)</f>
        <v>0</v>
      </c>
      <c r="AC190" s="42">
        <f>SUMIF('C-Existing'!$B$12:$B$500,$B190,'C-Existing'!AC$12:AC$500)</f>
        <v>0</v>
      </c>
      <c r="AD190" s="42">
        <f>SUMIF('C-Existing'!$B$12:$B$500,$B190,'C-Existing'!AD$12:AD$500)</f>
        <v>0</v>
      </c>
      <c r="AE190" s="70">
        <f>SUMIF('C-Existing'!$B$12:$B$500,$B190,'C-Existing'!AE$12:AE$500)</f>
        <v>0.1111</v>
      </c>
      <c r="AF190" s="42">
        <f>SUMIF('C-Existing'!$B$12:$B$500,$B190,'C-Existing'!AF$12:AF$500)</f>
        <v>0</v>
      </c>
      <c r="AG190" s="42">
        <f>SUMIF('C-Existing'!$B$12:$B$500,$B190,'C-Existing'!AG$12:AG$500)</f>
        <v>0</v>
      </c>
      <c r="AH190" s="62">
        <f>SUMIF('C-Existing'!$B$12:$B$500,$B190,'C-Existing'!AH$12:AH$500)</f>
        <v>0</v>
      </c>
      <c r="AI190" s="42">
        <f>SUMIF('C-Existing'!$B$12:$B$500,$B190,'C-Existing'!AI$12:AI$500)</f>
        <v>0</v>
      </c>
      <c r="AJ190" s="42">
        <f>SUMIF('C-Existing'!$B$12:$B$500,$B190,'C-Existing'!AJ$12:AJ$500)</f>
        <v>0</v>
      </c>
      <c r="AK190" s="42">
        <f>SUMIF('C-Existing'!$B$12:$B$500,$B190,'C-Existing'!AK$12:AK$500)</f>
        <v>0</v>
      </c>
      <c r="AL190" s="42">
        <f>SUMIF('C-Existing'!$B$12:$B$500,$B190,'C-Existing'!AL$12:AL$500)</f>
        <v>0</v>
      </c>
      <c r="AM190" s="42">
        <f>SUMIF('C-Existing'!$B$12:$B$500,$B190,'C-Existing'!AM$12:AM$500)</f>
        <v>0</v>
      </c>
      <c r="AN190" s="42">
        <f>SUMIF('C-Existing'!$B$12:$B$500,$B190,'C-Existing'!AN$12:AN$500)</f>
        <v>0</v>
      </c>
      <c r="AR190" s="42">
        <f t="shared" si="12"/>
        <v>0</v>
      </c>
    </row>
    <row r="191" spans="1:44" x14ac:dyDescent="0.2">
      <c r="A191" s="1">
        <f t="shared" si="10"/>
        <v>3</v>
      </c>
      <c r="B191" s="10">
        <f t="shared" si="13"/>
        <v>47208</v>
      </c>
      <c r="C191" s="42">
        <f>SUMIF('C-Existing'!$B$12:$B$500,$B191,'C-Existing'!C$12:C$500)</f>
        <v>0</v>
      </c>
      <c r="D191" s="42">
        <f>SUMIF('C-Existing'!$B$12:$B$500,$B191,'C-Existing'!D$12:D$500)</f>
        <v>259951090.39999998</v>
      </c>
      <c r="E191" s="42">
        <f>SUMIF('C-Existing'!$B$12:$B$500,$B191,'C-Existing'!E$12:E$500)</f>
        <v>0</v>
      </c>
      <c r="F191" s="42">
        <f>SUMIF('C-Existing'!$B$12:$B$500,$B191,'C-Existing'!F$12:F$500)</f>
        <v>0</v>
      </c>
      <c r="G191" s="42">
        <f>SUMIF('C-Existing'!$B$12:$B$500,$B191,'C-Existing'!G$12:G$500)</f>
        <v>0</v>
      </c>
      <c r="H191" s="42">
        <f>SUMIF('C-Existing'!$B$12:$B$500,$B191,'C-Existing'!H$12:H$500)</f>
        <v>0</v>
      </c>
      <c r="I191" s="42">
        <f>SUMIF('C-Existing'!$B$12:$B$500,$B191,'C-Existing'!I$12:I$500)</f>
        <v>0</v>
      </c>
      <c r="J191" s="42">
        <f>SUMIF('C-Existing'!$B$12:$B$500,$B191,'C-Existing'!J$12:J$500)</f>
        <v>0</v>
      </c>
      <c r="K191" s="42">
        <f>SUMIF('C-Existing'!$B$12:$B$500,$B191,'C-Existing'!K$12:K$500)</f>
        <v>0</v>
      </c>
      <c r="L191" s="42">
        <f>SUMIF('C-Existing'!$B$12:$B$500,$B191,'C-Existing'!L$12:L$500)</f>
        <v>0</v>
      </c>
      <c r="M191" s="42">
        <f>SUMIF('C-Existing'!$B$12:$B$500,$B191,'C-Existing'!M$12:M$500)</f>
        <v>0</v>
      </c>
      <c r="N191" s="42">
        <f>SUMIF('C-Existing'!$B$12:$B$500,$B191,'C-Existing'!N$12:N$500)</f>
        <v>0</v>
      </c>
      <c r="O191" s="42">
        <f>SUMIF('C-Existing'!$B$12:$B$500,$B191,'C-Existing'!O$12:O$500)</f>
        <v>0</v>
      </c>
      <c r="P191" s="42">
        <f>SUMIF('C-Existing'!$B$12:$B$500,$B191,'C-Existing'!P$12:P$500)</f>
        <v>0</v>
      </c>
      <c r="Q191" s="42">
        <f>SUMIF('C-Existing'!$B$12:$B$500,$B191,'C-Existing'!Q$12:Q$500)</f>
        <v>0</v>
      </c>
      <c r="R191" s="42">
        <f>SUMIF('C-Existing'!$B$12:$B$500,$B191,'C-Existing'!R$12:R$500)</f>
        <v>0</v>
      </c>
      <c r="S191" s="42">
        <f>SUMIF('C-Existing'!$B$12:$B$500,$B191,'C-Existing'!S$12:S$500)</f>
        <v>0</v>
      </c>
      <c r="T191" s="42">
        <f>SUMIF('C-Existing'!$B$12:$B$500,$B191,'C-Existing'!T$12:T$500)</f>
        <v>0</v>
      </c>
      <c r="U191" s="42">
        <f>SUMIF('C-Existing'!$B$12:$B$500,$B191,'C-Existing'!U$12:U$500)</f>
        <v>1</v>
      </c>
      <c r="V191" s="42">
        <f>SUMIF('C-Existing'!$B$12:$B$500,$B191,'C-Existing'!V$12:V$500)</f>
        <v>0</v>
      </c>
      <c r="W191" s="42">
        <f>SUMIF('C-Existing'!$B$12:$B$500,$B191,'C-Existing'!W$12:W$500)</f>
        <v>0</v>
      </c>
      <c r="X191" s="42">
        <f>SUMIF('C-Existing'!$B$12:$B$500,$B191,'C-Existing'!X$12:X$500)</f>
        <v>155</v>
      </c>
      <c r="Y191" s="42">
        <f>SUMIF('C-Existing'!$B$12:$B$500,$B191,'C-Existing'!Y$12:Y$500)</f>
        <v>0</v>
      </c>
      <c r="Z191" s="42">
        <f>SUMIF('C-Existing'!$B$12:$B$500,$B191,'C-Existing'!Z$12:Z$500)</f>
        <v>0</v>
      </c>
      <c r="AA191" s="42">
        <f>SUMIF('C-Existing'!$B$12:$B$500,$B191,'C-Existing'!AA$12:AA$500)</f>
        <v>0</v>
      </c>
      <c r="AB191" s="42">
        <f>SUMIF('C-Existing'!$B$12:$B$500,$B191,'C-Existing'!AB$12:AB$500)</f>
        <v>0</v>
      </c>
      <c r="AC191" s="42">
        <f>SUMIF('C-Existing'!$B$12:$B$500,$B191,'C-Existing'!AC$12:AC$500)</f>
        <v>0</v>
      </c>
      <c r="AD191" s="42">
        <f>SUMIF('C-Existing'!$B$12:$B$500,$B191,'C-Existing'!AD$12:AD$500)</f>
        <v>0</v>
      </c>
      <c r="AE191" s="70">
        <f>SUMIF('C-Existing'!$B$12:$B$500,$B191,'C-Existing'!AE$12:AE$500)</f>
        <v>0.1111</v>
      </c>
      <c r="AF191" s="42">
        <f>SUMIF('C-Existing'!$B$12:$B$500,$B191,'C-Existing'!AF$12:AF$500)</f>
        <v>0</v>
      </c>
      <c r="AG191" s="42">
        <f>SUMIF('C-Existing'!$B$12:$B$500,$B191,'C-Existing'!AG$12:AG$500)</f>
        <v>0</v>
      </c>
      <c r="AH191" s="62">
        <f>SUMIF('C-Existing'!$B$12:$B$500,$B191,'C-Existing'!AH$12:AH$500)</f>
        <v>0</v>
      </c>
      <c r="AI191" s="42">
        <f>SUMIF('C-Existing'!$B$12:$B$500,$B191,'C-Existing'!AI$12:AI$500)</f>
        <v>0</v>
      </c>
      <c r="AJ191" s="42">
        <f>SUMIF('C-Existing'!$B$12:$B$500,$B191,'C-Existing'!AJ$12:AJ$500)</f>
        <v>0</v>
      </c>
      <c r="AK191" s="42">
        <f>SUMIF('C-Existing'!$B$12:$B$500,$B191,'C-Existing'!AK$12:AK$500)</f>
        <v>0</v>
      </c>
      <c r="AL191" s="42">
        <f>SUMIF('C-Existing'!$B$12:$B$500,$B191,'C-Existing'!AL$12:AL$500)</f>
        <v>0</v>
      </c>
      <c r="AM191" s="42">
        <f>SUMIF('C-Existing'!$B$12:$B$500,$B191,'C-Existing'!AM$12:AM$500)</f>
        <v>0</v>
      </c>
      <c r="AN191" s="42">
        <f>SUMIF('C-Existing'!$B$12:$B$500,$B191,'C-Existing'!AN$12:AN$500)</f>
        <v>0</v>
      </c>
      <c r="AR191" s="42">
        <f t="shared" si="12"/>
        <v>0</v>
      </c>
    </row>
    <row r="192" spans="1:44" x14ac:dyDescent="0.2">
      <c r="A192" s="1">
        <f t="shared" si="10"/>
        <v>4</v>
      </c>
      <c r="B192" s="10">
        <f t="shared" si="13"/>
        <v>47238</v>
      </c>
      <c r="C192" s="42">
        <f>SUMIF('C-Existing'!$B$12:$B$500,$B192,'C-Existing'!C$12:C$500)</f>
        <v>0</v>
      </c>
      <c r="D192" s="42">
        <f>SUMIF('C-Existing'!$B$12:$B$500,$B192,'C-Existing'!D$12:D$500)</f>
        <v>259951090.39999998</v>
      </c>
      <c r="E192" s="42">
        <f>SUMIF('C-Existing'!$B$12:$B$500,$B192,'C-Existing'!E$12:E$500)</f>
        <v>0</v>
      </c>
      <c r="F192" s="42">
        <f>SUMIF('C-Existing'!$B$12:$B$500,$B192,'C-Existing'!F$12:F$500)</f>
        <v>0</v>
      </c>
      <c r="G192" s="42">
        <f>SUMIF('C-Existing'!$B$12:$B$500,$B192,'C-Existing'!G$12:G$500)</f>
        <v>0</v>
      </c>
      <c r="H192" s="42">
        <f>SUMIF('C-Existing'!$B$12:$B$500,$B192,'C-Existing'!H$12:H$500)</f>
        <v>0</v>
      </c>
      <c r="I192" s="42">
        <f>SUMIF('C-Existing'!$B$12:$B$500,$B192,'C-Existing'!I$12:I$500)</f>
        <v>0</v>
      </c>
      <c r="J192" s="42">
        <f>SUMIF('C-Existing'!$B$12:$B$500,$B192,'C-Existing'!J$12:J$500)</f>
        <v>0</v>
      </c>
      <c r="K192" s="42">
        <f>SUMIF('C-Existing'!$B$12:$B$500,$B192,'C-Existing'!K$12:K$500)</f>
        <v>0</v>
      </c>
      <c r="L192" s="42">
        <f>SUMIF('C-Existing'!$B$12:$B$500,$B192,'C-Existing'!L$12:L$500)</f>
        <v>0</v>
      </c>
      <c r="M192" s="42">
        <f>SUMIF('C-Existing'!$B$12:$B$500,$B192,'C-Existing'!M$12:M$500)</f>
        <v>0</v>
      </c>
      <c r="N192" s="42">
        <f>SUMIF('C-Existing'!$B$12:$B$500,$B192,'C-Existing'!N$12:N$500)</f>
        <v>0</v>
      </c>
      <c r="O192" s="42">
        <f>SUMIF('C-Existing'!$B$12:$B$500,$B192,'C-Existing'!O$12:O$500)</f>
        <v>0</v>
      </c>
      <c r="P192" s="42">
        <f>SUMIF('C-Existing'!$B$12:$B$500,$B192,'C-Existing'!P$12:P$500)</f>
        <v>0</v>
      </c>
      <c r="Q192" s="42">
        <f>SUMIF('C-Existing'!$B$12:$B$500,$B192,'C-Existing'!Q$12:Q$500)</f>
        <v>0</v>
      </c>
      <c r="R192" s="42">
        <f>SUMIF('C-Existing'!$B$12:$B$500,$B192,'C-Existing'!R$12:R$500)</f>
        <v>0</v>
      </c>
      <c r="S192" s="42">
        <f>SUMIF('C-Existing'!$B$12:$B$500,$B192,'C-Existing'!S$12:S$500)</f>
        <v>0</v>
      </c>
      <c r="T192" s="42">
        <f>SUMIF('C-Existing'!$B$12:$B$500,$B192,'C-Existing'!T$12:T$500)</f>
        <v>0</v>
      </c>
      <c r="U192" s="42">
        <f>SUMIF('C-Existing'!$B$12:$B$500,$B192,'C-Existing'!U$12:U$500)</f>
        <v>1</v>
      </c>
      <c r="V192" s="42">
        <f>SUMIF('C-Existing'!$B$12:$B$500,$B192,'C-Existing'!V$12:V$500)</f>
        <v>0</v>
      </c>
      <c r="W192" s="42">
        <f>SUMIF('C-Existing'!$B$12:$B$500,$B192,'C-Existing'!W$12:W$500)</f>
        <v>0</v>
      </c>
      <c r="X192" s="42">
        <f>SUMIF('C-Existing'!$B$12:$B$500,$B192,'C-Existing'!X$12:X$500)</f>
        <v>155</v>
      </c>
      <c r="Y192" s="42">
        <f>SUMIF('C-Existing'!$B$12:$B$500,$B192,'C-Existing'!Y$12:Y$500)</f>
        <v>0</v>
      </c>
      <c r="Z192" s="42">
        <f>SUMIF('C-Existing'!$B$12:$B$500,$B192,'C-Existing'!Z$12:Z$500)</f>
        <v>0</v>
      </c>
      <c r="AA192" s="42">
        <f>SUMIF('C-Existing'!$B$12:$B$500,$B192,'C-Existing'!AA$12:AA$500)</f>
        <v>0</v>
      </c>
      <c r="AB192" s="42">
        <f>SUMIF('C-Existing'!$B$12:$B$500,$B192,'C-Existing'!AB$12:AB$500)</f>
        <v>0</v>
      </c>
      <c r="AC192" s="42">
        <f>SUMIF('C-Existing'!$B$12:$B$500,$B192,'C-Existing'!AC$12:AC$500)</f>
        <v>0</v>
      </c>
      <c r="AD192" s="42">
        <f>SUMIF('C-Existing'!$B$12:$B$500,$B192,'C-Existing'!AD$12:AD$500)</f>
        <v>0</v>
      </c>
      <c r="AE192" s="70">
        <f>SUMIF('C-Existing'!$B$12:$B$500,$B192,'C-Existing'!AE$12:AE$500)</f>
        <v>0.1111</v>
      </c>
      <c r="AF192" s="42">
        <f>SUMIF('C-Existing'!$B$12:$B$500,$B192,'C-Existing'!AF$12:AF$500)</f>
        <v>0</v>
      </c>
      <c r="AG192" s="42">
        <f>SUMIF('C-Existing'!$B$12:$B$500,$B192,'C-Existing'!AG$12:AG$500)</f>
        <v>0</v>
      </c>
      <c r="AH192" s="62">
        <f>SUMIF('C-Existing'!$B$12:$B$500,$B192,'C-Existing'!AH$12:AH$500)</f>
        <v>0</v>
      </c>
      <c r="AI192" s="42">
        <f>SUMIF('C-Existing'!$B$12:$B$500,$B192,'C-Existing'!AI$12:AI$500)</f>
        <v>0</v>
      </c>
      <c r="AJ192" s="42">
        <f>SUMIF('C-Existing'!$B$12:$B$500,$B192,'C-Existing'!AJ$12:AJ$500)</f>
        <v>0</v>
      </c>
      <c r="AK192" s="42">
        <f>SUMIF('C-Existing'!$B$12:$B$500,$B192,'C-Existing'!AK$12:AK$500)</f>
        <v>0</v>
      </c>
      <c r="AL192" s="42">
        <f>SUMIF('C-Existing'!$B$12:$B$500,$B192,'C-Existing'!AL$12:AL$500)</f>
        <v>0</v>
      </c>
      <c r="AM192" s="42">
        <f>SUMIF('C-Existing'!$B$12:$B$500,$B192,'C-Existing'!AM$12:AM$500)</f>
        <v>0</v>
      </c>
      <c r="AN192" s="42">
        <f>SUMIF('C-Existing'!$B$12:$B$500,$B192,'C-Existing'!AN$12:AN$500)</f>
        <v>0</v>
      </c>
      <c r="AR192" s="42">
        <f t="shared" si="12"/>
        <v>0</v>
      </c>
    </row>
    <row r="193" spans="1:44" x14ac:dyDescent="0.2">
      <c r="A193" s="43">
        <f t="shared" si="10"/>
        <v>5</v>
      </c>
      <c r="B193" s="10">
        <f t="shared" si="13"/>
        <v>47269</v>
      </c>
      <c r="C193" s="42">
        <f>SUMIF('C-Existing'!$B$12:$B$500,$B193,'C-Existing'!C$12:C$500)</f>
        <v>0</v>
      </c>
      <c r="D193" s="42">
        <f>SUMIF('C-Existing'!$B$12:$B$500,$B193,'C-Existing'!D$12:D$500)</f>
        <v>259951090.39999998</v>
      </c>
      <c r="E193" s="42">
        <f>SUMIF('C-Existing'!$B$12:$B$500,$B193,'C-Existing'!E$12:E$500)</f>
        <v>0</v>
      </c>
      <c r="F193" s="42">
        <f>SUMIF('C-Existing'!$B$12:$B$500,$B193,'C-Existing'!F$12:F$500)</f>
        <v>0</v>
      </c>
      <c r="G193" s="42">
        <f>SUMIF('C-Existing'!$B$12:$B$500,$B193,'C-Existing'!G$12:G$500)</f>
        <v>0</v>
      </c>
      <c r="H193" s="42">
        <f>SUMIF('C-Existing'!$B$12:$B$500,$B193,'C-Existing'!H$12:H$500)</f>
        <v>0</v>
      </c>
      <c r="I193" s="42">
        <f>SUMIF('C-Existing'!$B$12:$B$500,$B193,'C-Existing'!I$12:I$500)</f>
        <v>0</v>
      </c>
      <c r="J193" s="42">
        <f>SUMIF('C-Existing'!$B$12:$B$500,$B193,'C-Existing'!J$12:J$500)</f>
        <v>0</v>
      </c>
      <c r="K193" s="42">
        <f>SUMIF('C-Existing'!$B$12:$B$500,$B193,'C-Existing'!K$12:K$500)</f>
        <v>0</v>
      </c>
      <c r="L193" s="42">
        <f>SUMIF('C-Existing'!$B$12:$B$500,$B193,'C-Existing'!L$12:L$500)</f>
        <v>0</v>
      </c>
      <c r="M193" s="42">
        <f>SUMIF('C-Existing'!$B$12:$B$500,$B193,'C-Existing'!M$12:M$500)</f>
        <v>0</v>
      </c>
      <c r="N193" s="42">
        <f>SUMIF('C-Existing'!$B$12:$B$500,$B193,'C-Existing'!N$12:N$500)</f>
        <v>0</v>
      </c>
      <c r="O193" s="42">
        <f>SUMIF('C-Existing'!$B$12:$B$500,$B193,'C-Existing'!O$12:O$500)</f>
        <v>0</v>
      </c>
      <c r="P193" s="42">
        <f>SUMIF('C-Existing'!$B$12:$B$500,$B193,'C-Existing'!P$12:P$500)</f>
        <v>0</v>
      </c>
      <c r="Q193" s="42">
        <f>SUMIF('C-Existing'!$B$12:$B$500,$B193,'C-Existing'!Q$12:Q$500)</f>
        <v>0</v>
      </c>
      <c r="R193" s="42">
        <f>SUMIF('C-Existing'!$B$12:$B$500,$B193,'C-Existing'!R$12:R$500)</f>
        <v>0</v>
      </c>
      <c r="S193" s="42">
        <f>SUMIF('C-Existing'!$B$12:$B$500,$B193,'C-Existing'!S$12:S$500)</f>
        <v>0</v>
      </c>
      <c r="T193" s="42">
        <f>SUMIF('C-Existing'!$B$12:$B$500,$B193,'C-Existing'!T$12:T$500)</f>
        <v>0</v>
      </c>
      <c r="U193" s="42">
        <f>SUMIF('C-Existing'!$B$12:$B$500,$B193,'C-Existing'!U$12:U$500)</f>
        <v>1</v>
      </c>
      <c r="V193" s="42">
        <f>SUMIF('C-Existing'!$B$12:$B$500,$B193,'C-Existing'!V$12:V$500)</f>
        <v>0</v>
      </c>
      <c r="W193" s="42">
        <f>SUMIF('C-Existing'!$B$12:$B$500,$B193,'C-Existing'!W$12:W$500)</f>
        <v>0</v>
      </c>
      <c r="X193" s="42">
        <f>SUMIF('C-Existing'!$B$12:$B$500,$B193,'C-Existing'!X$12:X$500)</f>
        <v>155</v>
      </c>
      <c r="Y193" s="42">
        <f>SUMIF('C-Existing'!$B$12:$B$500,$B193,'C-Existing'!Y$12:Y$500)</f>
        <v>0</v>
      </c>
      <c r="Z193" s="42">
        <f>SUMIF('C-Existing'!$B$12:$B$500,$B193,'C-Existing'!Z$12:Z$500)</f>
        <v>0</v>
      </c>
      <c r="AA193" s="42">
        <f>SUMIF('C-Existing'!$B$12:$B$500,$B193,'C-Existing'!AA$12:AA$500)</f>
        <v>0</v>
      </c>
      <c r="AB193" s="42">
        <f>SUMIF('C-Existing'!$B$12:$B$500,$B193,'C-Existing'!AB$12:AB$500)</f>
        <v>0</v>
      </c>
      <c r="AC193" s="42">
        <f>SUMIF('C-Existing'!$B$12:$B$500,$B193,'C-Existing'!AC$12:AC$500)</f>
        <v>0</v>
      </c>
      <c r="AD193" s="42">
        <f>SUMIF('C-Existing'!$B$12:$B$500,$B193,'C-Existing'!AD$12:AD$500)</f>
        <v>0</v>
      </c>
      <c r="AE193" s="70">
        <f>SUMIF('C-Existing'!$B$12:$B$500,$B193,'C-Existing'!AE$12:AE$500)</f>
        <v>0.1111</v>
      </c>
      <c r="AF193" s="42">
        <f>SUMIF('C-Existing'!$B$12:$B$500,$B193,'C-Existing'!AF$12:AF$500)</f>
        <v>0</v>
      </c>
      <c r="AG193" s="42">
        <f>SUMIF('C-Existing'!$B$12:$B$500,$B193,'C-Existing'!AG$12:AG$500)</f>
        <v>0</v>
      </c>
      <c r="AH193" s="62">
        <f>SUMIF('C-Existing'!$B$12:$B$500,$B193,'C-Existing'!AH$12:AH$500)</f>
        <v>0</v>
      </c>
      <c r="AI193" s="42">
        <f>SUMIF('C-Existing'!$B$12:$B$500,$B193,'C-Existing'!AI$12:AI$500)</f>
        <v>0</v>
      </c>
      <c r="AJ193" s="42">
        <f>SUMIF('C-Existing'!$B$12:$B$500,$B193,'C-Existing'!AJ$12:AJ$500)</f>
        <v>0</v>
      </c>
      <c r="AK193" s="42">
        <f>SUMIF('C-Existing'!$B$12:$B$500,$B193,'C-Existing'!AK$12:AK$500)</f>
        <v>0</v>
      </c>
      <c r="AL193" s="42">
        <f>SUMIF('C-Existing'!$B$12:$B$500,$B193,'C-Existing'!AL$12:AL$500)</f>
        <v>0</v>
      </c>
      <c r="AM193" s="42">
        <f>SUMIF('C-Existing'!$B$12:$B$500,$B193,'C-Existing'!AM$12:AM$500)</f>
        <v>0</v>
      </c>
      <c r="AN193" s="42">
        <f>SUMIF('C-Existing'!$B$12:$B$500,$B193,'C-Existing'!AN$12:AN$500)</f>
        <v>0</v>
      </c>
      <c r="AR193" s="42">
        <f t="shared" si="12"/>
        <v>0</v>
      </c>
    </row>
    <row r="194" spans="1:44" x14ac:dyDescent="0.2">
      <c r="A194" s="44">
        <f t="shared" si="10"/>
        <v>6</v>
      </c>
      <c r="B194" s="10">
        <f t="shared" si="13"/>
        <v>47299</v>
      </c>
      <c r="C194" s="42">
        <f>SUMIF('C-Existing'!$B$12:$B$500,$B194,'C-Existing'!C$12:C$500)</f>
        <v>0</v>
      </c>
      <c r="D194" s="42">
        <f>SUMIF('C-Existing'!$B$12:$B$500,$B194,'C-Existing'!D$12:D$500)</f>
        <v>259951090.39999998</v>
      </c>
      <c r="E194" s="42">
        <f>SUMIF('C-Existing'!$B$12:$B$500,$B194,'C-Existing'!E$12:E$500)</f>
        <v>0</v>
      </c>
      <c r="F194" s="42">
        <f>SUMIF('C-Existing'!$B$12:$B$500,$B194,'C-Existing'!F$12:F$500)</f>
        <v>0</v>
      </c>
      <c r="G194" s="42">
        <f>SUMIF('C-Existing'!$B$12:$B$500,$B194,'C-Existing'!G$12:G$500)</f>
        <v>0</v>
      </c>
      <c r="H194" s="42">
        <f>SUMIF('C-Existing'!$B$12:$B$500,$B194,'C-Existing'!H$12:H$500)</f>
        <v>0</v>
      </c>
      <c r="I194" s="42">
        <f>SUMIF('C-Existing'!$B$12:$B$500,$B194,'C-Existing'!I$12:I$500)</f>
        <v>0</v>
      </c>
      <c r="J194" s="42">
        <f>SUMIF('C-Existing'!$B$12:$B$500,$B194,'C-Existing'!J$12:J$500)</f>
        <v>0</v>
      </c>
      <c r="K194" s="42">
        <f>SUMIF('C-Existing'!$B$12:$B$500,$B194,'C-Existing'!K$12:K$500)</f>
        <v>0</v>
      </c>
      <c r="L194" s="42">
        <f>SUMIF('C-Existing'!$B$12:$B$500,$B194,'C-Existing'!L$12:L$500)</f>
        <v>0</v>
      </c>
      <c r="M194" s="42">
        <f>SUMIF('C-Existing'!$B$12:$B$500,$B194,'C-Existing'!M$12:M$500)</f>
        <v>0</v>
      </c>
      <c r="N194" s="42">
        <f>SUMIF('C-Existing'!$B$12:$B$500,$B194,'C-Existing'!N$12:N$500)</f>
        <v>0</v>
      </c>
      <c r="O194" s="42">
        <f>SUMIF('C-Existing'!$B$12:$B$500,$B194,'C-Existing'!O$12:O$500)</f>
        <v>0</v>
      </c>
      <c r="P194" s="42">
        <f>SUMIF('C-Existing'!$B$12:$B$500,$B194,'C-Existing'!P$12:P$500)</f>
        <v>0</v>
      </c>
      <c r="Q194" s="42">
        <f>SUMIF('C-Existing'!$B$12:$B$500,$B194,'C-Existing'!Q$12:Q$500)</f>
        <v>0</v>
      </c>
      <c r="R194" s="42">
        <f>SUMIF('C-Existing'!$B$12:$B$500,$B194,'C-Existing'!R$12:R$500)</f>
        <v>0</v>
      </c>
      <c r="S194" s="42">
        <f>SUMIF('C-Existing'!$B$12:$B$500,$B194,'C-Existing'!S$12:S$500)</f>
        <v>0</v>
      </c>
      <c r="T194" s="42">
        <f>SUMIF('C-Existing'!$B$12:$B$500,$B194,'C-Existing'!T$12:T$500)</f>
        <v>0</v>
      </c>
      <c r="U194" s="42">
        <f>SUMIF('C-Existing'!$B$12:$B$500,$B194,'C-Existing'!U$12:U$500)</f>
        <v>1</v>
      </c>
      <c r="V194" s="42">
        <f>SUMIF('C-Existing'!$B$12:$B$500,$B194,'C-Existing'!V$12:V$500)</f>
        <v>0</v>
      </c>
      <c r="W194" s="42">
        <f>SUMIF('C-Existing'!$B$12:$B$500,$B194,'C-Existing'!W$12:W$500)</f>
        <v>0</v>
      </c>
      <c r="X194" s="42">
        <f>SUMIF('C-Existing'!$B$12:$B$500,$B194,'C-Existing'!X$12:X$500)</f>
        <v>155</v>
      </c>
      <c r="Y194" s="42">
        <f>SUMIF('C-Existing'!$B$12:$B$500,$B194,'C-Existing'!Y$12:Y$500)</f>
        <v>0</v>
      </c>
      <c r="Z194" s="42">
        <f>SUMIF('C-Existing'!$B$12:$B$500,$B194,'C-Existing'!Z$12:Z$500)</f>
        <v>0</v>
      </c>
      <c r="AA194" s="42">
        <f>SUMIF('C-Existing'!$B$12:$B$500,$B194,'C-Existing'!AA$12:AA$500)</f>
        <v>0</v>
      </c>
      <c r="AB194" s="42">
        <f>SUMIF('C-Existing'!$B$12:$B$500,$B194,'C-Existing'!AB$12:AB$500)</f>
        <v>0</v>
      </c>
      <c r="AC194" s="42">
        <f>SUMIF('C-Existing'!$B$12:$B$500,$B194,'C-Existing'!AC$12:AC$500)</f>
        <v>0</v>
      </c>
      <c r="AD194" s="42">
        <f>SUMIF('C-Existing'!$B$12:$B$500,$B194,'C-Existing'!AD$12:AD$500)</f>
        <v>0</v>
      </c>
      <c r="AE194" s="70">
        <f>SUMIF('C-Existing'!$B$12:$B$500,$B194,'C-Existing'!AE$12:AE$500)</f>
        <v>0.1111</v>
      </c>
      <c r="AF194" s="42">
        <f>SUMIF('C-Existing'!$B$12:$B$500,$B194,'C-Existing'!AF$12:AF$500)</f>
        <v>0</v>
      </c>
      <c r="AG194" s="42">
        <f>SUMIF('C-Existing'!$B$12:$B$500,$B194,'C-Existing'!AG$12:AG$500)</f>
        <v>0</v>
      </c>
      <c r="AH194" s="62">
        <f>SUMIF('C-Existing'!$B$12:$B$500,$B194,'C-Existing'!AH$12:AH$500)</f>
        <v>0</v>
      </c>
      <c r="AI194" s="42">
        <f>SUMIF('C-Existing'!$B$12:$B$500,$B194,'C-Existing'!AI$12:AI$500)</f>
        <v>0</v>
      </c>
      <c r="AJ194" s="42">
        <f>SUMIF('C-Existing'!$B$12:$B$500,$B194,'C-Existing'!AJ$12:AJ$500)</f>
        <v>0</v>
      </c>
      <c r="AK194" s="42">
        <f>SUMIF('C-Existing'!$B$12:$B$500,$B194,'C-Existing'!AK$12:AK$500)</f>
        <v>0</v>
      </c>
      <c r="AL194" s="42">
        <f>SUMIF('C-Existing'!$B$12:$B$500,$B194,'C-Existing'!AL$12:AL$500)</f>
        <v>0</v>
      </c>
      <c r="AM194" s="42">
        <f>SUMIF('C-Existing'!$B$12:$B$500,$B194,'C-Existing'!AM$12:AM$500)</f>
        <v>0</v>
      </c>
      <c r="AN194" s="42">
        <f>SUMIF('C-Existing'!$B$12:$B$500,$B194,'C-Existing'!AN$12:AN$500)</f>
        <v>0</v>
      </c>
      <c r="AR194" s="42">
        <f t="shared" si="12"/>
        <v>0</v>
      </c>
    </row>
    <row r="195" spans="1:44" x14ac:dyDescent="0.2">
      <c r="A195" s="45">
        <f t="shared" si="10"/>
        <v>7</v>
      </c>
      <c r="B195" s="10">
        <f t="shared" si="13"/>
        <v>47330</v>
      </c>
      <c r="C195" s="42">
        <f>SUMIF('C-Existing'!$B$12:$B$500,$B195,'C-Existing'!C$12:C$500)</f>
        <v>0</v>
      </c>
      <c r="D195" s="42">
        <f>SUMIF('C-Existing'!$B$12:$B$500,$B195,'C-Existing'!D$12:D$500)</f>
        <v>259951090.39999998</v>
      </c>
      <c r="E195" s="42">
        <f>SUMIF('C-Existing'!$B$12:$B$500,$B195,'C-Existing'!E$12:E$500)</f>
        <v>0</v>
      </c>
      <c r="F195" s="42">
        <f>SUMIF('C-Existing'!$B$12:$B$500,$B195,'C-Existing'!F$12:F$500)</f>
        <v>0</v>
      </c>
      <c r="G195" s="42">
        <f>SUMIF('C-Existing'!$B$12:$B$500,$B195,'C-Existing'!G$12:G$500)</f>
        <v>0</v>
      </c>
      <c r="H195" s="42">
        <f>SUMIF('C-Existing'!$B$12:$B$500,$B195,'C-Existing'!H$12:H$500)</f>
        <v>0</v>
      </c>
      <c r="I195" s="42">
        <f>SUMIF('C-Existing'!$B$12:$B$500,$B195,'C-Existing'!I$12:I$500)</f>
        <v>0</v>
      </c>
      <c r="J195" s="42">
        <f>SUMIF('C-Existing'!$B$12:$B$500,$B195,'C-Existing'!J$12:J$500)</f>
        <v>0</v>
      </c>
      <c r="K195" s="42">
        <f>SUMIF('C-Existing'!$B$12:$B$500,$B195,'C-Existing'!K$12:K$500)</f>
        <v>0</v>
      </c>
      <c r="L195" s="42">
        <f>SUMIF('C-Existing'!$B$12:$B$500,$B195,'C-Existing'!L$12:L$500)</f>
        <v>0</v>
      </c>
      <c r="M195" s="42">
        <f>SUMIF('C-Existing'!$B$12:$B$500,$B195,'C-Existing'!M$12:M$500)</f>
        <v>0</v>
      </c>
      <c r="N195" s="42">
        <f>SUMIF('C-Existing'!$B$12:$B$500,$B195,'C-Existing'!N$12:N$500)</f>
        <v>0</v>
      </c>
      <c r="O195" s="42">
        <f>SUMIF('C-Existing'!$B$12:$B$500,$B195,'C-Existing'!O$12:O$500)</f>
        <v>0</v>
      </c>
      <c r="P195" s="42">
        <f>SUMIF('C-Existing'!$B$12:$B$500,$B195,'C-Existing'!P$12:P$500)</f>
        <v>0</v>
      </c>
      <c r="Q195" s="42">
        <f>SUMIF('C-Existing'!$B$12:$B$500,$B195,'C-Existing'!Q$12:Q$500)</f>
        <v>0</v>
      </c>
      <c r="R195" s="42">
        <f>SUMIF('C-Existing'!$B$12:$B$500,$B195,'C-Existing'!R$12:R$500)</f>
        <v>0</v>
      </c>
      <c r="S195" s="42">
        <f>SUMIF('C-Existing'!$B$12:$B$500,$B195,'C-Existing'!S$12:S$500)</f>
        <v>0</v>
      </c>
      <c r="T195" s="42">
        <f>SUMIF('C-Existing'!$B$12:$B$500,$B195,'C-Existing'!T$12:T$500)</f>
        <v>0</v>
      </c>
      <c r="U195" s="42">
        <f>SUMIF('C-Existing'!$B$12:$B$500,$B195,'C-Existing'!U$12:U$500)</f>
        <v>1</v>
      </c>
      <c r="V195" s="42">
        <f>SUMIF('C-Existing'!$B$12:$B$500,$B195,'C-Existing'!V$12:V$500)</f>
        <v>0</v>
      </c>
      <c r="W195" s="42">
        <f>SUMIF('C-Existing'!$B$12:$B$500,$B195,'C-Existing'!W$12:W$500)</f>
        <v>0</v>
      </c>
      <c r="X195" s="42">
        <f>SUMIF('C-Existing'!$B$12:$B$500,$B195,'C-Existing'!X$12:X$500)</f>
        <v>155</v>
      </c>
      <c r="Y195" s="42">
        <f>SUMIF('C-Existing'!$B$12:$B$500,$B195,'C-Existing'!Y$12:Y$500)</f>
        <v>0</v>
      </c>
      <c r="Z195" s="42">
        <f>SUMIF('C-Existing'!$B$12:$B$500,$B195,'C-Existing'!Z$12:Z$500)</f>
        <v>0</v>
      </c>
      <c r="AA195" s="42">
        <f>SUMIF('C-Existing'!$B$12:$B$500,$B195,'C-Existing'!AA$12:AA$500)</f>
        <v>0</v>
      </c>
      <c r="AB195" s="42">
        <f>SUMIF('C-Existing'!$B$12:$B$500,$B195,'C-Existing'!AB$12:AB$500)</f>
        <v>0</v>
      </c>
      <c r="AC195" s="42">
        <f>SUMIF('C-Existing'!$B$12:$B$500,$B195,'C-Existing'!AC$12:AC$500)</f>
        <v>0</v>
      </c>
      <c r="AD195" s="42">
        <f>SUMIF('C-Existing'!$B$12:$B$500,$B195,'C-Existing'!AD$12:AD$500)</f>
        <v>0</v>
      </c>
      <c r="AE195" s="70">
        <f>SUMIF('C-Existing'!$B$12:$B$500,$B195,'C-Existing'!AE$12:AE$500)</f>
        <v>0.1111</v>
      </c>
      <c r="AF195" s="42">
        <f>SUMIF('C-Existing'!$B$12:$B$500,$B195,'C-Existing'!AF$12:AF$500)</f>
        <v>0</v>
      </c>
      <c r="AG195" s="42">
        <f>SUMIF('C-Existing'!$B$12:$B$500,$B195,'C-Existing'!AG$12:AG$500)</f>
        <v>0</v>
      </c>
      <c r="AH195" s="62">
        <f>SUMIF('C-Existing'!$B$12:$B$500,$B195,'C-Existing'!AH$12:AH$500)</f>
        <v>0</v>
      </c>
      <c r="AI195" s="42">
        <f>SUMIF('C-Existing'!$B$12:$B$500,$B195,'C-Existing'!AI$12:AI$500)</f>
        <v>0</v>
      </c>
      <c r="AJ195" s="42">
        <f>SUMIF('C-Existing'!$B$12:$B$500,$B195,'C-Existing'!AJ$12:AJ$500)</f>
        <v>0</v>
      </c>
      <c r="AK195" s="42">
        <f>SUMIF('C-Existing'!$B$12:$B$500,$B195,'C-Existing'!AK$12:AK$500)</f>
        <v>0</v>
      </c>
      <c r="AL195" s="42">
        <f>SUMIF('C-Existing'!$B$12:$B$500,$B195,'C-Existing'!AL$12:AL$500)</f>
        <v>0</v>
      </c>
      <c r="AM195" s="42">
        <f>SUMIF('C-Existing'!$B$12:$B$500,$B195,'C-Existing'!AM$12:AM$500)</f>
        <v>0</v>
      </c>
      <c r="AN195" s="42">
        <f>SUMIF('C-Existing'!$B$12:$B$500,$B195,'C-Existing'!AN$12:AN$500)</f>
        <v>0</v>
      </c>
      <c r="AR195" s="42">
        <f t="shared" si="12"/>
        <v>0</v>
      </c>
    </row>
    <row r="196" spans="1:44" x14ac:dyDescent="0.2">
      <c r="A196" s="44">
        <f t="shared" si="10"/>
        <v>8</v>
      </c>
      <c r="B196" s="10">
        <f t="shared" si="13"/>
        <v>47361</v>
      </c>
      <c r="C196" s="42">
        <f>SUMIF('C-Existing'!$B$12:$B$500,$B196,'C-Existing'!C$12:C$500)</f>
        <v>0</v>
      </c>
      <c r="D196" s="42">
        <f>SUMIF('C-Existing'!$B$12:$B$500,$B196,'C-Existing'!D$12:D$500)</f>
        <v>259951090.39999998</v>
      </c>
      <c r="E196" s="42">
        <f>SUMIF('C-Existing'!$B$12:$B$500,$B196,'C-Existing'!E$12:E$500)</f>
        <v>0</v>
      </c>
      <c r="F196" s="42">
        <f>SUMIF('C-Existing'!$B$12:$B$500,$B196,'C-Existing'!F$12:F$500)</f>
        <v>0</v>
      </c>
      <c r="G196" s="42">
        <f>SUMIF('C-Existing'!$B$12:$B$500,$B196,'C-Existing'!G$12:G$500)</f>
        <v>0</v>
      </c>
      <c r="H196" s="42">
        <f>SUMIF('C-Existing'!$B$12:$B$500,$B196,'C-Existing'!H$12:H$500)</f>
        <v>0</v>
      </c>
      <c r="I196" s="42">
        <f>SUMIF('C-Existing'!$B$12:$B$500,$B196,'C-Existing'!I$12:I$500)</f>
        <v>0</v>
      </c>
      <c r="J196" s="42">
        <f>SUMIF('C-Existing'!$B$12:$B$500,$B196,'C-Existing'!J$12:J$500)</f>
        <v>0</v>
      </c>
      <c r="K196" s="42">
        <f>SUMIF('C-Existing'!$B$12:$B$500,$B196,'C-Existing'!K$12:K$500)</f>
        <v>0</v>
      </c>
      <c r="L196" s="42">
        <f>SUMIF('C-Existing'!$B$12:$B$500,$B196,'C-Existing'!L$12:L$500)</f>
        <v>0</v>
      </c>
      <c r="M196" s="42">
        <f>SUMIF('C-Existing'!$B$12:$B$500,$B196,'C-Existing'!M$12:M$500)</f>
        <v>0</v>
      </c>
      <c r="N196" s="42">
        <f>SUMIF('C-Existing'!$B$12:$B$500,$B196,'C-Existing'!N$12:N$500)</f>
        <v>0</v>
      </c>
      <c r="O196" s="42">
        <f>SUMIF('C-Existing'!$B$12:$B$500,$B196,'C-Existing'!O$12:O$500)</f>
        <v>0</v>
      </c>
      <c r="P196" s="42">
        <f>SUMIF('C-Existing'!$B$12:$B$500,$B196,'C-Existing'!P$12:P$500)</f>
        <v>0</v>
      </c>
      <c r="Q196" s="42">
        <f>SUMIF('C-Existing'!$B$12:$B$500,$B196,'C-Existing'!Q$12:Q$500)</f>
        <v>0</v>
      </c>
      <c r="R196" s="42">
        <f>SUMIF('C-Existing'!$B$12:$B$500,$B196,'C-Existing'!R$12:R$500)</f>
        <v>0</v>
      </c>
      <c r="S196" s="42">
        <f>SUMIF('C-Existing'!$B$12:$B$500,$B196,'C-Existing'!S$12:S$500)</f>
        <v>0</v>
      </c>
      <c r="T196" s="42">
        <f>SUMIF('C-Existing'!$B$12:$B$500,$B196,'C-Existing'!T$12:T$500)</f>
        <v>0</v>
      </c>
      <c r="U196" s="42">
        <f>SUMIF('C-Existing'!$B$12:$B$500,$B196,'C-Existing'!U$12:U$500)</f>
        <v>1</v>
      </c>
      <c r="V196" s="42">
        <f>SUMIF('C-Existing'!$B$12:$B$500,$B196,'C-Existing'!V$12:V$500)</f>
        <v>0</v>
      </c>
      <c r="W196" s="42">
        <f>SUMIF('C-Existing'!$B$12:$B$500,$B196,'C-Existing'!W$12:W$500)</f>
        <v>0</v>
      </c>
      <c r="X196" s="42">
        <f>SUMIF('C-Existing'!$B$12:$B$500,$B196,'C-Existing'!X$12:X$500)</f>
        <v>155</v>
      </c>
      <c r="Y196" s="42">
        <f>SUMIF('C-Existing'!$B$12:$B$500,$B196,'C-Existing'!Y$12:Y$500)</f>
        <v>0</v>
      </c>
      <c r="Z196" s="42">
        <f>SUMIF('C-Existing'!$B$12:$B$500,$B196,'C-Existing'!Z$12:Z$500)</f>
        <v>0</v>
      </c>
      <c r="AA196" s="42">
        <f>SUMIF('C-Existing'!$B$12:$B$500,$B196,'C-Existing'!AA$12:AA$500)</f>
        <v>0</v>
      </c>
      <c r="AB196" s="42">
        <f>SUMIF('C-Existing'!$B$12:$B$500,$B196,'C-Existing'!AB$12:AB$500)</f>
        <v>0</v>
      </c>
      <c r="AC196" s="42">
        <f>SUMIF('C-Existing'!$B$12:$B$500,$B196,'C-Existing'!AC$12:AC$500)</f>
        <v>0</v>
      </c>
      <c r="AD196" s="42">
        <f>SUMIF('C-Existing'!$B$12:$B$500,$B196,'C-Existing'!AD$12:AD$500)</f>
        <v>0</v>
      </c>
      <c r="AE196" s="70">
        <f>SUMIF('C-Existing'!$B$12:$B$500,$B196,'C-Existing'!AE$12:AE$500)</f>
        <v>0.1111</v>
      </c>
      <c r="AF196" s="42">
        <f>SUMIF('C-Existing'!$B$12:$B$500,$B196,'C-Existing'!AF$12:AF$500)</f>
        <v>0</v>
      </c>
      <c r="AG196" s="42">
        <f>SUMIF('C-Existing'!$B$12:$B$500,$B196,'C-Existing'!AG$12:AG$500)</f>
        <v>0</v>
      </c>
      <c r="AH196" s="62">
        <f>SUMIF('C-Existing'!$B$12:$B$500,$B196,'C-Existing'!AH$12:AH$500)</f>
        <v>0</v>
      </c>
      <c r="AI196" s="42">
        <f>SUMIF('C-Existing'!$B$12:$B$500,$B196,'C-Existing'!AI$12:AI$500)</f>
        <v>0</v>
      </c>
      <c r="AJ196" s="42">
        <f>SUMIF('C-Existing'!$B$12:$B$500,$B196,'C-Existing'!AJ$12:AJ$500)</f>
        <v>0</v>
      </c>
      <c r="AK196" s="42">
        <f>SUMIF('C-Existing'!$B$12:$B$500,$B196,'C-Existing'!AK$12:AK$500)</f>
        <v>0</v>
      </c>
      <c r="AL196" s="42">
        <f>SUMIF('C-Existing'!$B$12:$B$500,$B196,'C-Existing'!AL$12:AL$500)</f>
        <v>0</v>
      </c>
      <c r="AM196" s="42">
        <f>SUMIF('C-Existing'!$B$12:$B$500,$B196,'C-Existing'!AM$12:AM$500)</f>
        <v>0</v>
      </c>
      <c r="AN196" s="42">
        <f>SUMIF('C-Existing'!$B$12:$B$500,$B196,'C-Existing'!AN$12:AN$500)</f>
        <v>0</v>
      </c>
      <c r="AR196" s="42">
        <f t="shared" si="12"/>
        <v>0</v>
      </c>
    </row>
    <row r="197" spans="1:44" x14ac:dyDescent="0.2">
      <c r="A197" s="45">
        <f t="shared" si="10"/>
        <v>9</v>
      </c>
      <c r="B197" s="10">
        <f t="shared" si="13"/>
        <v>47391</v>
      </c>
      <c r="C197" s="42">
        <f>SUMIF('C-Existing'!$B$12:$B$500,$B197,'C-Existing'!C$12:C$500)</f>
        <v>0</v>
      </c>
      <c r="D197" s="42">
        <f>SUMIF('C-Existing'!$B$12:$B$500,$B197,'C-Existing'!D$12:D$500)</f>
        <v>259951090.39999998</v>
      </c>
      <c r="E197" s="42">
        <f>SUMIF('C-Existing'!$B$12:$B$500,$B197,'C-Existing'!E$12:E$500)</f>
        <v>0</v>
      </c>
      <c r="F197" s="42">
        <f>SUMIF('C-Existing'!$B$12:$B$500,$B197,'C-Existing'!F$12:F$500)</f>
        <v>0</v>
      </c>
      <c r="G197" s="42">
        <f>SUMIF('C-Existing'!$B$12:$B$500,$B197,'C-Existing'!G$12:G$500)</f>
        <v>0</v>
      </c>
      <c r="H197" s="42">
        <f>SUMIF('C-Existing'!$B$12:$B$500,$B197,'C-Existing'!H$12:H$500)</f>
        <v>0</v>
      </c>
      <c r="I197" s="42">
        <f>SUMIF('C-Existing'!$B$12:$B$500,$B197,'C-Existing'!I$12:I$500)</f>
        <v>0</v>
      </c>
      <c r="J197" s="42">
        <f>SUMIF('C-Existing'!$B$12:$B$500,$B197,'C-Existing'!J$12:J$500)</f>
        <v>0</v>
      </c>
      <c r="K197" s="42">
        <f>SUMIF('C-Existing'!$B$12:$B$500,$B197,'C-Existing'!K$12:K$500)</f>
        <v>0</v>
      </c>
      <c r="L197" s="42">
        <f>SUMIF('C-Existing'!$B$12:$B$500,$B197,'C-Existing'!L$12:L$500)</f>
        <v>0</v>
      </c>
      <c r="M197" s="42">
        <f>SUMIF('C-Existing'!$B$12:$B$500,$B197,'C-Existing'!M$12:M$500)</f>
        <v>0</v>
      </c>
      <c r="N197" s="42">
        <f>SUMIF('C-Existing'!$B$12:$B$500,$B197,'C-Existing'!N$12:N$500)</f>
        <v>0</v>
      </c>
      <c r="O197" s="42">
        <f>SUMIF('C-Existing'!$B$12:$B$500,$B197,'C-Existing'!O$12:O$500)</f>
        <v>0</v>
      </c>
      <c r="P197" s="42">
        <f>SUMIF('C-Existing'!$B$12:$B$500,$B197,'C-Existing'!P$12:P$500)</f>
        <v>0</v>
      </c>
      <c r="Q197" s="42">
        <f>SUMIF('C-Existing'!$B$12:$B$500,$B197,'C-Existing'!Q$12:Q$500)</f>
        <v>0</v>
      </c>
      <c r="R197" s="42">
        <f>SUMIF('C-Existing'!$B$12:$B$500,$B197,'C-Existing'!R$12:R$500)</f>
        <v>0</v>
      </c>
      <c r="S197" s="42">
        <f>SUMIF('C-Existing'!$B$12:$B$500,$B197,'C-Existing'!S$12:S$500)</f>
        <v>0</v>
      </c>
      <c r="T197" s="42">
        <f>SUMIF('C-Existing'!$B$12:$B$500,$B197,'C-Existing'!T$12:T$500)</f>
        <v>0</v>
      </c>
      <c r="U197" s="42">
        <f>SUMIF('C-Existing'!$B$12:$B$500,$B197,'C-Existing'!U$12:U$500)</f>
        <v>1</v>
      </c>
      <c r="V197" s="42">
        <f>SUMIF('C-Existing'!$B$12:$B$500,$B197,'C-Existing'!V$12:V$500)</f>
        <v>0</v>
      </c>
      <c r="W197" s="42">
        <f>SUMIF('C-Existing'!$B$12:$B$500,$B197,'C-Existing'!W$12:W$500)</f>
        <v>0</v>
      </c>
      <c r="X197" s="42">
        <f>SUMIF('C-Existing'!$B$12:$B$500,$B197,'C-Existing'!X$12:X$500)</f>
        <v>155</v>
      </c>
      <c r="Y197" s="42">
        <f>SUMIF('C-Existing'!$B$12:$B$500,$B197,'C-Existing'!Y$12:Y$500)</f>
        <v>0</v>
      </c>
      <c r="Z197" s="42">
        <f>SUMIF('C-Existing'!$B$12:$B$500,$B197,'C-Existing'!Z$12:Z$500)</f>
        <v>0</v>
      </c>
      <c r="AA197" s="42">
        <f>SUMIF('C-Existing'!$B$12:$B$500,$B197,'C-Existing'!AA$12:AA$500)</f>
        <v>0</v>
      </c>
      <c r="AB197" s="42">
        <f>SUMIF('C-Existing'!$B$12:$B$500,$B197,'C-Existing'!AB$12:AB$500)</f>
        <v>0</v>
      </c>
      <c r="AC197" s="42">
        <f>SUMIF('C-Existing'!$B$12:$B$500,$B197,'C-Existing'!AC$12:AC$500)</f>
        <v>0</v>
      </c>
      <c r="AD197" s="42">
        <f>SUMIF('C-Existing'!$B$12:$B$500,$B197,'C-Existing'!AD$12:AD$500)</f>
        <v>0</v>
      </c>
      <c r="AE197" s="70">
        <f>SUMIF('C-Existing'!$B$12:$B$500,$B197,'C-Existing'!AE$12:AE$500)</f>
        <v>0.1111</v>
      </c>
      <c r="AF197" s="42">
        <f>SUMIF('C-Existing'!$B$12:$B$500,$B197,'C-Existing'!AF$12:AF$500)</f>
        <v>0</v>
      </c>
      <c r="AG197" s="42">
        <f>SUMIF('C-Existing'!$B$12:$B$500,$B197,'C-Existing'!AG$12:AG$500)</f>
        <v>0</v>
      </c>
      <c r="AH197" s="62">
        <f>SUMIF('C-Existing'!$B$12:$B$500,$B197,'C-Existing'!AH$12:AH$500)</f>
        <v>0</v>
      </c>
      <c r="AI197" s="42">
        <f>SUMIF('C-Existing'!$B$12:$B$500,$B197,'C-Existing'!AI$12:AI$500)</f>
        <v>0</v>
      </c>
      <c r="AJ197" s="42">
        <f>SUMIF('C-Existing'!$B$12:$B$500,$B197,'C-Existing'!AJ$12:AJ$500)</f>
        <v>0</v>
      </c>
      <c r="AK197" s="42">
        <f>SUMIF('C-Existing'!$B$12:$B$500,$B197,'C-Existing'!AK$12:AK$500)</f>
        <v>0</v>
      </c>
      <c r="AL197" s="42">
        <f>SUMIF('C-Existing'!$B$12:$B$500,$B197,'C-Existing'!AL$12:AL$500)</f>
        <v>0</v>
      </c>
      <c r="AM197" s="42">
        <f>SUMIF('C-Existing'!$B$12:$B$500,$B197,'C-Existing'!AM$12:AM$500)</f>
        <v>0</v>
      </c>
      <c r="AN197" s="42">
        <f>SUMIF('C-Existing'!$B$12:$B$500,$B197,'C-Existing'!AN$12:AN$500)</f>
        <v>0</v>
      </c>
      <c r="AR197" s="42">
        <f t="shared" si="12"/>
        <v>0</v>
      </c>
    </row>
    <row r="198" spans="1:44" x14ac:dyDescent="0.2">
      <c r="A198" s="44">
        <f t="shared" si="10"/>
        <v>10</v>
      </c>
      <c r="B198" s="10">
        <f t="shared" si="13"/>
        <v>47422</v>
      </c>
      <c r="C198" s="42">
        <f>SUMIF('C-Existing'!$B$12:$B$500,$B198,'C-Existing'!C$12:C$500)</f>
        <v>0</v>
      </c>
      <c r="D198" s="42">
        <f>SUMIF('C-Existing'!$B$12:$B$500,$B198,'C-Existing'!D$12:D$500)</f>
        <v>259951090.39999998</v>
      </c>
      <c r="E198" s="42">
        <f>SUMIF('C-Existing'!$B$12:$B$500,$B198,'C-Existing'!E$12:E$500)</f>
        <v>0</v>
      </c>
      <c r="F198" s="42">
        <f>SUMIF('C-Existing'!$B$12:$B$500,$B198,'C-Existing'!F$12:F$500)</f>
        <v>0</v>
      </c>
      <c r="G198" s="42">
        <f>SUMIF('C-Existing'!$B$12:$B$500,$B198,'C-Existing'!G$12:G$500)</f>
        <v>0</v>
      </c>
      <c r="H198" s="42">
        <f>SUMIF('C-Existing'!$B$12:$B$500,$B198,'C-Existing'!H$12:H$500)</f>
        <v>0</v>
      </c>
      <c r="I198" s="42">
        <f>SUMIF('C-Existing'!$B$12:$B$500,$B198,'C-Existing'!I$12:I$500)</f>
        <v>0</v>
      </c>
      <c r="J198" s="42">
        <f>SUMIF('C-Existing'!$B$12:$B$500,$B198,'C-Existing'!J$12:J$500)</f>
        <v>0</v>
      </c>
      <c r="K198" s="42">
        <f>SUMIF('C-Existing'!$B$12:$B$500,$B198,'C-Existing'!K$12:K$500)</f>
        <v>0</v>
      </c>
      <c r="L198" s="42">
        <f>SUMIF('C-Existing'!$B$12:$B$500,$B198,'C-Existing'!L$12:L$500)</f>
        <v>0</v>
      </c>
      <c r="M198" s="42">
        <f>SUMIF('C-Existing'!$B$12:$B$500,$B198,'C-Existing'!M$12:M$500)</f>
        <v>0</v>
      </c>
      <c r="N198" s="42">
        <f>SUMIF('C-Existing'!$B$12:$B$500,$B198,'C-Existing'!N$12:N$500)</f>
        <v>0</v>
      </c>
      <c r="O198" s="42">
        <f>SUMIF('C-Existing'!$B$12:$B$500,$B198,'C-Existing'!O$12:O$500)</f>
        <v>0</v>
      </c>
      <c r="P198" s="42">
        <f>SUMIF('C-Existing'!$B$12:$B$500,$B198,'C-Existing'!P$12:P$500)</f>
        <v>0</v>
      </c>
      <c r="Q198" s="42">
        <f>SUMIF('C-Existing'!$B$12:$B$500,$B198,'C-Existing'!Q$12:Q$500)</f>
        <v>0</v>
      </c>
      <c r="R198" s="42">
        <f>SUMIF('C-Existing'!$B$12:$B$500,$B198,'C-Existing'!R$12:R$500)</f>
        <v>0</v>
      </c>
      <c r="S198" s="42">
        <f>SUMIF('C-Existing'!$B$12:$B$500,$B198,'C-Existing'!S$12:S$500)</f>
        <v>0</v>
      </c>
      <c r="T198" s="42">
        <f>SUMIF('C-Existing'!$B$12:$B$500,$B198,'C-Existing'!T$12:T$500)</f>
        <v>0</v>
      </c>
      <c r="U198" s="42">
        <f>SUMIF('C-Existing'!$B$12:$B$500,$B198,'C-Existing'!U$12:U$500)</f>
        <v>1</v>
      </c>
      <c r="V198" s="42">
        <f>SUMIF('C-Existing'!$B$12:$B$500,$B198,'C-Existing'!V$12:V$500)</f>
        <v>0</v>
      </c>
      <c r="W198" s="42">
        <f>SUMIF('C-Existing'!$B$12:$B$500,$B198,'C-Existing'!W$12:W$500)</f>
        <v>0</v>
      </c>
      <c r="X198" s="42">
        <f>SUMIF('C-Existing'!$B$12:$B$500,$B198,'C-Existing'!X$12:X$500)</f>
        <v>155</v>
      </c>
      <c r="Y198" s="42">
        <f>SUMIF('C-Existing'!$B$12:$B$500,$B198,'C-Existing'!Y$12:Y$500)</f>
        <v>0</v>
      </c>
      <c r="Z198" s="42">
        <f>SUMIF('C-Existing'!$B$12:$B$500,$B198,'C-Existing'!Z$12:Z$500)</f>
        <v>0</v>
      </c>
      <c r="AA198" s="42">
        <f>SUMIF('C-Existing'!$B$12:$B$500,$B198,'C-Existing'!AA$12:AA$500)</f>
        <v>0</v>
      </c>
      <c r="AB198" s="42">
        <f>SUMIF('C-Existing'!$B$12:$B$500,$B198,'C-Existing'!AB$12:AB$500)</f>
        <v>0</v>
      </c>
      <c r="AC198" s="42">
        <f>SUMIF('C-Existing'!$B$12:$B$500,$B198,'C-Existing'!AC$12:AC$500)</f>
        <v>0</v>
      </c>
      <c r="AD198" s="42">
        <f>SUMIF('C-Existing'!$B$12:$B$500,$B198,'C-Existing'!AD$12:AD$500)</f>
        <v>0</v>
      </c>
      <c r="AE198" s="70">
        <f>SUMIF('C-Existing'!$B$12:$B$500,$B198,'C-Existing'!AE$12:AE$500)</f>
        <v>0.1111</v>
      </c>
      <c r="AF198" s="42">
        <f>SUMIF('C-Existing'!$B$12:$B$500,$B198,'C-Existing'!AF$12:AF$500)</f>
        <v>0</v>
      </c>
      <c r="AG198" s="42">
        <f>SUMIF('C-Existing'!$B$12:$B$500,$B198,'C-Existing'!AG$12:AG$500)</f>
        <v>0</v>
      </c>
      <c r="AH198" s="62">
        <f>SUMIF('C-Existing'!$B$12:$B$500,$B198,'C-Existing'!AH$12:AH$500)</f>
        <v>0</v>
      </c>
      <c r="AI198" s="42">
        <f>SUMIF('C-Existing'!$B$12:$B$500,$B198,'C-Existing'!AI$12:AI$500)</f>
        <v>0</v>
      </c>
      <c r="AJ198" s="42">
        <f>SUMIF('C-Existing'!$B$12:$B$500,$B198,'C-Existing'!AJ$12:AJ$500)</f>
        <v>0</v>
      </c>
      <c r="AK198" s="42">
        <f>SUMIF('C-Existing'!$B$12:$B$500,$B198,'C-Existing'!AK$12:AK$500)</f>
        <v>0</v>
      </c>
      <c r="AL198" s="42">
        <f>SUMIF('C-Existing'!$B$12:$B$500,$B198,'C-Existing'!AL$12:AL$500)</f>
        <v>0</v>
      </c>
      <c r="AM198" s="42">
        <f>SUMIF('C-Existing'!$B$12:$B$500,$B198,'C-Existing'!AM$12:AM$500)</f>
        <v>0</v>
      </c>
      <c r="AN198" s="42">
        <f>SUMIF('C-Existing'!$B$12:$B$500,$B198,'C-Existing'!AN$12:AN$500)</f>
        <v>0</v>
      </c>
      <c r="AR198" s="42">
        <f t="shared" si="12"/>
        <v>0</v>
      </c>
    </row>
    <row r="199" spans="1:44" x14ac:dyDescent="0.2">
      <c r="A199" s="45">
        <f t="shared" si="10"/>
        <v>11</v>
      </c>
      <c r="B199" s="10">
        <f t="shared" si="13"/>
        <v>47452</v>
      </c>
      <c r="C199" s="42">
        <f>SUMIF('C-Existing'!$B$12:$B$500,$B199,'C-Existing'!C$12:C$500)</f>
        <v>0</v>
      </c>
      <c r="D199" s="42">
        <f>SUMIF('C-Existing'!$B$12:$B$500,$B199,'C-Existing'!D$12:D$500)</f>
        <v>259951090.39999998</v>
      </c>
      <c r="E199" s="42">
        <f>SUMIF('C-Existing'!$B$12:$B$500,$B199,'C-Existing'!E$12:E$500)</f>
        <v>0</v>
      </c>
      <c r="F199" s="42">
        <f>SUMIF('C-Existing'!$B$12:$B$500,$B199,'C-Existing'!F$12:F$500)</f>
        <v>0</v>
      </c>
      <c r="G199" s="42">
        <f>SUMIF('C-Existing'!$B$12:$B$500,$B199,'C-Existing'!G$12:G$500)</f>
        <v>0</v>
      </c>
      <c r="H199" s="42">
        <f>SUMIF('C-Existing'!$B$12:$B$500,$B199,'C-Existing'!H$12:H$500)</f>
        <v>0</v>
      </c>
      <c r="I199" s="42">
        <f>SUMIF('C-Existing'!$B$12:$B$500,$B199,'C-Existing'!I$12:I$500)</f>
        <v>0</v>
      </c>
      <c r="J199" s="42">
        <f>SUMIF('C-Existing'!$B$12:$B$500,$B199,'C-Existing'!J$12:J$500)</f>
        <v>0</v>
      </c>
      <c r="K199" s="42">
        <f>SUMIF('C-Existing'!$B$12:$B$500,$B199,'C-Existing'!K$12:K$500)</f>
        <v>0</v>
      </c>
      <c r="L199" s="42">
        <f>SUMIF('C-Existing'!$B$12:$B$500,$B199,'C-Existing'!L$12:L$500)</f>
        <v>0</v>
      </c>
      <c r="M199" s="42">
        <f>SUMIF('C-Existing'!$B$12:$B$500,$B199,'C-Existing'!M$12:M$500)</f>
        <v>0</v>
      </c>
      <c r="N199" s="42">
        <f>SUMIF('C-Existing'!$B$12:$B$500,$B199,'C-Existing'!N$12:N$500)</f>
        <v>0</v>
      </c>
      <c r="O199" s="42">
        <f>SUMIF('C-Existing'!$B$12:$B$500,$B199,'C-Existing'!O$12:O$500)</f>
        <v>0</v>
      </c>
      <c r="P199" s="42">
        <f>SUMIF('C-Existing'!$B$12:$B$500,$B199,'C-Existing'!P$12:P$500)</f>
        <v>0</v>
      </c>
      <c r="Q199" s="42">
        <f>SUMIF('C-Existing'!$B$12:$B$500,$B199,'C-Existing'!Q$12:Q$500)</f>
        <v>0</v>
      </c>
      <c r="R199" s="42">
        <f>SUMIF('C-Existing'!$B$12:$B$500,$B199,'C-Existing'!R$12:R$500)</f>
        <v>0</v>
      </c>
      <c r="S199" s="42">
        <f>SUMIF('C-Existing'!$B$12:$B$500,$B199,'C-Existing'!S$12:S$500)</f>
        <v>0</v>
      </c>
      <c r="T199" s="42">
        <f>SUMIF('C-Existing'!$B$12:$B$500,$B199,'C-Existing'!T$12:T$500)</f>
        <v>0</v>
      </c>
      <c r="U199" s="42">
        <f>SUMIF('C-Existing'!$B$12:$B$500,$B199,'C-Existing'!U$12:U$500)</f>
        <v>1</v>
      </c>
      <c r="V199" s="42">
        <f>SUMIF('C-Existing'!$B$12:$B$500,$B199,'C-Existing'!V$12:V$500)</f>
        <v>0</v>
      </c>
      <c r="W199" s="42">
        <f>SUMIF('C-Existing'!$B$12:$B$500,$B199,'C-Existing'!W$12:W$500)</f>
        <v>0</v>
      </c>
      <c r="X199" s="42">
        <f>SUMIF('C-Existing'!$B$12:$B$500,$B199,'C-Existing'!X$12:X$500)</f>
        <v>155</v>
      </c>
      <c r="Y199" s="42">
        <f>SUMIF('C-Existing'!$B$12:$B$500,$B199,'C-Existing'!Y$12:Y$500)</f>
        <v>0</v>
      </c>
      <c r="Z199" s="42">
        <f>SUMIF('C-Existing'!$B$12:$B$500,$B199,'C-Existing'!Z$12:Z$500)</f>
        <v>0</v>
      </c>
      <c r="AA199" s="42">
        <f>SUMIF('C-Existing'!$B$12:$B$500,$B199,'C-Existing'!AA$12:AA$500)</f>
        <v>0</v>
      </c>
      <c r="AB199" s="42">
        <f>SUMIF('C-Existing'!$B$12:$B$500,$B199,'C-Existing'!AB$12:AB$500)</f>
        <v>0</v>
      </c>
      <c r="AC199" s="42">
        <f>SUMIF('C-Existing'!$B$12:$B$500,$B199,'C-Existing'!AC$12:AC$500)</f>
        <v>0</v>
      </c>
      <c r="AD199" s="42">
        <f>SUMIF('C-Existing'!$B$12:$B$500,$B199,'C-Existing'!AD$12:AD$500)</f>
        <v>0</v>
      </c>
      <c r="AE199" s="70">
        <f>SUMIF('C-Existing'!$B$12:$B$500,$B199,'C-Existing'!AE$12:AE$500)</f>
        <v>0.1111</v>
      </c>
      <c r="AF199" s="42">
        <f>SUMIF('C-Existing'!$B$12:$B$500,$B199,'C-Existing'!AF$12:AF$500)</f>
        <v>0</v>
      </c>
      <c r="AG199" s="42">
        <f>SUMIF('C-Existing'!$B$12:$B$500,$B199,'C-Existing'!AG$12:AG$500)</f>
        <v>0</v>
      </c>
      <c r="AH199" s="62">
        <f>SUMIF('C-Existing'!$B$12:$B$500,$B199,'C-Existing'!AH$12:AH$500)</f>
        <v>0</v>
      </c>
      <c r="AI199" s="42">
        <f>SUMIF('C-Existing'!$B$12:$B$500,$B199,'C-Existing'!AI$12:AI$500)</f>
        <v>0</v>
      </c>
      <c r="AJ199" s="42">
        <f>SUMIF('C-Existing'!$B$12:$B$500,$B199,'C-Existing'!AJ$12:AJ$500)</f>
        <v>0</v>
      </c>
      <c r="AK199" s="42">
        <f>SUMIF('C-Existing'!$B$12:$B$500,$B199,'C-Existing'!AK$12:AK$500)</f>
        <v>0</v>
      </c>
      <c r="AL199" s="42">
        <f>SUMIF('C-Existing'!$B$12:$B$500,$B199,'C-Existing'!AL$12:AL$500)</f>
        <v>0</v>
      </c>
      <c r="AM199" s="42">
        <f>SUMIF('C-Existing'!$B$12:$B$500,$B199,'C-Existing'!AM$12:AM$500)</f>
        <v>0</v>
      </c>
      <c r="AN199" s="42">
        <f>SUMIF('C-Existing'!$B$12:$B$500,$B199,'C-Existing'!AN$12:AN$500)</f>
        <v>0</v>
      </c>
      <c r="AR199" s="42">
        <f t="shared" si="12"/>
        <v>0</v>
      </c>
    </row>
    <row r="200" spans="1:44" x14ac:dyDescent="0.2">
      <c r="A200" s="44">
        <f t="shared" si="10"/>
        <v>12</v>
      </c>
      <c r="B200" s="10">
        <f t="shared" si="13"/>
        <v>47483</v>
      </c>
      <c r="C200" s="42">
        <f>SUMIF('C-Existing'!$B$12:$B$500,$B200,'C-Existing'!C$12:C$500)</f>
        <v>0</v>
      </c>
      <c r="D200" s="42">
        <f>SUMIF('C-Existing'!$B$12:$B$500,$B200,'C-Existing'!D$12:D$500)</f>
        <v>259951090.39999998</v>
      </c>
      <c r="E200" s="42">
        <f>SUMIF('C-Existing'!$B$12:$B$500,$B200,'C-Existing'!E$12:E$500)</f>
        <v>0</v>
      </c>
      <c r="F200" s="42">
        <f>SUMIF('C-Existing'!$B$12:$B$500,$B200,'C-Existing'!F$12:F$500)</f>
        <v>0</v>
      </c>
      <c r="G200" s="42">
        <f>SUMIF('C-Existing'!$B$12:$B$500,$B200,'C-Existing'!G$12:G$500)</f>
        <v>0</v>
      </c>
      <c r="H200" s="42">
        <f>SUMIF('C-Existing'!$B$12:$B$500,$B200,'C-Existing'!H$12:H$500)</f>
        <v>0</v>
      </c>
      <c r="I200" s="42">
        <f>SUMIF('C-Existing'!$B$12:$B$500,$B200,'C-Existing'!I$12:I$500)</f>
        <v>0</v>
      </c>
      <c r="J200" s="42">
        <f>SUMIF('C-Existing'!$B$12:$B$500,$B200,'C-Existing'!J$12:J$500)</f>
        <v>0</v>
      </c>
      <c r="K200" s="42">
        <f>SUMIF('C-Existing'!$B$12:$B$500,$B200,'C-Existing'!K$12:K$500)</f>
        <v>0</v>
      </c>
      <c r="L200" s="42">
        <f>SUMIF('C-Existing'!$B$12:$B$500,$B200,'C-Existing'!L$12:L$500)</f>
        <v>0</v>
      </c>
      <c r="M200" s="42">
        <f>SUMIF('C-Existing'!$B$12:$B$500,$B200,'C-Existing'!M$12:M$500)</f>
        <v>0</v>
      </c>
      <c r="N200" s="42">
        <f>SUMIF('C-Existing'!$B$12:$B$500,$B200,'C-Existing'!N$12:N$500)</f>
        <v>0</v>
      </c>
      <c r="O200" s="42">
        <f>SUMIF('C-Existing'!$B$12:$B$500,$B200,'C-Existing'!O$12:O$500)</f>
        <v>0</v>
      </c>
      <c r="P200" s="42">
        <f>SUMIF('C-Existing'!$B$12:$B$500,$B200,'C-Existing'!P$12:P$500)</f>
        <v>0</v>
      </c>
      <c r="Q200" s="42">
        <f>SUMIF('C-Existing'!$B$12:$B$500,$B200,'C-Existing'!Q$12:Q$500)</f>
        <v>0</v>
      </c>
      <c r="R200" s="42">
        <f>SUMIF('C-Existing'!$B$12:$B$500,$B200,'C-Existing'!R$12:R$500)</f>
        <v>0</v>
      </c>
      <c r="S200" s="42">
        <f>SUMIF('C-Existing'!$B$12:$B$500,$B200,'C-Existing'!S$12:S$500)</f>
        <v>0</v>
      </c>
      <c r="T200" s="42">
        <f>SUMIF('C-Existing'!$B$12:$B$500,$B200,'C-Existing'!T$12:T$500)</f>
        <v>0</v>
      </c>
      <c r="U200" s="42">
        <f>SUMIF('C-Existing'!$B$12:$B$500,$B200,'C-Existing'!U$12:U$500)</f>
        <v>1</v>
      </c>
      <c r="V200" s="42">
        <f>SUMIF('C-Existing'!$B$12:$B$500,$B200,'C-Existing'!V$12:V$500)</f>
        <v>0</v>
      </c>
      <c r="W200" s="42">
        <f>SUMIF('C-Existing'!$B$12:$B$500,$B200,'C-Existing'!W$12:W$500)</f>
        <v>0</v>
      </c>
      <c r="X200" s="42">
        <f>SUMIF('C-Existing'!$B$12:$B$500,$B200,'C-Existing'!X$12:X$500)</f>
        <v>155</v>
      </c>
      <c r="Y200" s="42">
        <f>SUMIF('C-Existing'!$B$12:$B$500,$B200,'C-Existing'!Y$12:Y$500)</f>
        <v>0</v>
      </c>
      <c r="Z200" s="42">
        <f>SUMIF('C-Existing'!$B$12:$B$500,$B200,'C-Existing'!Z$12:Z$500)</f>
        <v>0</v>
      </c>
      <c r="AA200" s="42">
        <f>SUMIF('C-Existing'!$B$12:$B$500,$B200,'C-Existing'!AA$12:AA$500)</f>
        <v>0</v>
      </c>
      <c r="AB200" s="42">
        <f>SUMIF('C-Existing'!$B$12:$B$500,$B200,'C-Existing'!AB$12:AB$500)</f>
        <v>0</v>
      </c>
      <c r="AC200" s="42">
        <f>SUMIF('C-Existing'!$B$12:$B$500,$B200,'C-Existing'!AC$12:AC$500)</f>
        <v>0</v>
      </c>
      <c r="AD200" s="42">
        <f>SUMIF('C-Existing'!$B$12:$B$500,$B200,'C-Existing'!AD$12:AD$500)</f>
        <v>0</v>
      </c>
      <c r="AE200" s="70">
        <f>SUMIF('C-Existing'!$B$12:$B$500,$B200,'C-Existing'!AE$12:AE$500)</f>
        <v>0.1111</v>
      </c>
      <c r="AF200" s="42">
        <f>SUMIF('C-Existing'!$B$12:$B$500,$B200,'C-Existing'!AF$12:AF$500)</f>
        <v>0</v>
      </c>
      <c r="AG200" s="42">
        <f>SUMIF('C-Existing'!$B$12:$B$500,$B200,'C-Existing'!AG$12:AG$500)</f>
        <v>0</v>
      </c>
      <c r="AH200" s="62">
        <f>SUMIF('C-Existing'!$B$12:$B$500,$B200,'C-Existing'!AH$12:AH$500)</f>
        <v>0</v>
      </c>
      <c r="AI200" s="42">
        <f>SUMIF('C-Existing'!$B$12:$B$500,$B200,'C-Existing'!AI$12:AI$500)</f>
        <v>0</v>
      </c>
      <c r="AJ200" s="42">
        <f>SUMIF('C-Existing'!$B$12:$B$500,$B200,'C-Existing'!AJ$12:AJ$500)</f>
        <v>0</v>
      </c>
      <c r="AK200" s="42">
        <f>SUMIF('C-Existing'!$B$12:$B$500,$B200,'C-Existing'!AK$12:AK$500)</f>
        <v>0</v>
      </c>
      <c r="AL200" s="42">
        <f>SUMIF('C-Existing'!$B$12:$B$500,$B200,'C-Existing'!AL$12:AL$500)</f>
        <v>0</v>
      </c>
      <c r="AM200" s="42">
        <f>SUMIF('C-Existing'!$B$12:$B$500,$B200,'C-Existing'!AM$12:AM$500)</f>
        <v>0</v>
      </c>
      <c r="AN200" s="42">
        <f>SUMIF('C-Existing'!$B$12:$B$500,$B200,'C-Existing'!AN$12:AN$500)</f>
        <v>0</v>
      </c>
      <c r="AR200" s="42">
        <f t="shared" si="12"/>
        <v>0</v>
      </c>
    </row>
    <row r="201" spans="1:44" x14ac:dyDescent="0.2">
      <c r="A201" s="45"/>
      <c r="B201" s="10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70"/>
      <c r="AF201" s="42"/>
      <c r="AG201" s="42"/>
      <c r="AH201" s="42"/>
      <c r="AI201" s="42"/>
      <c r="AJ201" s="42"/>
      <c r="AK201" s="42"/>
      <c r="AL201" s="42"/>
      <c r="AM201" s="42"/>
      <c r="AN201" s="42"/>
      <c r="AR201" s="42"/>
    </row>
    <row r="202" spans="1:44" x14ac:dyDescent="0.2">
      <c r="A202" s="44"/>
      <c r="B202" s="10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70"/>
      <c r="AF202" s="42"/>
      <c r="AG202" s="42"/>
      <c r="AH202" s="42"/>
      <c r="AI202" s="42"/>
      <c r="AJ202" s="42"/>
      <c r="AK202" s="42"/>
      <c r="AL202" s="42"/>
      <c r="AM202" s="42"/>
      <c r="AN202" s="42"/>
      <c r="AR202" s="42"/>
    </row>
    <row r="203" spans="1:44" x14ac:dyDescent="0.2">
      <c r="A203" s="45"/>
      <c r="B203" s="10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70"/>
      <c r="AF203" s="42"/>
      <c r="AG203" s="42"/>
      <c r="AH203" s="42"/>
      <c r="AI203" s="42"/>
      <c r="AJ203" s="42"/>
      <c r="AK203" s="42"/>
      <c r="AL203" s="42"/>
      <c r="AM203" s="42"/>
      <c r="AN203" s="42"/>
      <c r="AR203" s="42"/>
    </row>
    <row r="204" spans="1:44" x14ac:dyDescent="0.2">
      <c r="A204" s="44"/>
      <c r="B204" s="10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70"/>
      <c r="AF204" s="42"/>
      <c r="AG204" s="42"/>
      <c r="AH204" s="42"/>
      <c r="AI204" s="42"/>
      <c r="AJ204" s="42"/>
      <c r="AK204" s="42"/>
      <c r="AL204" s="42"/>
      <c r="AM204" s="42"/>
      <c r="AN204" s="42"/>
      <c r="AR204" s="42"/>
    </row>
    <row r="205" spans="1:44" x14ac:dyDescent="0.2">
      <c r="A205" s="45"/>
      <c r="B205" s="10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70"/>
      <c r="AF205" s="42"/>
      <c r="AG205" s="42"/>
      <c r="AH205" s="42"/>
      <c r="AI205" s="42"/>
      <c r="AJ205" s="42"/>
      <c r="AK205" s="42"/>
      <c r="AL205" s="42"/>
      <c r="AM205" s="42"/>
      <c r="AN205" s="42"/>
      <c r="AR205" s="42"/>
    </row>
    <row r="206" spans="1:44" x14ac:dyDescent="0.2">
      <c r="A206" s="44"/>
      <c r="B206" s="10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70"/>
      <c r="AF206" s="42"/>
      <c r="AG206" s="42"/>
      <c r="AH206" s="42"/>
      <c r="AI206" s="42"/>
      <c r="AJ206" s="42"/>
      <c r="AK206" s="42"/>
      <c r="AL206" s="42"/>
      <c r="AM206" s="42"/>
      <c r="AN206" s="42"/>
      <c r="AR206" s="42"/>
    </row>
    <row r="207" spans="1:44" x14ac:dyDescent="0.2">
      <c r="A207" s="45"/>
      <c r="B207" s="10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70"/>
      <c r="AF207" s="42"/>
      <c r="AG207" s="42"/>
      <c r="AH207" s="42"/>
      <c r="AI207" s="42"/>
      <c r="AJ207" s="42"/>
      <c r="AK207" s="42"/>
      <c r="AL207" s="42"/>
      <c r="AM207" s="42"/>
      <c r="AN207" s="42"/>
      <c r="AR207" s="42"/>
    </row>
    <row r="208" spans="1:44" x14ac:dyDescent="0.2">
      <c r="A208" s="44"/>
      <c r="B208" s="10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70"/>
      <c r="AF208" s="42"/>
      <c r="AG208" s="42"/>
      <c r="AH208" s="42"/>
      <c r="AI208" s="42"/>
      <c r="AJ208" s="42"/>
      <c r="AK208" s="42"/>
      <c r="AL208" s="42"/>
      <c r="AM208" s="42"/>
      <c r="AN208" s="42"/>
      <c r="AR208" s="42"/>
    </row>
    <row r="209" spans="1:44" x14ac:dyDescent="0.2">
      <c r="A209" s="45"/>
      <c r="B209" s="10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70"/>
      <c r="AF209" s="42"/>
      <c r="AG209" s="42"/>
      <c r="AH209" s="42"/>
      <c r="AI209" s="42"/>
      <c r="AJ209" s="42"/>
      <c r="AK209" s="42"/>
      <c r="AL209" s="42"/>
      <c r="AM209" s="42"/>
      <c r="AN209" s="42"/>
      <c r="AR209" s="42"/>
    </row>
    <row r="210" spans="1:44" x14ac:dyDescent="0.2">
      <c r="A210" s="44"/>
      <c r="B210" s="10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70"/>
      <c r="AF210" s="42"/>
      <c r="AG210" s="42"/>
      <c r="AH210" s="42"/>
      <c r="AI210" s="42"/>
      <c r="AJ210" s="42"/>
      <c r="AK210" s="42"/>
      <c r="AL210" s="42"/>
      <c r="AM210" s="42"/>
      <c r="AN210" s="42"/>
      <c r="AR210" s="42"/>
    </row>
    <row r="211" spans="1:44" x14ac:dyDescent="0.2">
      <c r="A211" s="45"/>
      <c r="B211" s="10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70"/>
      <c r="AF211" s="42"/>
      <c r="AG211" s="42"/>
      <c r="AH211" s="42"/>
      <c r="AI211" s="42"/>
      <c r="AJ211" s="42"/>
      <c r="AK211" s="42"/>
      <c r="AL211" s="42"/>
      <c r="AM211" s="42"/>
      <c r="AN211" s="42"/>
      <c r="AR211" s="42"/>
    </row>
    <row r="212" spans="1:44" x14ac:dyDescent="0.2">
      <c r="A212" s="44"/>
      <c r="B212" s="10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70"/>
      <c r="AF212" s="42"/>
      <c r="AG212" s="42"/>
      <c r="AH212" s="42"/>
      <c r="AI212" s="42"/>
      <c r="AJ212" s="42"/>
      <c r="AK212" s="42"/>
      <c r="AL212" s="42"/>
      <c r="AM212" s="42"/>
      <c r="AN212" s="42"/>
      <c r="AR212" s="42"/>
    </row>
    <row r="213" spans="1:44" x14ac:dyDescent="0.2">
      <c r="A213" s="45"/>
      <c r="B213" s="10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70"/>
      <c r="AF213" s="42"/>
      <c r="AG213" s="42"/>
      <c r="AH213" s="42"/>
      <c r="AI213" s="42"/>
      <c r="AJ213" s="42"/>
      <c r="AK213" s="42"/>
      <c r="AL213" s="42"/>
      <c r="AM213" s="42"/>
      <c r="AN213" s="42"/>
      <c r="AR213" s="42"/>
    </row>
    <row r="214" spans="1:44" x14ac:dyDescent="0.2">
      <c r="A214" s="44"/>
      <c r="B214" s="10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70"/>
      <c r="AF214" s="42"/>
      <c r="AG214" s="42"/>
      <c r="AH214" s="42"/>
      <c r="AI214" s="42"/>
      <c r="AJ214" s="42"/>
      <c r="AK214" s="42"/>
      <c r="AL214" s="42"/>
      <c r="AM214" s="42"/>
      <c r="AN214" s="42"/>
      <c r="AR214" s="42"/>
    </row>
    <row r="215" spans="1:44" x14ac:dyDescent="0.2">
      <c r="A215" s="44"/>
      <c r="B215" s="10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70"/>
      <c r="AF215" s="42"/>
      <c r="AG215" s="42"/>
      <c r="AH215" s="42"/>
      <c r="AI215" s="42"/>
      <c r="AJ215" s="42"/>
      <c r="AK215" s="42"/>
      <c r="AL215" s="42"/>
      <c r="AM215" s="42"/>
      <c r="AN215" s="42"/>
      <c r="AR215" s="42"/>
    </row>
    <row r="216" spans="1:44" x14ac:dyDescent="0.2">
      <c r="A216" s="45"/>
      <c r="B216" s="10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70"/>
      <c r="AF216" s="42"/>
      <c r="AG216" s="42"/>
      <c r="AH216" s="42"/>
      <c r="AI216" s="42"/>
      <c r="AJ216" s="42"/>
      <c r="AK216" s="42"/>
      <c r="AL216" s="42"/>
      <c r="AM216" s="42"/>
      <c r="AN216" s="42"/>
      <c r="AR216" s="42"/>
    </row>
    <row r="217" spans="1:44" x14ac:dyDescent="0.2">
      <c r="A217" s="44"/>
      <c r="B217" s="10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70"/>
      <c r="AF217" s="42"/>
      <c r="AG217" s="42"/>
      <c r="AH217" s="42"/>
      <c r="AI217" s="42"/>
      <c r="AJ217" s="42"/>
      <c r="AK217" s="42"/>
      <c r="AL217" s="42"/>
      <c r="AM217" s="42"/>
      <c r="AN217" s="42"/>
      <c r="AR217" s="42"/>
    </row>
    <row r="218" spans="1:44" x14ac:dyDescent="0.2">
      <c r="A218" s="44"/>
      <c r="B218" s="10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70"/>
      <c r="AF218" s="42"/>
      <c r="AG218" s="42"/>
      <c r="AH218" s="42"/>
      <c r="AI218" s="42"/>
      <c r="AJ218" s="42"/>
      <c r="AK218" s="42"/>
      <c r="AL218" s="42"/>
      <c r="AM218" s="42"/>
      <c r="AN218" s="42"/>
      <c r="AR218" s="42"/>
    </row>
    <row r="219" spans="1:44" x14ac:dyDescent="0.2">
      <c r="A219" s="45"/>
      <c r="B219" s="10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70"/>
      <c r="AF219" s="42"/>
      <c r="AG219" s="42"/>
      <c r="AH219" s="42"/>
      <c r="AI219" s="42"/>
      <c r="AJ219" s="42"/>
      <c r="AK219" s="42"/>
      <c r="AL219" s="42"/>
      <c r="AM219" s="42"/>
      <c r="AN219" s="42"/>
      <c r="AR219" s="42"/>
    </row>
    <row r="220" spans="1:44" x14ac:dyDescent="0.2">
      <c r="A220" s="44"/>
      <c r="B220" s="10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70"/>
      <c r="AF220" s="42"/>
      <c r="AG220" s="42"/>
      <c r="AH220" s="42"/>
      <c r="AI220" s="42"/>
      <c r="AJ220" s="42"/>
      <c r="AK220" s="42"/>
      <c r="AL220" s="42"/>
      <c r="AM220" s="42"/>
      <c r="AN220" s="42"/>
      <c r="AR220" s="42"/>
    </row>
    <row r="221" spans="1:44" x14ac:dyDescent="0.2">
      <c r="A221" s="44"/>
      <c r="B221" s="10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70"/>
      <c r="AF221" s="42"/>
      <c r="AG221" s="42"/>
      <c r="AH221" s="42"/>
      <c r="AI221" s="42"/>
      <c r="AJ221" s="42"/>
      <c r="AK221" s="42"/>
      <c r="AL221" s="42"/>
      <c r="AM221" s="42"/>
      <c r="AN221" s="42"/>
      <c r="AR221" s="42"/>
    </row>
    <row r="222" spans="1:44" x14ac:dyDescent="0.2">
      <c r="A222" s="45"/>
      <c r="B222" s="10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70"/>
      <c r="AF222" s="42"/>
      <c r="AG222" s="42"/>
      <c r="AH222" s="42"/>
      <c r="AI222" s="42"/>
      <c r="AJ222" s="42"/>
      <c r="AK222" s="42"/>
      <c r="AL222" s="42"/>
      <c r="AM222" s="42"/>
      <c r="AN222" s="42"/>
      <c r="AR222" s="42"/>
    </row>
    <row r="223" spans="1:44" x14ac:dyDescent="0.2">
      <c r="A223" s="44"/>
      <c r="B223" s="10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70"/>
      <c r="AF223" s="42"/>
      <c r="AG223" s="42"/>
      <c r="AH223" s="42"/>
      <c r="AI223" s="42"/>
      <c r="AJ223" s="42"/>
      <c r="AK223" s="42"/>
      <c r="AL223" s="42"/>
      <c r="AM223" s="42"/>
      <c r="AN223" s="42"/>
      <c r="AR223" s="42"/>
    </row>
    <row r="224" spans="1:44" x14ac:dyDescent="0.2">
      <c r="A224" s="44"/>
      <c r="B224" s="10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70"/>
      <c r="AF224" s="42"/>
      <c r="AG224" s="42"/>
      <c r="AH224" s="42"/>
      <c r="AI224" s="42"/>
      <c r="AJ224" s="42"/>
      <c r="AK224" s="42"/>
      <c r="AL224" s="42"/>
      <c r="AM224" s="42"/>
      <c r="AN224" s="42"/>
      <c r="AR224" s="42"/>
    </row>
    <row r="225" spans="1:44" x14ac:dyDescent="0.2">
      <c r="A225" s="45"/>
      <c r="B225" s="10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70"/>
      <c r="AF225" s="42"/>
      <c r="AG225" s="42"/>
      <c r="AH225" s="42"/>
      <c r="AI225" s="42"/>
      <c r="AJ225" s="42"/>
      <c r="AK225" s="42"/>
      <c r="AL225" s="42"/>
      <c r="AM225" s="42"/>
      <c r="AN225" s="42"/>
      <c r="AR225" s="42"/>
    </row>
    <row r="226" spans="1:44" x14ac:dyDescent="0.2">
      <c r="A226" s="44"/>
      <c r="B226" s="10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70"/>
      <c r="AF226" s="42"/>
      <c r="AG226" s="42"/>
      <c r="AH226" s="42"/>
      <c r="AI226" s="42"/>
      <c r="AJ226" s="42"/>
      <c r="AK226" s="42"/>
      <c r="AL226" s="42"/>
      <c r="AM226" s="42"/>
      <c r="AN226" s="42"/>
      <c r="AR226" s="42"/>
    </row>
    <row r="227" spans="1:44" x14ac:dyDescent="0.2">
      <c r="A227" s="45"/>
      <c r="B227" s="10"/>
      <c r="X227" s="21"/>
      <c r="Y227" s="21"/>
      <c r="Z227" s="21"/>
      <c r="AA227" s="21"/>
      <c r="AR227" s="42"/>
    </row>
    <row r="228" spans="1:44" x14ac:dyDescent="0.2">
      <c r="A228" s="44"/>
      <c r="B228" s="10"/>
      <c r="X228" s="21"/>
      <c r="Y228" s="21"/>
      <c r="Z228" s="21"/>
      <c r="AA228" s="21"/>
      <c r="AR228" s="42"/>
    </row>
    <row r="229" spans="1:44" x14ac:dyDescent="0.2">
      <c r="A229" s="45"/>
      <c r="B229" s="10"/>
      <c r="X229" s="21"/>
      <c r="Y229" s="21"/>
      <c r="Z229" s="21"/>
      <c r="AA229" s="21"/>
      <c r="AR229" s="42"/>
    </row>
    <row r="230" spans="1:44" x14ac:dyDescent="0.2">
      <c r="A230" s="44"/>
      <c r="B230" s="10"/>
      <c r="X230" s="21"/>
      <c r="Y230" s="21"/>
      <c r="Z230" s="21"/>
      <c r="AA230" s="21"/>
      <c r="AR230" s="42"/>
    </row>
    <row r="231" spans="1:44" x14ac:dyDescent="0.2">
      <c r="A231" s="45"/>
      <c r="B231" s="10"/>
      <c r="X231" s="21"/>
      <c r="Y231" s="21"/>
      <c r="Z231" s="21"/>
      <c r="AA231" s="21"/>
      <c r="AR231" s="42"/>
    </row>
    <row r="232" spans="1:44" x14ac:dyDescent="0.2">
      <c r="A232" s="44"/>
      <c r="B232" s="10"/>
      <c r="X232" s="21"/>
      <c r="Y232" s="21"/>
      <c r="Z232" s="21"/>
      <c r="AA232" s="21"/>
      <c r="AR232" s="42"/>
    </row>
    <row r="233" spans="1:44" x14ac:dyDescent="0.2">
      <c r="A233" s="45"/>
      <c r="B233" s="10"/>
      <c r="X233" s="21"/>
      <c r="Y233" s="21"/>
      <c r="Z233" s="21"/>
      <c r="AA233" s="21"/>
      <c r="AR233" s="42"/>
    </row>
    <row r="234" spans="1:44" x14ac:dyDescent="0.2">
      <c r="A234" s="44"/>
      <c r="B234" s="10"/>
      <c r="X234" s="21"/>
      <c r="Y234" s="21"/>
      <c r="Z234" s="21"/>
      <c r="AA234" s="21"/>
      <c r="AR234" s="42"/>
    </row>
    <row r="235" spans="1:44" x14ac:dyDescent="0.2">
      <c r="A235" s="45"/>
      <c r="B235" s="10"/>
      <c r="X235" s="21"/>
      <c r="Y235" s="21"/>
      <c r="Z235" s="21"/>
      <c r="AA235" s="21"/>
      <c r="AR235" s="42"/>
    </row>
    <row r="236" spans="1:44" x14ac:dyDescent="0.2">
      <c r="A236" s="44"/>
      <c r="B236" s="10"/>
      <c r="X236" s="21"/>
      <c r="Y236" s="21"/>
      <c r="Z236" s="21"/>
      <c r="AA236" s="21"/>
      <c r="AR236" s="42"/>
    </row>
    <row r="237" spans="1:44" x14ac:dyDescent="0.2">
      <c r="A237" s="45"/>
      <c r="B237" s="10"/>
      <c r="X237" s="21"/>
      <c r="Y237" s="21"/>
      <c r="Z237" s="21"/>
      <c r="AA237" s="21"/>
      <c r="AR237" s="42"/>
    </row>
    <row r="238" spans="1:44" x14ac:dyDescent="0.2">
      <c r="A238" s="44"/>
      <c r="B238" s="10"/>
      <c r="X238" s="21"/>
      <c r="Y238" s="21"/>
      <c r="Z238" s="21"/>
      <c r="AA238" s="21"/>
      <c r="AR238" s="42"/>
    </row>
    <row r="239" spans="1:44" x14ac:dyDescent="0.2">
      <c r="A239" s="45"/>
      <c r="B239" s="10"/>
      <c r="X239" s="21"/>
      <c r="Y239" s="21"/>
      <c r="Z239" s="21"/>
      <c r="AA239" s="21"/>
      <c r="AR239" s="42"/>
    </row>
    <row r="240" spans="1:44" x14ac:dyDescent="0.2">
      <c r="A240" s="44"/>
      <c r="B240" s="10"/>
      <c r="X240" s="21"/>
      <c r="Y240" s="21"/>
      <c r="Z240" s="21"/>
      <c r="AA240" s="21"/>
      <c r="AR240" s="42"/>
    </row>
    <row r="241" spans="1:44" x14ac:dyDescent="0.2">
      <c r="A241" s="45"/>
      <c r="B241" s="10"/>
      <c r="X241" s="21"/>
      <c r="Y241" s="21"/>
      <c r="Z241" s="21"/>
      <c r="AA241" s="21"/>
      <c r="AR241" s="42"/>
    </row>
    <row r="242" spans="1:44" x14ac:dyDescent="0.2">
      <c r="A242" s="44"/>
      <c r="B242" s="10"/>
      <c r="X242" s="21"/>
      <c r="Y242" s="21"/>
      <c r="Z242" s="21"/>
      <c r="AA242" s="21"/>
      <c r="AR242" s="42"/>
    </row>
    <row r="243" spans="1:44" x14ac:dyDescent="0.2">
      <c r="A243" s="45"/>
      <c r="B243" s="10"/>
      <c r="X243" s="21"/>
      <c r="Y243" s="21"/>
      <c r="Z243" s="21"/>
      <c r="AA243" s="21"/>
    </row>
    <row r="244" spans="1:44" x14ac:dyDescent="0.2">
      <c r="A244" s="44"/>
      <c r="B244" s="10"/>
      <c r="X244" s="21"/>
      <c r="Y244" s="21"/>
      <c r="Z244" s="21"/>
      <c r="AA244" s="21"/>
    </row>
    <row r="245" spans="1:44" x14ac:dyDescent="0.2">
      <c r="A245" s="45"/>
      <c r="B245" s="10"/>
      <c r="X245" s="21"/>
      <c r="Y245" s="21"/>
      <c r="Z245" s="21"/>
      <c r="AA245" s="21"/>
    </row>
    <row r="246" spans="1:44" x14ac:dyDescent="0.2">
      <c r="A246" s="44"/>
      <c r="B246" s="10"/>
      <c r="X246" s="21"/>
      <c r="Y246" s="21"/>
      <c r="Z246" s="21"/>
      <c r="AA246" s="21"/>
    </row>
    <row r="247" spans="1:44" x14ac:dyDescent="0.2">
      <c r="A247" s="45"/>
      <c r="B247" s="10"/>
      <c r="X247" s="21"/>
      <c r="Y247" s="21"/>
      <c r="Z247" s="21"/>
      <c r="AA247" s="21"/>
    </row>
    <row r="248" spans="1:44" x14ac:dyDescent="0.2">
      <c r="A248" s="44"/>
      <c r="B248" s="10"/>
      <c r="X248" s="21"/>
      <c r="Y248" s="21"/>
      <c r="Z248" s="21"/>
      <c r="AA248" s="21"/>
    </row>
    <row r="249" spans="1:44" x14ac:dyDescent="0.2">
      <c r="A249" s="45"/>
      <c r="B249" s="10"/>
      <c r="X249" s="21"/>
      <c r="Y249" s="21"/>
      <c r="Z249" s="21"/>
      <c r="AA249" s="21"/>
    </row>
    <row r="250" spans="1:44" x14ac:dyDescent="0.2">
      <c r="A250" s="44"/>
      <c r="B250" s="10"/>
      <c r="X250" s="21"/>
      <c r="Y250" s="21"/>
      <c r="Z250" s="21"/>
      <c r="AA250" s="21"/>
    </row>
    <row r="251" spans="1:44" x14ac:dyDescent="0.2">
      <c r="A251" s="45"/>
      <c r="B251" s="10"/>
      <c r="X251" s="21"/>
      <c r="Y251" s="21"/>
      <c r="Z251" s="21"/>
      <c r="AA251" s="21"/>
    </row>
    <row r="252" spans="1:44" x14ac:dyDescent="0.2">
      <c r="A252" s="44"/>
      <c r="B252" s="10"/>
      <c r="X252" s="21"/>
      <c r="Y252" s="21"/>
      <c r="Z252" s="21"/>
      <c r="AA252" s="21"/>
    </row>
    <row r="253" spans="1:44" x14ac:dyDescent="0.2">
      <c r="A253" s="45"/>
      <c r="B253" s="10"/>
      <c r="X253" s="21"/>
      <c r="Y253" s="21"/>
      <c r="Z253" s="21"/>
      <c r="AA253" s="21"/>
    </row>
    <row r="254" spans="1:44" x14ac:dyDescent="0.2">
      <c r="A254" s="44"/>
      <c r="B254" s="10"/>
      <c r="X254" s="21"/>
      <c r="Y254" s="21"/>
      <c r="Z254" s="21"/>
      <c r="AA254" s="21"/>
    </row>
    <row r="255" spans="1:44" x14ac:dyDescent="0.2">
      <c r="A255" s="45"/>
      <c r="B255" s="10"/>
      <c r="X255" s="21"/>
      <c r="Y255" s="21"/>
      <c r="Z255" s="21"/>
      <c r="AA255" s="21"/>
    </row>
    <row r="256" spans="1:44" x14ac:dyDescent="0.2">
      <c r="A256" s="44"/>
      <c r="B256" s="10"/>
      <c r="X256" s="21"/>
      <c r="Y256" s="21"/>
      <c r="Z256" s="21"/>
      <c r="AA256" s="21"/>
    </row>
    <row r="257" spans="1:27" x14ac:dyDescent="0.2">
      <c r="A257" s="45"/>
      <c r="B257" s="10"/>
      <c r="X257" s="21"/>
      <c r="Y257" s="21"/>
      <c r="Z257" s="21"/>
      <c r="AA257" s="21"/>
    </row>
    <row r="258" spans="1:27" x14ac:dyDescent="0.2">
      <c r="A258" s="44"/>
      <c r="B258" s="10"/>
      <c r="X258" s="21"/>
      <c r="Y258" s="21"/>
      <c r="Z258" s="21"/>
      <c r="AA258" s="21"/>
    </row>
    <row r="259" spans="1:27" x14ac:dyDescent="0.2">
      <c r="A259" s="45"/>
      <c r="B259" s="10"/>
      <c r="X259" s="21"/>
      <c r="Y259" s="21"/>
      <c r="Z259" s="21"/>
      <c r="AA259" s="21"/>
    </row>
    <row r="260" spans="1:27" x14ac:dyDescent="0.2">
      <c r="A260" s="44"/>
      <c r="B260" s="10"/>
      <c r="X260" s="21"/>
      <c r="Y260" s="21"/>
      <c r="Z260" s="21"/>
      <c r="AA260" s="21"/>
    </row>
    <row r="261" spans="1:27" x14ac:dyDescent="0.2">
      <c r="A261" s="45"/>
      <c r="B261" s="10"/>
      <c r="X261" s="21"/>
      <c r="Y261" s="21"/>
      <c r="Z261" s="21"/>
      <c r="AA261" s="21"/>
    </row>
    <row r="262" spans="1:27" x14ac:dyDescent="0.2">
      <c r="A262" s="44"/>
      <c r="B262" s="10"/>
      <c r="X262" s="21"/>
      <c r="Y262" s="21"/>
      <c r="Z262" s="21"/>
      <c r="AA262" s="21"/>
    </row>
    <row r="263" spans="1:27" x14ac:dyDescent="0.2">
      <c r="A263" s="45"/>
      <c r="B263" s="10"/>
      <c r="X263" s="21"/>
      <c r="Y263" s="21"/>
      <c r="Z263" s="21"/>
      <c r="AA263" s="21"/>
    </row>
    <row r="264" spans="1:27" x14ac:dyDescent="0.2">
      <c r="A264" s="44"/>
      <c r="B264" s="10"/>
      <c r="X264" s="21"/>
      <c r="Y264" s="21"/>
      <c r="Z264" s="21"/>
      <c r="AA264" s="21"/>
    </row>
    <row r="265" spans="1:27" x14ac:dyDescent="0.2">
      <c r="A265" s="45"/>
      <c r="B265" s="10"/>
      <c r="X265" s="21"/>
      <c r="Y265" s="21"/>
      <c r="Z265" s="21"/>
      <c r="AA265" s="21"/>
    </row>
    <row r="266" spans="1:27" x14ac:dyDescent="0.2">
      <c r="A266" s="44"/>
      <c r="B266" s="10"/>
      <c r="X266" s="21"/>
      <c r="Y266" s="21"/>
      <c r="Z266" s="21"/>
      <c r="AA266" s="21"/>
    </row>
    <row r="267" spans="1:27" x14ac:dyDescent="0.2">
      <c r="A267" s="45"/>
      <c r="B267" s="10"/>
      <c r="X267" s="21"/>
      <c r="Y267" s="21"/>
      <c r="Z267" s="21"/>
      <c r="AA267" s="21"/>
    </row>
    <row r="268" spans="1:27" x14ac:dyDescent="0.2">
      <c r="A268" s="44"/>
      <c r="B268" s="10"/>
      <c r="X268" s="21"/>
      <c r="Y268" s="21"/>
      <c r="Z268" s="21"/>
      <c r="AA268" s="21"/>
    </row>
    <row r="269" spans="1:27" x14ac:dyDescent="0.2">
      <c r="A269" s="45"/>
      <c r="B269" s="10"/>
      <c r="X269" s="21"/>
      <c r="Y269" s="21"/>
      <c r="Z269" s="21"/>
      <c r="AA269" s="21"/>
    </row>
    <row r="270" spans="1:27" x14ac:dyDescent="0.2">
      <c r="A270" s="44"/>
      <c r="B270" s="10"/>
      <c r="X270" s="21"/>
      <c r="Y270" s="21"/>
      <c r="Z270" s="21"/>
      <c r="AA270" s="21"/>
    </row>
    <row r="271" spans="1:27" x14ac:dyDescent="0.2">
      <c r="A271" s="45"/>
      <c r="B271" s="10"/>
      <c r="X271" s="21"/>
      <c r="Y271" s="21"/>
      <c r="Z271" s="21"/>
      <c r="AA271" s="21"/>
    </row>
    <row r="272" spans="1:27" x14ac:dyDescent="0.2">
      <c r="A272" s="44"/>
      <c r="B272" s="10"/>
      <c r="X272" s="21"/>
      <c r="Y272" s="21"/>
      <c r="Z272" s="21"/>
      <c r="AA272" s="21"/>
    </row>
    <row r="273" spans="1:27" x14ac:dyDescent="0.2">
      <c r="A273" s="45"/>
      <c r="B273" s="10"/>
      <c r="X273" s="21"/>
      <c r="Y273" s="21"/>
      <c r="Z273" s="21"/>
      <c r="AA273" s="21"/>
    </row>
    <row r="274" spans="1:27" x14ac:dyDescent="0.2">
      <c r="A274" s="44"/>
      <c r="B274" s="10"/>
      <c r="X274" s="21"/>
      <c r="Y274" s="21"/>
      <c r="Z274" s="21"/>
      <c r="AA274" s="21"/>
    </row>
    <row r="275" spans="1:27" x14ac:dyDescent="0.2">
      <c r="A275" s="45"/>
      <c r="B275" s="10"/>
      <c r="X275" s="21"/>
      <c r="Y275" s="21"/>
      <c r="Z275" s="21"/>
      <c r="AA275" s="21"/>
    </row>
    <row r="276" spans="1:27" x14ac:dyDescent="0.2">
      <c r="A276" s="44"/>
      <c r="B276" s="10"/>
      <c r="X276" s="21"/>
      <c r="Y276" s="21"/>
      <c r="Z276" s="21"/>
      <c r="AA276" s="21"/>
    </row>
    <row r="277" spans="1:27" x14ac:dyDescent="0.2">
      <c r="A277" s="45"/>
      <c r="B277" s="10"/>
      <c r="X277" s="21"/>
      <c r="Y277" s="21"/>
      <c r="Z277" s="21"/>
      <c r="AA277" s="21"/>
    </row>
    <row r="278" spans="1:27" x14ac:dyDescent="0.2">
      <c r="A278" s="44"/>
      <c r="B278" s="10"/>
      <c r="X278" s="21"/>
      <c r="Y278" s="21"/>
      <c r="Z278" s="21"/>
      <c r="AA278" s="21"/>
    </row>
    <row r="279" spans="1:27" x14ac:dyDescent="0.2">
      <c r="A279" s="45"/>
      <c r="B279" s="10"/>
      <c r="X279" s="21"/>
      <c r="Y279" s="21"/>
      <c r="Z279" s="21"/>
      <c r="AA279" s="21"/>
    </row>
    <row r="280" spans="1:27" x14ac:dyDescent="0.2">
      <c r="A280" s="44"/>
      <c r="B280" s="10"/>
      <c r="X280" s="21"/>
      <c r="Y280" s="21"/>
      <c r="Z280" s="21"/>
      <c r="AA280" s="21"/>
    </row>
    <row r="281" spans="1:27" x14ac:dyDescent="0.2">
      <c r="A281" s="45"/>
      <c r="B281" s="10"/>
      <c r="X281" s="21"/>
      <c r="Y281" s="21"/>
      <c r="Z281" s="21"/>
      <c r="AA281" s="21"/>
    </row>
    <row r="282" spans="1:27" x14ac:dyDescent="0.2">
      <c r="A282" s="44"/>
      <c r="B282" s="10"/>
      <c r="X282" s="21"/>
      <c r="Y282" s="21"/>
      <c r="Z282" s="21"/>
      <c r="AA282" s="21"/>
    </row>
    <row r="283" spans="1:27" x14ac:dyDescent="0.2">
      <c r="B283" s="10"/>
      <c r="X283" s="21"/>
      <c r="Y283" s="21"/>
      <c r="Z283" s="21"/>
      <c r="AA283" s="21"/>
    </row>
    <row r="284" spans="1:27" x14ac:dyDescent="0.2">
      <c r="B284" s="10"/>
      <c r="X284" s="21"/>
      <c r="Y284" s="21"/>
      <c r="Z284" s="21"/>
      <c r="AA284" s="21"/>
    </row>
    <row r="285" spans="1:27" x14ac:dyDescent="0.2">
      <c r="B285" s="10"/>
      <c r="X285" s="21"/>
      <c r="Y285" s="21"/>
      <c r="Z285" s="21"/>
      <c r="AA285" s="21"/>
    </row>
    <row r="286" spans="1:27" x14ac:dyDescent="0.2">
      <c r="B286" s="10"/>
      <c r="X286" s="21"/>
      <c r="Y286" s="21"/>
      <c r="Z286" s="21"/>
      <c r="AA286" s="21"/>
    </row>
    <row r="287" spans="1:27" x14ac:dyDescent="0.2">
      <c r="B287" s="10"/>
      <c r="X287" s="21"/>
      <c r="Y287" s="21"/>
      <c r="Z287" s="21"/>
      <c r="AA287" s="21"/>
    </row>
    <row r="288" spans="1:27" x14ac:dyDescent="0.2">
      <c r="B288" s="10"/>
      <c r="X288" s="21"/>
      <c r="Y288" s="21"/>
      <c r="Z288" s="21"/>
      <c r="AA288" s="21"/>
    </row>
    <row r="289" spans="2:27" x14ac:dyDescent="0.2">
      <c r="B289" s="10"/>
      <c r="X289" s="21"/>
      <c r="Y289" s="21"/>
      <c r="Z289" s="21"/>
      <c r="AA289" s="21"/>
    </row>
    <row r="290" spans="2:27" x14ac:dyDescent="0.2">
      <c r="B290" s="10"/>
      <c r="X290" s="21"/>
      <c r="Y290" s="21"/>
      <c r="Z290" s="21"/>
      <c r="AA290" s="21"/>
    </row>
    <row r="291" spans="2:27" x14ac:dyDescent="0.2">
      <c r="B291" s="10"/>
      <c r="X291" s="21"/>
      <c r="Y291" s="21"/>
      <c r="Z291" s="21"/>
      <c r="AA291" s="21"/>
    </row>
    <row r="292" spans="2:27" x14ac:dyDescent="0.2">
      <c r="B292" s="10"/>
      <c r="X292" s="21"/>
      <c r="Y292" s="21"/>
      <c r="Z292" s="21"/>
      <c r="AA292" s="21"/>
    </row>
    <row r="293" spans="2:27" x14ac:dyDescent="0.2">
      <c r="B293" s="10"/>
      <c r="X293" s="21"/>
      <c r="Y293" s="21"/>
      <c r="Z293" s="21"/>
      <c r="AA293" s="21"/>
    </row>
    <row r="294" spans="2:27" x14ac:dyDescent="0.2">
      <c r="B294" s="10"/>
      <c r="X294" s="21"/>
      <c r="Y294" s="21"/>
      <c r="Z294" s="21"/>
      <c r="AA294" s="21"/>
    </row>
    <row r="295" spans="2:27" x14ac:dyDescent="0.2">
      <c r="B295" s="10"/>
      <c r="X295" s="21"/>
      <c r="Y295" s="21"/>
      <c r="Z295" s="21"/>
      <c r="AA295" s="21"/>
    </row>
    <row r="296" spans="2:27" x14ac:dyDescent="0.2">
      <c r="B296" s="10"/>
      <c r="X296" s="21"/>
      <c r="Y296" s="21"/>
      <c r="Z296" s="21"/>
      <c r="AA296" s="21"/>
    </row>
    <row r="297" spans="2:27" x14ac:dyDescent="0.2">
      <c r="B297" s="10"/>
      <c r="X297" s="21"/>
      <c r="Y297" s="21"/>
      <c r="Z297" s="21"/>
      <c r="AA297" s="21"/>
    </row>
    <row r="298" spans="2:27" x14ac:dyDescent="0.2">
      <c r="B298" s="10"/>
      <c r="X298" s="21"/>
      <c r="Y298" s="21"/>
      <c r="Z298" s="21"/>
      <c r="AA298" s="21"/>
    </row>
    <row r="299" spans="2:27" x14ac:dyDescent="0.2">
      <c r="B299" s="10"/>
      <c r="X299" s="21"/>
      <c r="Y299" s="21"/>
      <c r="Z299" s="21"/>
      <c r="AA299" s="21"/>
    </row>
    <row r="300" spans="2:27" x14ac:dyDescent="0.2">
      <c r="B300" s="10"/>
      <c r="X300" s="21"/>
      <c r="Y300" s="21"/>
      <c r="Z300" s="21"/>
      <c r="AA300" s="21"/>
    </row>
    <row r="301" spans="2:27" x14ac:dyDescent="0.2">
      <c r="B301" s="10"/>
      <c r="X301" s="21"/>
      <c r="Y301" s="21"/>
      <c r="Z301" s="21"/>
      <c r="AA301" s="21"/>
    </row>
    <row r="302" spans="2:27" x14ac:dyDescent="0.2">
      <c r="B302" s="10"/>
      <c r="X302" s="21"/>
      <c r="Y302" s="21"/>
      <c r="Z302" s="21"/>
      <c r="AA302" s="21"/>
    </row>
    <row r="303" spans="2:27" x14ac:dyDescent="0.2">
      <c r="B303" s="10"/>
      <c r="X303" s="21"/>
      <c r="Y303" s="21"/>
      <c r="Z303" s="21"/>
      <c r="AA303" s="21"/>
    </row>
    <row r="304" spans="2:27" x14ac:dyDescent="0.2">
      <c r="B304" s="10"/>
      <c r="X304" s="21"/>
      <c r="Y304" s="21"/>
      <c r="Z304" s="21"/>
      <c r="AA304" s="21"/>
    </row>
    <row r="305" spans="2:27" x14ac:dyDescent="0.2">
      <c r="B305" s="10"/>
      <c r="X305" s="21"/>
      <c r="Y305" s="21"/>
      <c r="Z305" s="21"/>
      <c r="AA305" s="21"/>
    </row>
    <row r="306" spans="2:27" x14ac:dyDescent="0.2">
      <c r="B306" s="10"/>
      <c r="X306" s="21"/>
      <c r="Y306" s="21"/>
      <c r="Z306" s="21"/>
      <c r="AA306" s="21"/>
    </row>
    <row r="307" spans="2:27" x14ac:dyDescent="0.2">
      <c r="B307" s="10"/>
      <c r="X307" s="21"/>
      <c r="Y307" s="21"/>
      <c r="Z307" s="21"/>
      <c r="AA307" s="21"/>
    </row>
    <row r="308" spans="2:27" x14ac:dyDescent="0.2">
      <c r="B308" s="10"/>
      <c r="X308" s="21"/>
      <c r="Y308" s="21"/>
      <c r="Z308" s="21"/>
      <c r="AA308" s="21"/>
    </row>
    <row r="309" spans="2:27" x14ac:dyDescent="0.2">
      <c r="B309" s="10"/>
      <c r="X309" s="21"/>
      <c r="Y309" s="21"/>
      <c r="Z309" s="21"/>
      <c r="AA309" s="21"/>
    </row>
    <row r="310" spans="2:27" x14ac:dyDescent="0.2">
      <c r="B310" s="10"/>
      <c r="X310" s="21"/>
      <c r="Y310" s="21"/>
      <c r="Z310" s="21"/>
      <c r="AA310" s="21"/>
    </row>
    <row r="311" spans="2:27" x14ac:dyDescent="0.2">
      <c r="B311" s="10"/>
      <c r="X311" s="21"/>
      <c r="Y311" s="21"/>
      <c r="Z311" s="21"/>
      <c r="AA311" s="21"/>
    </row>
    <row r="312" spans="2:27" x14ac:dyDescent="0.2">
      <c r="B312" s="10"/>
      <c r="X312" s="21"/>
      <c r="Y312" s="21"/>
      <c r="Z312" s="21"/>
      <c r="AA312" s="21"/>
    </row>
    <row r="313" spans="2:27" x14ac:dyDescent="0.2">
      <c r="B313" s="10"/>
      <c r="X313" s="21"/>
      <c r="Y313" s="21"/>
      <c r="Z313" s="21"/>
      <c r="AA313" s="21"/>
    </row>
    <row r="314" spans="2:27" x14ac:dyDescent="0.2">
      <c r="B314" s="10"/>
      <c r="X314" s="21"/>
      <c r="Y314" s="21"/>
      <c r="Z314" s="21"/>
      <c r="AA314" s="21"/>
    </row>
    <row r="315" spans="2:27" x14ac:dyDescent="0.2">
      <c r="B315" s="10"/>
      <c r="X315" s="21"/>
      <c r="Y315" s="21"/>
      <c r="Z315" s="21"/>
      <c r="AA315" s="21"/>
    </row>
    <row r="316" spans="2:27" x14ac:dyDescent="0.2">
      <c r="B316" s="10"/>
      <c r="X316" s="21"/>
      <c r="Y316" s="21"/>
      <c r="Z316" s="21"/>
      <c r="AA316" s="21"/>
    </row>
    <row r="317" spans="2:27" x14ac:dyDescent="0.2">
      <c r="B317" s="10"/>
      <c r="X317" s="21"/>
      <c r="Y317" s="21"/>
      <c r="Z317" s="21"/>
      <c r="AA317" s="21"/>
    </row>
    <row r="318" spans="2:27" x14ac:dyDescent="0.2">
      <c r="B318" s="10"/>
      <c r="X318" s="21"/>
      <c r="Y318" s="21"/>
      <c r="Z318" s="21"/>
      <c r="AA318" s="21"/>
    </row>
    <row r="319" spans="2:27" x14ac:dyDescent="0.2">
      <c r="B319" s="10"/>
      <c r="X319" s="21"/>
      <c r="Y319" s="21"/>
      <c r="Z319" s="21"/>
      <c r="AA319" s="21"/>
    </row>
    <row r="320" spans="2:27" x14ac:dyDescent="0.2">
      <c r="B320" s="10"/>
      <c r="X320" s="21"/>
      <c r="Y320" s="21"/>
      <c r="Z320" s="21"/>
      <c r="AA320" s="21"/>
    </row>
    <row r="321" spans="2:27" x14ac:dyDescent="0.2">
      <c r="B321" s="10"/>
      <c r="X321" s="21"/>
      <c r="Y321" s="21"/>
      <c r="Z321" s="21"/>
      <c r="AA321" s="21"/>
    </row>
    <row r="322" spans="2:27" x14ac:dyDescent="0.2">
      <c r="B322" s="10"/>
      <c r="X322" s="21"/>
      <c r="Y322" s="21"/>
      <c r="Z322" s="21"/>
      <c r="AA322" s="21"/>
    </row>
    <row r="323" spans="2:27" x14ac:dyDescent="0.2">
      <c r="B323" s="10"/>
      <c r="X323" s="21"/>
      <c r="Y323" s="21"/>
      <c r="Z323" s="21"/>
      <c r="AA323" s="21"/>
    </row>
    <row r="324" spans="2:27" x14ac:dyDescent="0.2">
      <c r="B324" s="10"/>
      <c r="X324" s="21"/>
      <c r="Y324" s="21"/>
      <c r="Z324" s="21"/>
      <c r="AA324" s="21"/>
    </row>
    <row r="325" spans="2:27" x14ac:dyDescent="0.2">
      <c r="B325" s="10"/>
      <c r="X325" s="21"/>
      <c r="Y325" s="21"/>
      <c r="Z325" s="21"/>
      <c r="AA325" s="21"/>
    </row>
    <row r="326" spans="2:27" x14ac:dyDescent="0.2">
      <c r="B326" s="10"/>
      <c r="X326" s="21"/>
      <c r="Y326" s="21"/>
      <c r="Z326" s="21"/>
      <c r="AA326" s="21"/>
    </row>
    <row r="327" spans="2:27" x14ac:dyDescent="0.2">
      <c r="B327" s="10"/>
      <c r="X327" s="21"/>
      <c r="Y327" s="21"/>
      <c r="Z327" s="21"/>
      <c r="AA327" s="21"/>
    </row>
    <row r="328" spans="2:27" x14ac:dyDescent="0.2">
      <c r="B328" s="10"/>
      <c r="X328" s="21"/>
      <c r="Y328" s="21"/>
      <c r="Z328" s="21"/>
      <c r="AA328" s="21"/>
    </row>
    <row r="329" spans="2:27" x14ac:dyDescent="0.2">
      <c r="B329" s="10"/>
      <c r="X329" s="21"/>
      <c r="Y329" s="21"/>
      <c r="Z329" s="21"/>
      <c r="AA329" s="21"/>
    </row>
    <row r="330" spans="2:27" x14ac:dyDescent="0.2">
      <c r="B330" s="10"/>
      <c r="X330" s="21"/>
      <c r="Y330" s="21"/>
      <c r="Z330" s="21"/>
      <c r="AA330" s="21"/>
    </row>
    <row r="331" spans="2:27" x14ac:dyDescent="0.2">
      <c r="B331" s="10"/>
      <c r="X331" s="21"/>
      <c r="Y331" s="21"/>
      <c r="Z331" s="21"/>
      <c r="AA331" s="21"/>
    </row>
    <row r="332" spans="2:27" x14ac:dyDescent="0.2">
      <c r="B332" s="10"/>
      <c r="X332" s="21"/>
      <c r="Y332" s="21"/>
      <c r="Z332" s="21"/>
      <c r="AA332" s="21"/>
    </row>
    <row r="333" spans="2:27" x14ac:dyDescent="0.2">
      <c r="B333" s="10"/>
      <c r="X333" s="21"/>
      <c r="Y333" s="21"/>
      <c r="Z333" s="21"/>
      <c r="AA333" s="21"/>
    </row>
    <row r="334" spans="2:27" x14ac:dyDescent="0.2">
      <c r="B334" s="10"/>
      <c r="X334" s="21"/>
      <c r="Y334" s="21"/>
      <c r="Z334" s="21"/>
      <c r="AA334" s="21"/>
    </row>
    <row r="335" spans="2:27" x14ac:dyDescent="0.2">
      <c r="B335" s="10"/>
      <c r="X335" s="21"/>
      <c r="Y335" s="21"/>
      <c r="Z335" s="21"/>
      <c r="AA335" s="21"/>
    </row>
  </sheetData>
  <mergeCells count="1">
    <mergeCell ref="O2:P2"/>
  </mergeCells>
  <phoneticPr fontId="2" type="noConversion"/>
  <pageMargins left="0.25" right="0.25" top="0.34" bottom="0.52" header="0.22" footer="0.3"/>
  <pageSetup orientation="portrait" r:id="rId1"/>
  <headerFooter alignWithMargins="0">
    <oddFooter>Page &amp;P of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P335"/>
  <sheetViews>
    <sheetView zoomScale="75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D2" sqref="D2"/>
    </sheetView>
  </sheetViews>
  <sheetFormatPr defaultRowHeight="12.75" x14ac:dyDescent="0.2"/>
  <cols>
    <col min="1" max="1" width="7.5703125" style="1" customWidth="1"/>
    <col min="2" max="2" width="12.42578125" bestFit="1" customWidth="1"/>
    <col min="3" max="3" width="11.5703125" customWidth="1"/>
    <col min="4" max="4" width="17.85546875" customWidth="1"/>
    <col min="5" max="5" width="12.28515625" customWidth="1"/>
    <col min="6" max="6" width="10.5703125" customWidth="1"/>
    <col min="7" max="7" width="7.85546875" customWidth="1"/>
    <col min="8" max="8" width="15.140625" customWidth="1"/>
    <col min="9" max="9" width="16" customWidth="1"/>
    <col min="10" max="10" width="14" customWidth="1"/>
    <col min="11" max="11" width="11.85546875" customWidth="1"/>
    <col min="12" max="12" width="12.42578125" bestFit="1" customWidth="1"/>
    <col min="13" max="13" width="12.140625" customWidth="1"/>
    <col min="14" max="14" width="10.42578125" customWidth="1"/>
    <col min="15" max="15" width="14.42578125" customWidth="1"/>
    <col min="16" max="16" width="11.42578125" customWidth="1"/>
    <col min="17" max="17" width="14.140625" customWidth="1"/>
    <col min="18" max="18" width="13.140625" bestFit="1" customWidth="1"/>
    <col min="19" max="19" width="14" customWidth="1"/>
    <col min="20" max="20" width="15.28515625" customWidth="1"/>
    <col min="21" max="21" width="14" style="20" customWidth="1"/>
    <col min="22" max="22" width="13.42578125" customWidth="1"/>
    <col min="23" max="23" width="12.28515625" customWidth="1"/>
    <col min="24" max="24" width="13" customWidth="1"/>
    <col min="25" max="27" width="13.42578125" customWidth="1"/>
    <col min="28" max="28" width="13.7109375" style="21" customWidth="1"/>
    <col min="29" max="29" width="13.28515625" bestFit="1" customWidth="1"/>
    <col min="30" max="31" width="14.42578125" customWidth="1"/>
    <col min="32" max="32" width="14.5703125" customWidth="1"/>
    <col min="34" max="34" width="11.5703125" bestFit="1" customWidth="1"/>
    <col min="35" max="35" width="11.5703125" customWidth="1"/>
    <col min="36" max="36" width="13.5703125" bestFit="1" customWidth="1"/>
    <col min="37" max="37" width="10.85546875" customWidth="1"/>
  </cols>
  <sheetData>
    <row r="1" spans="1:42" ht="13.5" thickBot="1" x14ac:dyDescent="0.25">
      <c r="D1" s="2">
        <f>'R-Existing'!D1</f>
        <v>1799391.0099999995</v>
      </c>
      <c r="E1" t="s">
        <v>0</v>
      </c>
      <c r="J1" s="3">
        <f>'R-Existing'!J1</f>
        <v>6.5000000000000002E-2</v>
      </c>
      <c r="K1" t="s">
        <v>1</v>
      </c>
      <c r="N1" s="22" t="s">
        <v>57</v>
      </c>
      <c r="U1" s="4"/>
      <c r="V1" s="5" t="s">
        <v>2</v>
      </c>
      <c r="W1" s="5"/>
      <c r="AB1"/>
    </row>
    <row r="2" spans="1:42" ht="13.5" thickBot="1" x14ac:dyDescent="0.25">
      <c r="D2" s="23">
        <f>'R-Existing'!D2</f>
        <v>41759</v>
      </c>
      <c r="E2" t="s">
        <v>3</v>
      </c>
      <c r="I2" s="24"/>
      <c r="J2" s="46">
        <f>J1/12</f>
        <v>5.4166666666666669E-3</v>
      </c>
      <c r="K2" t="s">
        <v>4</v>
      </c>
      <c r="N2" s="25">
        <f>J2</f>
        <v>5.4166666666666669E-3</v>
      </c>
      <c r="O2" s="162" t="s">
        <v>5</v>
      </c>
      <c r="P2" s="163"/>
      <c r="R2" s="26" t="s">
        <v>58</v>
      </c>
      <c r="S2" s="27">
        <f>S192</f>
        <v>0</v>
      </c>
      <c r="U2"/>
      <c r="V2" s="7" t="s">
        <v>6</v>
      </c>
      <c r="W2" s="7"/>
      <c r="X2" s="7"/>
      <c r="Y2" s="7"/>
      <c r="Z2" s="7"/>
      <c r="AA2" s="7"/>
      <c r="AB2"/>
    </row>
    <row r="3" spans="1:42" x14ac:dyDescent="0.2">
      <c r="D3" s="8">
        <f>(B12-D2)/(DAY(B12))</f>
        <v>0</v>
      </c>
      <c r="E3" t="s">
        <v>7</v>
      </c>
      <c r="I3" s="28"/>
      <c r="J3">
        <v>2</v>
      </c>
      <c r="K3" t="s">
        <v>8</v>
      </c>
      <c r="N3" s="10"/>
      <c r="U3"/>
      <c r="V3" s="11"/>
      <c r="W3" s="4"/>
      <c r="X3" s="4"/>
      <c r="Y3" s="4"/>
      <c r="Z3" s="4"/>
      <c r="AA3" s="4"/>
      <c r="AB3"/>
    </row>
    <row r="4" spans="1:42" x14ac:dyDescent="0.2">
      <c r="B4" s="29" t="s">
        <v>9</v>
      </c>
      <c r="C4" s="29"/>
      <c r="D4" s="30">
        <f>YEAR(D2)</f>
        <v>2014</v>
      </c>
      <c r="E4" t="s">
        <v>10</v>
      </c>
      <c r="I4" s="9"/>
      <c r="N4" s="10"/>
      <c r="U4"/>
      <c r="V4" s="11"/>
      <c r="W4" s="4"/>
      <c r="X4" s="4"/>
      <c r="Y4" s="4"/>
      <c r="Z4" s="4"/>
      <c r="AA4" s="4"/>
      <c r="AB4"/>
    </row>
    <row r="5" spans="1:42" x14ac:dyDescent="0.2">
      <c r="D5" s="31">
        <f>DATE(D4,1,1)</f>
        <v>41640</v>
      </c>
      <c r="E5" t="s">
        <v>11</v>
      </c>
      <c r="I5" s="9"/>
      <c r="N5" s="10"/>
      <c r="U5"/>
      <c r="V5" s="11"/>
      <c r="W5" s="4"/>
      <c r="X5" s="4"/>
      <c r="Y5" s="4"/>
      <c r="Z5" s="4"/>
      <c r="AA5" s="4"/>
      <c r="AB5"/>
    </row>
    <row r="6" spans="1:42" x14ac:dyDescent="0.2">
      <c r="D6" s="32">
        <f>EOMONTH(D5,11)</f>
        <v>42004</v>
      </c>
      <c r="E6" t="s">
        <v>12</v>
      </c>
      <c r="I6" s="9"/>
      <c r="J6" s="42">
        <v>152579911.9952969</v>
      </c>
      <c r="N6" s="10"/>
      <c r="U6"/>
      <c r="V6" s="11"/>
      <c r="W6" s="4"/>
      <c r="X6" s="4"/>
      <c r="Y6" s="4"/>
      <c r="Z6" s="4"/>
      <c r="AA6" s="4"/>
      <c r="AB6"/>
      <c r="AJ6" t="s">
        <v>73</v>
      </c>
    </row>
    <row r="7" spans="1:42" x14ac:dyDescent="0.2">
      <c r="D7" s="33">
        <f>1+D6-D5</f>
        <v>365</v>
      </c>
      <c r="E7" t="s">
        <v>13</v>
      </c>
      <c r="I7" s="9"/>
      <c r="M7">
        <f>210*593</f>
        <v>124530</v>
      </c>
      <c r="N7" s="10"/>
      <c r="U7"/>
      <c r="V7" s="11"/>
      <c r="W7" s="4"/>
      <c r="X7" s="4"/>
      <c r="Y7" s="4"/>
      <c r="Z7" s="4"/>
      <c r="AA7" s="4"/>
      <c r="AB7"/>
      <c r="AG7" s="50">
        <f>'R-Existing'!AG7</f>
        <v>0.03</v>
      </c>
      <c r="AJ7">
        <f>'R-Existing'!AJ7</f>
        <v>475</v>
      </c>
    </row>
    <row r="8" spans="1:42" x14ac:dyDescent="0.2">
      <c r="C8" s="42"/>
      <c r="D8" s="34">
        <f>(B12-D2)/D7</f>
        <v>0</v>
      </c>
      <c r="E8" t="s">
        <v>14</v>
      </c>
      <c r="I8" s="9"/>
      <c r="N8" s="10"/>
      <c r="T8" s="4"/>
      <c r="U8"/>
      <c r="V8" s="11"/>
      <c r="W8" s="4"/>
      <c r="X8" s="35"/>
      <c r="Y8" s="36"/>
      <c r="Z8" s="36"/>
      <c r="AA8" s="36"/>
      <c r="AB8" s="36"/>
      <c r="AC8" s="36"/>
      <c r="AD8" s="36"/>
    </row>
    <row r="9" spans="1:42" s="1" customFormat="1" ht="55.5" customHeight="1" x14ac:dyDescent="0.2">
      <c r="A9" s="12">
        <v>1</v>
      </c>
      <c r="B9" s="12">
        <f t="shared" ref="B9:I9" si="0">COLUMN(B:B)</f>
        <v>2</v>
      </c>
      <c r="C9" s="13">
        <f t="shared" si="0"/>
        <v>3</v>
      </c>
      <c r="D9" s="13">
        <f t="shared" si="0"/>
        <v>4</v>
      </c>
      <c r="E9" s="13">
        <f t="shared" si="0"/>
        <v>5</v>
      </c>
      <c r="F9" s="12">
        <f t="shared" si="0"/>
        <v>6</v>
      </c>
      <c r="G9" s="13">
        <f t="shared" si="0"/>
        <v>7</v>
      </c>
      <c r="H9" s="13">
        <f t="shared" si="0"/>
        <v>8</v>
      </c>
      <c r="I9" s="13">
        <f t="shared" si="0"/>
        <v>9</v>
      </c>
      <c r="J9" s="13" t="s">
        <v>15</v>
      </c>
      <c r="K9" s="13" t="s">
        <v>16</v>
      </c>
      <c r="L9" s="14" t="s">
        <v>17</v>
      </c>
      <c r="M9" s="13" t="s">
        <v>18</v>
      </c>
      <c r="N9" s="13">
        <f>COLUMN(N:N)</f>
        <v>14</v>
      </c>
      <c r="O9" s="12" t="s">
        <v>19</v>
      </c>
      <c r="P9" s="12" t="s">
        <v>20</v>
      </c>
      <c r="Q9" s="12" t="s">
        <v>21</v>
      </c>
      <c r="R9" s="13" t="s">
        <v>22</v>
      </c>
      <c r="S9" s="13" t="s">
        <v>23</v>
      </c>
      <c r="T9" s="12" t="s">
        <v>24</v>
      </c>
      <c r="U9" s="13">
        <v>21</v>
      </c>
      <c r="V9" s="13" t="s">
        <v>25</v>
      </c>
      <c r="W9" s="1">
        <v>23</v>
      </c>
      <c r="X9" s="13">
        <f t="shared" ref="X9:AE9" si="1">W9+1</f>
        <v>24</v>
      </c>
      <c r="Y9" s="13">
        <f t="shared" si="1"/>
        <v>25</v>
      </c>
      <c r="Z9" s="13">
        <f t="shared" si="1"/>
        <v>26</v>
      </c>
      <c r="AA9" s="13">
        <f t="shared" si="1"/>
        <v>27</v>
      </c>
      <c r="AB9" s="13">
        <f t="shared" si="1"/>
        <v>28</v>
      </c>
      <c r="AC9" s="13">
        <f t="shared" si="1"/>
        <v>29</v>
      </c>
      <c r="AD9" s="13">
        <f t="shared" si="1"/>
        <v>30</v>
      </c>
      <c r="AE9" s="13">
        <f t="shared" si="1"/>
        <v>31</v>
      </c>
      <c r="AF9" s="13" t="s">
        <v>77</v>
      </c>
      <c r="AG9" s="13" t="s">
        <v>78</v>
      </c>
      <c r="AH9" s="13" t="s">
        <v>79</v>
      </c>
      <c r="AI9" s="13" t="s">
        <v>80</v>
      </c>
      <c r="AJ9" s="13" t="s">
        <v>74</v>
      </c>
      <c r="AK9" s="13" t="s">
        <v>81</v>
      </c>
      <c r="AL9" s="13" t="s">
        <v>82</v>
      </c>
      <c r="AM9" s="13" t="s">
        <v>83</v>
      </c>
      <c r="AN9" s="13" t="s">
        <v>84</v>
      </c>
    </row>
    <row r="10" spans="1:42" ht="63.75" x14ac:dyDescent="0.2">
      <c r="A10" s="15" t="s">
        <v>26</v>
      </c>
      <c r="B10" s="14" t="s">
        <v>27</v>
      </c>
      <c r="C10" s="13" t="s">
        <v>28</v>
      </c>
      <c r="D10" s="13" t="s">
        <v>29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4" t="s">
        <v>40</v>
      </c>
      <c r="P10" s="14" t="s">
        <v>41</v>
      </c>
      <c r="Q10" s="14" t="s">
        <v>42</v>
      </c>
      <c r="R10" s="14" t="s">
        <v>43</v>
      </c>
      <c r="S10" s="14" t="s">
        <v>44</v>
      </c>
      <c r="T10" s="14" t="s">
        <v>45</v>
      </c>
      <c r="U10" s="154" t="s">
        <v>46</v>
      </c>
      <c r="V10" s="14" t="s">
        <v>47</v>
      </c>
      <c r="X10" s="51" t="s">
        <v>48</v>
      </c>
      <c r="Y10" s="17" t="s">
        <v>49</v>
      </c>
      <c r="Z10" s="17" t="s">
        <v>50</v>
      </c>
      <c r="AA10" s="17" t="s">
        <v>51</v>
      </c>
      <c r="AB10" s="17" t="s">
        <v>52</v>
      </c>
      <c r="AC10" s="17" t="s">
        <v>53</v>
      </c>
      <c r="AD10" s="17" t="s">
        <v>54</v>
      </c>
      <c r="AE10" s="51" t="s">
        <v>72</v>
      </c>
      <c r="AF10" s="17" t="s">
        <v>59</v>
      </c>
      <c r="AG10" s="17" t="s">
        <v>67</v>
      </c>
      <c r="AH10" s="17" t="s">
        <v>66</v>
      </c>
      <c r="AI10" s="17" t="s">
        <v>70</v>
      </c>
      <c r="AJ10" s="17" t="s">
        <v>71</v>
      </c>
      <c r="AK10" s="17" t="s">
        <v>86</v>
      </c>
      <c r="AL10" s="17" t="s">
        <v>87</v>
      </c>
      <c r="AM10" s="17" t="s">
        <v>88</v>
      </c>
      <c r="AN10" s="17" t="s">
        <v>89</v>
      </c>
    </row>
    <row r="11" spans="1:42" x14ac:dyDescent="0.2">
      <c r="A11" s="1" t="s">
        <v>55</v>
      </c>
      <c r="B11" s="18">
        <f>D2</f>
        <v>41759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  <c r="N11" s="6"/>
      <c r="O11" s="66"/>
      <c r="P11" s="155"/>
      <c r="Q11" s="155"/>
      <c r="R11" s="155"/>
      <c r="S11" s="156"/>
      <c r="T11" s="155"/>
      <c r="U11" s="157"/>
      <c r="V11" s="65"/>
      <c r="W11" s="28"/>
      <c r="X11" s="1"/>
      <c r="Y11" s="1"/>
      <c r="Z11" s="1"/>
      <c r="AA11" s="1"/>
      <c r="AB11"/>
    </row>
    <row r="12" spans="1:42" x14ac:dyDescent="0.2">
      <c r="A12" s="1" t="s">
        <v>56</v>
      </c>
      <c r="B12" s="10">
        <f>B11</f>
        <v>41759</v>
      </c>
      <c r="C12" s="42">
        <f>SUMIF('R-Existing'!$B$12:$B$500,$B12,'R-Existing'!C$12:C$500)</f>
        <v>95662.899999999965</v>
      </c>
      <c r="D12" s="42">
        <f>SUMIF('R-Existing'!$B$12:$B$500,$B12,'R-Existing'!D$12:D$500)</f>
        <v>95662.899999999965</v>
      </c>
      <c r="E12" s="42">
        <f>SUMIF('R-Existing'!$B$12:$B$500,$B12,'R-Existing'!E$12:E$500)</f>
        <v>0</v>
      </c>
      <c r="F12" s="42">
        <f>SUMIF('R-Existing'!$B$12:$B$500,$B12,'R-Existing'!F$12:F$500)</f>
        <v>0</v>
      </c>
      <c r="G12" s="42">
        <f>SUMIF('R-Existing'!$B$12:$B$500,$B12,'R-Existing'!G$12:G$500)</f>
        <v>54</v>
      </c>
      <c r="H12" s="42">
        <f>SUMIF('R-Existing'!$B$12:$B$500,$B12,'R-Existing'!H$12:H$500)</f>
        <v>1787001.7299999995</v>
      </c>
      <c r="I12" s="42">
        <f>SUMIF('R-Existing'!$B$12:$B$500,$B12,'R-Existing'!I$12:I$500)</f>
        <v>12389.279999999999</v>
      </c>
      <c r="J12" s="42">
        <f>SUMIF('R-Existing'!$B$12:$B$500,$B12,'R-Existing'!J$12:J$500)</f>
        <v>1799391.0099999995</v>
      </c>
      <c r="K12" s="42">
        <f>SUMIF('R-Existing'!$B$12:$B$500,$B12,'R-Existing'!K$12:K$500)</f>
        <v>9746.7000000000025</v>
      </c>
      <c r="L12" s="42">
        <f>SUMIF('R-Existing'!$B$12:$B$500,$B12,'R-Existing'!L$12:L$500)</f>
        <v>22135.98</v>
      </c>
      <c r="M12" s="42">
        <f>SUMIF('R-Existing'!$B$12:$B$500,$B12,'R-Existing'!M$12:M$500)</f>
        <v>25650</v>
      </c>
      <c r="N12" s="42">
        <f>SUMIF('R-Existing'!$B$12:$B$500,$B12,'R-Existing'!N$12:N$500)</f>
        <v>0</v>
      </c>
      <c r="O12" s="42">
        <f>SUMIF('R-Existing'!$B$12:$B$500,$B12,'R-Existing'!O$12:O$500)</f>
        <v>25650</v>
      </c>
      <c r="P12" s="42">
        <f>SUMIF('R-Existing'!$B$12:$B$500,$B12,'R-Existing'!P$12:P$500)</f>
        <v>10249.14</v>
      </c>
      <c r="Q12" s="42">
        <f>SUMIF('R-Existing'!$B$12:$B$500,$B12,'R-Existing'!Q$12:Q$500)</f>
        <v>15400.86</v>
      </c>
      <c r="R12" s="42">
        <f>SUMIF('R-Existing'!$B$12:$B$500,$B12,'R-Existing'!R$12:R$500)</f>
        <v>11886.840000000002</v>
      </c>
      <c r="S12" s="42">
        <f>SUMIF('R-Existing'!$B$12:$B$500,$B12,'R-Existing'!S$12:S$500)</f>
        <v>1771600.8700000008</v>
      </c>
      <c r="T12" s="42">
        <f>SUMIF('R-Existing'!$B$12:$B$500,$B12,'R-Existing'!T$12:T$500)</f>
        <v>1783487.7100000002</v>
      </c>
      <c r="U12" s="42">
        <v>1</v>
      </c>
      <c r="V12" s="42">
        <f>SUMIF('R-Existing'!$B$12:$B$500,$B12,'R-Existing'!V$12:V$500)</f>
        <v>16659.36176758333</v>
      </c>
      <c r="W12" s="42">
        <f>SUMIF('R-Existing'!$B$12:$B$500,$B12,'R-Existing'!W$12:W$500)</f>
        <v>0</v>
      </c>
      <c r="X12" s="42">
        <f>SUMIF('R-Existing'!$B$12:$B$500,$B12,'R-Existing'!X$12:X$500)</f>
        <v>155</v>
      </c>
      <c r="Y12" s="42">
        <f>SUMIF('R-Existing'!$B$12:$B$500,$B12,'R-Existing'!Y$12:Y$500)</f>
        <v>0</v>
      </c>
      <c r="Z12" s="42">
        <f>SUMIF('R-Existing'!$B$12:$B$500,$B12,'R-Existing'!Z$12:Z$500)</f>
        <v>0</v>
      </c>
      <c r="AA12" s="42">
        <f>SUMIF('R-Existing'!$B$12:$B$500,$B12,'R-Existing'!AA$12:AA$500)</f>
        <v>0</v>
      </c>
      <c r="AB12" s="42">
        <f>SUMIF('R-Existing'!$B$12:$B$500,$B12,'R-Existing'!AB$12:AB$500)</f>
        <v>0</v>
      </c>
      <c r="AC12" s="42">
        <f>SUMIF('R-Existing'!$B$12:$B$500,$B12,'R-Existing'!AC$12:AC$500)</f>
        <v>0</v>
      </c>
      <c r="AD12" s="42">
        <f>SUMIF('R-Existing'!$B$12:$B$500,$B12,'R-Existing'!AD$12:AD$500)</f>
        <v>0</v>
      </c>
      <c r="AE12" s="70">
        <f>SUMIF('R-Existing'!$B$12:$B$500,$B12,'R-Existing'!AE$12:AE$500)</f>
        <v>0.1111</v>
      </c>
      <c r="AF12" s="42">
        <f>SUMIF('R-Existing'!$B$12:$B$500,$B12,'R-Existing'!AF$12:AF$500)</f>
        <v>6912.6604634166652</v>
      </c>
      <c r="AG12" s="42">
        <f>SUMIF('R-Existing'!$B$12:$B$500,$B12,'R-Existing'!AG$12:AG$500)</f>
        <v>0</v>
      </c>
      <c r="AH12" s="42">
        <f>SUMIF('R-Existing'!$B$12:$B$500,$B12,'R-Existing'!AH$12:AH$500)</f>
        <v>0</v>
      </c>
      <c r="AI12" s="42">
        <f>SUMIF('R-Existing'!$B$12:$B$500,$B12,'R-Existing'!AI$12:AI$500)</f>
        <v>54</v>
      </c>
      <c r="AJ12" s="42">
        <f>SUMIF('R-Existing'!$B$12:$B$500,$B12,'R-Existing'!AJ$12:AJ$500)</f>
        <v>17280</v>
      </c>
      <c r="AK12" s="42">
        <f>SUMIF('R-Existing'!$B$12:$B$500,$B12,'R-Existing'!AK$12:AK$500)</f>
        <v>0</v>
      </c>
      <c r="AL12" s="42">
        <f>SUMIF('R-Existing'!$B$12:$B$500,$B12,'R-Existing'!AL$12:AL$500)</f>
        <v>0</v>
      </c>
      <c r="AM12" s="42">
        <f>SUMIF('R-Existing'!$B$12:$B$500,$B12,'R-Existing'!AM$12:AM$500)</f>
        <v>0</v>
      </c>
      <c r="AN12" s="42">
        <f>SUMIF('R-Existing'!$B$12:$B$500,$B12,'R-Existing'!AN$12:AN$500)</f>
        <v>0</v>
      </c>
      <c r="AO12" s="42"/>
      <c r="AP12" s="42"/>
    </row>
    <row r="13" spans="1:42" x14ac:dyDescent="0.2">
      <c r="A13" s="1">
        <f t="shared" ref="A13:A76" si="2">MONTH(B13)</f>
        <v>5</v>
      </c>
      <c r="B13" s="10">
        <f t="shared" ref="B13:B44" si="3">EOMONTH(B12,1)</f>
        <v>41790</v>
      </c>
      <c r="C13" s="42">
        <f>SUMIF('R-Existing'!$B$12:$B$500,$B13,'R-Existing'!C$12:C$500)</f>
        <v>110543.14000000007</v>
      </c>
      <c r="D13" s="42">
        <f>SUMIF('R-Existing'!$B$12:$B$500,$B13,'R-Existing'!D$12:D$500)</f>
        <v>206206.04000000004</v>
      </c>
      <c r="E13" s="42">
        <f>SUMIF('R-Existing'!$B$12:$B$500,$B13,'R-Existing'!E$12:E$500)</f>
        <v>0</v>
      </c>
      <c r="F13" s="42">
        <f>SUMIF('R-Existing'!$B$12:$B$500,$B13,'R-Existing'!F$12:F$500)</f>
        <v>0</v>
      </c>
      <c r="G13" s="42">
        <f>SUMIF('R-Existing'!$B$12:$B$500,$B13,'R-Existing'!G$12:G$500)</f>
        <v>99</v>
      </c>
      <c r="H13" s="42">
        <f>SUMIF('R-Existing'!$B$12:$B$500,$B13,'R-Existing'!H$12:H$500)</f>
        <v>1771600.8700000006</v>
      </c>
      <c r="I13" s="42">
        <f>SUMIF('R-Existing'!$B$12:$B$500,$B13,'R-Existing'!I$12:I$500)</f>
        <v>11886.839999999997</v>
      </c>
      <c r="J13" s="42">
        <f>SUMIF('R-Existing'!$B$12:$B$500,$B13,'R-Existing'!J$12:J$500)</f>
        <v>1783487.7100000002</v>
      </c>
      <c r="K13" s="42">
        <f>SUMIF('R-Existing'!$B$12:$B$500,$B13,'R-Existing'!K$12:K$500)</f>
        <v>9660.5400000000081</v>
      </c>
      <c r="L13" s="42">
        <f>SUMIF('R-Existing'!$B$12:$B$500,$B13,'R-Existing'!L$12:L$500)</f>
        <v>21547.379999999986</v>
      </c>
      <c r="M13" s="42">
        <f>SUMIF('R-Existing'!$B$12:$B$500,$B13,'R-Existing'!M$12:M$500)</f>
        <v>46705</v>
      </c>
      <c r="N13" s="42">
        <f>SUMIF('R-Existing'!$B$12:$B$500,$B13,'R-Existing'!N$12:N$500)</f>
        <v>0</v>
      </c>
      <c r="O13" s="42">
        <f>SUMIF('R-Existing'!$B$12:$B$500,$B13,'R-Existing'!O$12:O$500)</f>
        <v>46550</v>
      </c>
      <c r="P13" s="42">
        <f>SUMIF('R-Existing'!$B$12:$B$500,$B13,'R-Existing'!P$12:P$500)</f>
        <v>18427.599999999991</v>
      </c>
      <c r="Q13" s="42">
        <f>SUMIF('R-Existing'!$B$12:$B$500,$B13,'R-Existing'!Q$12:Q$500)</f>
        <v>28122.399999999998</v>
      </c>
      <c r="R13" s="42">
        <f>SUMIF('R-Existing'!$B$12:$B$500,$B13,'R-Existing'!R$12:R$500)</f>
        <v>3119.7799999999997</v>
      </c>
      <c r="S13" s="42">
        <f>SUMIF('R-Existing'!$B$12:$B$500,$B13,'R-Existing'!S$12:S$500)</f>
        <v>1743478.4700000002</v>
      </c>
      <c r="T13" s="42">
        <f>SUMIF('R-Existing'!$B$12:$B$500,$B13,'R-Existing'!T$12:T$500)</f>
        <v>1746598.25</v>
      </c>
      <c r="U13" s="42">
        <f>U12</f>
        <v>1</v>
      </c>
      <c r="V13" s="42">
        <f>SUMIF('R-Existing'!$B$12:$B$500,$B13,'R-Existing'!V$12:V$500)</f>
        <v>16512.123715083337</v>
      </c>
      <c r="W13" s="42">
        <f>SUMIF('R-Existing'!$B$12:$B$500,$B13,'R-Existing'!W$12:W$500)</f>
        <v>0</v>
      </c>
      <c r="X13" s="42">
        <f>SUMIF('R-Existing'!$B$12:$B$500,$B13,'R-Existing'!X$12:X$500)</f>
        <v>155</v>
      </c>
      <c r="Y13" s="42">
        <f>SUMIF('R-Existing'!$B$12:$B$500,$B13,'R-Existing'!Y$12:Y$500)</f>
        <v>0</v>
      </c>
      <c r="Z13" s="42">
        <f>SUMIF('R-Existing'!$B$12:$B$500,$B13,'R-Existing'!Z$12:Z$500)</f>
        <v>0</v>
      </c>
      <c r="AA13" s="42">
        <f>SUMIF('R-Existing'!$B$12:$B$500,$B13,'R-Existing'!AA$12:AA$500)</f>
        <v>0</v>
      </c>
      <c r="AB13" s="42">
        <f>SUMIF('R-Existing'!$B$12:$B$500,$B13,'R-Existing'!AB$12:AB$500)</f>
        <v>0</v>
      </c>
      <c r="AC13" s="42">
        <f>SUMIF('R-Existing'!$B$12:$B$500,$B13,'R-Existing'!AC$12:AC$500)</f>
        <v>1</v>
      </c>
      <c r="AD13" s="42">
        <f>SUMIF('R-Existing'!$B$12:$B$500,$B13,'R-Existing'!AD$12:AD$500)</f>
        <v>0</v>
      </c>
      <c r="AE13" s="70">
        <f>SUMIF('R-Existing'!$B$12:$B$500,$B13,'R-Existing'!AE$12:AE$500)</f>
        <v>0.1111</v>
      </c>
      <c r="AF13" s="42">
        <f>SUMIF('R-Existing'!$B$12:$B$500,$B13,'R-Existing'!AF$12:AF$500)</f>
        <v>6851.5652859166676</v>
      </c>
      <c r="AG13" s="42">
        <f>SUMIF('R-Existing'!$B$12:$B$500,$B13,'R-Existing'!AG$12:AG$500)</f>
        <v>0</v>
      </c>
      <c r="AH13" s="42">
        <f>SUMIF('R-Existing'!$B$12:$B$500,$B13,'R-Existing'!AH$12:AH$500)</f>
        <v>0</v>
      </c>
      <c r="AI13" s="42">
        <f>SUMIF('R-Existing'!$B$12:$B$500,$B13,'R-Existing'!AI$12:AI$500)</f>
        <v>98</v>
      </c>
      <c r="AJ13" s="42">
        <f>SUMIF('R-Existing'!$B$12:$B$500,$B13,'R-Existing'!AJ$12:AJ$500)</f>
        <v>31360</v>
      </c>
      <c r="AK13" s="42">
        <f>SUMIF('R-Existing'!$B$12:$B$500,$B13,'R-Existing'!AK$12:AK$500)</f>
        <v>0</v>
      </c>
      <c r="AL13" s="42">
        <f>SUMIF('R-Existing'!$B$12:$B$500,$B13,'R-Existing'!AL$12:AL$500)</f>
        <v>0</v>
      </c>
      <c r="AM13" s="42">
        <f>SUMIF('R-Existing'!$B$12:$B$500,$B13,'R-Existing'!AM$12:AM$500)</f>
        <v>0</v>
      </c>
      <c r="AN13" s="42">
        <f>SUMIF('R-Existing'!$B$12:$B$500,$B13,'R-Existing'!AN$12:AN$500)</f>
        <v>0</v>
      </c>
      <c r="AO13" s="42"/>
      <c r="AP13" s="42"/>
    </row>
    <row r="14" spans="1:42" x14ac:dyDescent="0.2">
      <c r="A14" s="1">
        <f t="shared" si="2"/>
        <v>6</v>
      </c>
      <c r="B14" s="10">
        <f t="shared" si="3"/>
        <v>41820</v>
      </c>
      <c r="C14" s="42">
        <f>SUMIF('R-Existing'!$B$12:$B$500,$B14,'R-Existing'!C$12:C$500)</f>
        <v>107073.73000000001</v>
      </c>
      <c r="D14" s="42">
        <f>SUMIF('R-Existing'!$B$12:$B$500,$B14,'R-Existing'!D$12:D$500)</f>
        <v>313279.77</v>
      </c>
      <c r="E14" s="42">
        <f>SUMIF('R-Existing'!$B$12:$B$500,$B14,'R-Existing'!E$12:E$500)</f>
        <v>0</v>
      </c>
      <c r="F14" s="42">
        <f>SUMIF('R-Existing'!$B$12:$B$500,$B14,'R-Existing'!F$12:F$500)</f>
        <v>0</v>
      </c>
      <c r="G14" s="42">
        <f>SUMIF('R-Existing'!$B$12:$B$500,$B14,'R-Existing'!G$12:G$500)</f>
        <v>92</v>
      </c>
      <c r="H14" s="42">
        <f>SUMIF('R-Existing'!$B$12:$B$500,$B14,'R-Existing'!H$12:H$500)</f>
        <v>1743478.4700000002</v>
      </c>
      <c r="I14" s="42">
        <f>SUMIF('R-Existing'!$B$12:$B$500,$B14,'R-Existing'!I$12:I$500)</f>
        <v>3119.7799999999984</v>
      </c>
      <c r="J14" s="42">
        <f>SUMIF('R-Existing'!$B$12:$B$500,$B14,'R-Existing'!J$12:J$500)</f>
        <v>1746598.25</v>
      </c>
      <c r="K14" s="42">
        <f>SUMIF('R-Existing'!$B$12:$B$500,$B14,'R-Existing'!K$12:K$500)</f>
        <v>9460.82</v>
      </c>
      <c r="L14" s="42">
        <f>SUMIF('R-Existing'!$B$12:$B$500,$B14,'R-Existing'!L$12:L$500)</f>
        <v>12580.599999999997</v>
      </c>
      <c r="M14" s="42">
        <f>SUMIF('R-Existing'!$B$12:$B$500,$B14,'R-Existing'!M$12:M$500)</f>
        <v>43380</v>
      </c>
      <c r="N14" s="42">
        <f>SUMIF('R-Existing'!$B$12:$B$500,$B14,'R-Existing'!N$12:N$500)</f>
        <v>0</v>
      </c>
      <c r="O14" s="42">
        <f>SUMIF('R-Existing'!$B$12:$B$500,$B14,'R-Existing'!O$12:O$500)</f>
        <v>43225</v>
      </c>
      <c r="P14" s="42">
        <f>SUMIF('R-Existing'!$B$12:$B$500,$B14,'R-Existing'!P$12:P$500)</f>
        <v>10472.31</v>
      </c>
      <c r="Q14" s="42">
        <f>SUMIF('R-Existing'!$B$12:$B$500,$B14,'R-Existing'!Q$12:Q$500)</f>
        <v>32752.689999999995</v>
      </c>
      <c r="R14" s="42">
        <f>SUMIF('R-Existing'!$B$12:$B$500,$B14,'R-Existing'!R$12:R$500)</f>
        <v>2108.2900000000004</v>
      </c>
      <c r="S14" s="42">
        <f>SUMIF('R-Existing'!$B$12:$B$500,$B14,'R-Existing'!S$12:S$500)</f>
        <v>1710725.7800000003</v>
      </c>
      <c r="T14" s="42">
        <f>SUMIF('R-Existing'!$B$12:$B$500,$B14,'R-Existing'!T$12:T$500)</f>
        <v>1712834.0699999998</v>
      </c>
      <c r="U14" s="42">
        <f t="shared" ref="U14:U77" si="4">U13</f>
        <v>1</v>
      </c>
      <c r="V14" s="42">
        <f>SUMIF('R-Existing'!$B$12:$B$500,$B14,'R-Existing'!V$12:V$500)</f>
        <v>16170.588797916667</v>
      </c>
      <c r="W14" s="42">
        <f>SUMIF('R-Existing'!$B$12:$B$500,$B14,'R-Existing'!W$12:W$500)</f>
        <v>0</v>
      </c>
      <c r="X14" s="42">
        <f>SUMIF('R-Existing'!$B$12:$B$500,$B14,'R-Existing'!X$12:X$500)</f>
        <v>155</v>
      </c>
      <c r="Y14" s="42">
        <f>SUMIF('R-Existing'!$B$12:$B$500,$B14,'R-Existing'!Y$12:Y$500)</f>
        <v>0</v>
      </c>
      <c r="Z14" s="42">
        <f>SUMIF('R-Existing'!$B$12:$B$500,$B14,'R-Existing'!Z$12:Z$500)</f>
        <v>0</v>
      </c>
      <c r="AA14" s="42">
        <f>SUMIF('R-Existing'!$B$12:$B$500,$B14,'R-Existing'!AA$12:AA$500)</f>
        <v>0</v>
      </c>
      <c r="AB14" s="42">
        <f>SUMIF('R-Existing'!$B$12:$B$500,$B14,'R-Existing'!AB$12:AB$500)</f>
        <v>0</v>
      </c>
      <c r="AC14" s="42">
        <f>SUMIF('R-Existing'!$B$12:$B$500,$B14,'R-Existing'!AC$12:AC$500)</f>
        <v>1</v>
      </c>
      <c r="AD14" s="42">
        <f>SUMIF('R-Existing'!$B$12:$B$500,$B14,'R-Existing'!AD$12:AD$500)</f>
        <v>0</v>
      </c>
      <c r="AE14" s="70">
        <f>SUMIF('R-Existing'!$B$12:$B$500,$B14,'R-Existing'!AE$12:AE$500)</f>
        <v>0.1111</v>
      </c>
      <c r="AF14" s="42">
        <f>SUMIF('R-Existing'!$B$12:$B$500,$B14,'R-Existing'!AF$12:AF$500)</f>
        <v>6709.8482770833334</v>
      </c>
      <c r="AG14" s="42">
        <f>SUMIF('R-Existing'!$B$12:$B$500,$B14,'R-Existing'!AG$12:AG$500)</f>
        <v>0</v>
      </c>
      <c r="AH14" s="42">
        <f>SUMIF('R-Existing'!$B$12:$B$500,$B14,'R-Existing'!AH$12:AH$500)</f>
        <v>0</v>
      </c>
      <c r="AI14" s="42">
        <f>SUMIF('R-Existing'!$B$12:$B$500,$B14,'R-Existing'!AI$12:AI$500)</f>
        <v>91</v>
      </c>
      <c r="AJ14" s="42">
        <f>SUMIF('R-Existing'!$B$12:$B$500,$B14,'R-Existing'!AJ$12:AJ$500)</f>
        <v>29120</v>
      </c>
      <c r="AK14" s="42">
        <f>SUMIF('R-Existing'!$B$12:$B$500,$B14,'R-Existing'!AK$12:AK$500)</f>
        <v>0</v>
      </c>
      <c r="AL14" s="42">
        <f>SUMIF('R-Existing'!$B$12:$B$500,$B14,'R-Existing'!AL$12:AL$500)</f>
        <v>0</v>
      </c>
      <c r="AM14" s="42">
        <f>SUMIF('R-Existing'!$B$12:$B$500,$B14,'R-Existing'!AM$12:AM$500)</f>
        <v>0</v>
      </c>
      <c r="AN14" s="42">
        <f>SUMIF('R-Existing'!$B$12:$B$500,$B14,'R-Existing'!AN$12:AN$500)</f>
        <v>0</v>
      </c>
      <c r="AO14" s="42"/>
      <c r="AP14" s="42"/>
    </row>
    <row r="15" spans="1:42" x14ac:dyDescent="0.2">
      <c r="A15" s="1">
        <f t="shared" si="2"/>
        <v>7</v>
      </c>
      <c r="B15" s="10">
        <f t="shared" si="3"/>
        <v>41851</v>
      </c>
      <c r="C15" s="42">
        <f>SUMIF('R-Existing'!$B$12:$B$500,$B15,'R-Existing'!C$12:C$500)</f>
        <v>106376.03</v>
      </c>
      <c r="D15" s="42">
        <f>SUMIF('R-Existing'!$B$12:$B$500,$B15,'R-Existing'!D$12:D$500)</f>
        <v>419655.80000000005</v>
      </c>
      <c r="E15" s="42">
        <f>SUMIF('R-Existing'!$B$12:$B$500,$B15,'R-Existing'!E$12:E$500)</f>
        <v>0</v>
      </c>
      <c r="F15" s="42">
        <f>SUMIF('R-Existing'!$B$12:$B$500,$B15,'R-Existing'!F$12:F$500)</f>
        <v>0</v>
      </c>
      <c r="G15" s="42">
        <f>SUMIF('R-Existing'!$B$12:$B$500,$B15,'R-Existing'!G$12:G$500)</f>
        <v>113</v>
      </c>
      <c r="H15" s="42">
        <f>SUMIF('R-Existing'!$B$12:$B$500,$B15,'R-Existing'!H$12:H$500)</f>
        <v>1710725.7800000003</v>
      </c>
      <c r="I15" s="42">
        <f>SUMIF('R-Existing'!$B$12:$B$500,$B15,'R-Existing'!I$12:I$500)</f>
        <v>2108.2900000000018</v>
      </c>
      <c r="J15" s="42">
        <f>SUMIF('R-Existing'!$B$12:$B$500,$B15,'R-Existing'!J$12:J$500)</f>
        <v>1712834.0699999998</v>
      </c>
      <c r="K15" s="42">
        <f>SUMIF('R-Existing'!$B$12:$B$500,$B15,'R-Existing'!K$12:K$500)</f>
        <v>9277.9199999999946</v>
      </c>
      <c r="L15" s="42">
        <f>SUMIF('R-Existing'!$B$12:$B$500,$B15,'R-Existing'!L$12:L$500)</f>
        <v>11386.209999999994</v>
      </c>
      <c r="M15" s="42">
        <f>SUMIF('R-Existing'!$B$12:$B$500,$B15,'R-Existing'!M$12:M$500)</f>
        <v>53355</v>
      </c>
      <c r="N15" s="42">
        <f>SUMIF('R-Existing'!$B$12:$B$500,$B15,'R-Existing'!N$12:N$500)</f>
        <v>0</v>
      </c>
      <c r="O15" s="42">
        <f>SUMIF('R-Existing'!$B$12:$B$500,$B15,'R-Existing'!O$12:O$500)</f>
        <v>53200</v>
      </c>
      <c r="P15" s="42">
        <f>SUMIF('R-Existing'!$B$12:$B$500,$B15,'R-Existing'!P$12:P$500)</f>
        <v>10293.529999999995</v>
      </c>
      <c r="Q15" s="42">
        <f>SUMIF('R-Existing'!$B$12:$B$500,$B15,'R-Existing'!Q$12:Q$500)</f>
        <v>42906.470000000008</v>
      </c>
      <c r="R15" s="42">
        <f>SUMIF('R-Existing'!$B$12:$B$500,$B15,'R-Existing'!R$12:R$500)</f>
        <v>1092.68</v>
      </c>
      <c r="S15" s="42">
        <f>SUMIF('R-Existing'!$B$12:$B$500,$B15,'R-Existing'!S$12:S$500)</f>
        <v>1667819.3099999998</v>
      </c>
      <c r="T15" s="42">
        <f>SUMIF('R-Existing'!$B$12:$B$500,$B15,'R-Existing'!T$12:T$500)</f>
        <v>1668911.9899999995</v>
      </c>
      <c r="U15" s="42">
        <f t="shared" si="4"/>
        <v>1</v>
      </c>
      <c r="V15" s="42">
        <f>SUMIF('R-Existing'!$B$12:$B$500,$B15,'R-Existing'!V$12:V$500)</f>
        <v>15857.988764749998</v>
      </c>
      <c r="W15" s="42">
        <f>SUMIF('R-Existing'!$B$12:$B$500,$B15,'R-Existing'!W$12:W$500)</f>
        <v>0</v>
      </c>
      <c r="X15" s="42">
        <f>SUMIF('R-Existing'!$B$12:$B$500,$B15,'R-Existing'!X$12:X$500)</f>
        <v>155</v>
      </c>
      <c r="Y15" s="42">
        <f>SUMIF('R-Existing'!$B$12:$B$500,$B15,'R-Existing'!Y$12:Y$500)</f>
        <v>0</v>
      </c>
      <c r="Z15" s="42">
        <f>SUMIF('R-Existing'!$B$12:$B$500,$B15,'R-Existing'!Z$12:Z$500)</f>
        <v>0</v>
      </c>
      <c r="AA15" s="42">
        <f>SUMIF('R-Existing'!$B$12:$B$500,$B15,'R-Existing'!AA$12:AA$500)</f>
        <v>0</v>
      </c>
      <c r="AB15" s="42">
        <f>SUMIF('R-Existing'!$B$12:$B$500,$B15,'R-Existing'!AB$12:AB$500)</f>
        <v>0</v>
      </c>
      <c r="AC15" s="42">
        <f>SUMIF('R-Existing'!$B$12:$B$500,$B15,'R-Existing'!AC$12:AC$500)</f>
        <v>1</v>
      </c>
      <c r="AD15" s="42">
        <f>SUMIF('R-Existing'!$B$12:$B$500,$B15,'R-Existing'!AD$12:AD$500)</f>
        <v>0</v>
      </c>
      <c r="AE15" s="70">
        <f>SUMIF('R-Existing'!$B$12:$B$500,$B15,'R-Existing'!AE$12:AE$500)</f>
        <v>0.1111</v>
      </c>
      <c r="AF15" s="42">
        <f>SUMIF('R-Existing'!$B$12:$B$500,$B15,'R-Existing'!AF$12:AF$500)</f>
        <v>6580.1375522499993</v>
      </c>
      <c r="AG15" s="42">
        <f>SUMIF('R-Existing'!$B$12:$B$500,$B15,'R-Existing'!AG$12:AG$500)</f>
        <v>0</v>
      </c>
      <c r="AH15" s="42">
        <f>SUMIF('R-Existing'!$B$12:$B$500,$B15,'R-Existing'!AH$12:AH$500)</f>
        <v>0</v>
      </c>
      <c r="AI15" s="42">
        <f>SUMIF('R-Existing'!$B$12:$B$500,$B15,'R-Existing'!AI$12:AI$500)</f>
        <v>112</v>
      </c>
      <c r="AJ15" s="42">
        <f>SUMIF('R-Existing'!$B$12:$B$500,$B15,'R-Existing'!AJ$12:AJ$500)</f>
        <v>35840</v>
      </c>
      <c r="AK15" s="42">
        <f>SUMIF('R-Existing'!$B$12:$B$500,$B15,'R-Existing'!AK$12:AK$500)</f>
        <v>0</v>
      </c>
      <c r="AL15" s="42">
        <f>SUMIF('R-Existing'!$B$12:$B$500,$B15,'R-Existing'!AL$12:AL$500)</f>
        <v>0</v>
      </c>
      <c r="AM15" s="42">
        <f>SUMIF('R-Existing'!$B$12:$B$500,$B15,'R-Existing'!AM$12:AM$500)</f>
        <v>0</v>
      </c>
      <c r="AN15" s="42">
        <f>SUMIF('R-Existing'!$B$12:$B$500,$B15,'R-Existing'!AN$12:AN$500)</f>
        <v>0</v>
      </c>
      <c r="AO15" s="42"/>
      <c r="AP15" s="42"/>
    </row>
    <row r="16" spans="1:42" x14ac:dyDescent="0.2">
      <c r="A16" s="1">
        <f t="shared" si="2"/>
        <v>8</v>
      </c>
      <c r="B16" s="10">
        <f t="shared" si="3"/>
        <v>41882</v>
      </c>
      <c r="C16" s="42">
        <f>SUMIF('R-Existing'!$B$12:$B$500,$B16,'R-Existing'!C$12:C$500)</f>
        <v>100420.40000000001</v>
      </c>
      <c r="D16" s="42">
        <f>SUMIF('R-Existing'!$B$12:$B$500,$B16,'R-Existing'!D$12:D$500)</f>
        <v>520076.20000000007</v>
      </c>
      <c r="E16" s="42">
        <f>SUMIF('R-Existing'!$B$12:$B$500,$B16,'R-Existing'!E$12:E$500)</f>
        <v>0</v>
      </c>
      <c r="F16" s="42">
        <f>SUMIF('R-Existing'!$B$12:$B$500,$B16,'R-Existing'!F$12:F$500)</f>
        <v>0</v>
      </c>
      <c r="G16" s="42">
        <f>SUMIF('R-Existing'!$B$12:$B$500,$B16,'R-Existing'!G$12:G$500)</f>
        <v>105</v>
      </c>
      <c r="H16" s="42">
        <f>SUMIF('R-Existing'!$B$12:$B$500,$B16,'R-Existing'!H$12:H$500)</f>
        <v>1667819.3099999998</v>
      </c>
      <c r="I16" s="42">
        <f>SUMIF('R-Existing'!$B$12:$B$500,$B16,'R-Existing'!I$12:I$500)</f>
        <v>1092.6800000000035</v>
      </c>
      <c r="J16" s="42">
        <f>SUMIF('R-Existing'!$B$12:$B$500,$B16,'R-Existing'!J$12:J$500)</f>
        <v>1668911.9899999995</v>
      </c>
      <c r="K16" s="42">
        <f>SUMIF('R-Existing'!$B$12:$B$500,$B16,'R-Existing'!K$12:K$500)</f>
        <v>9040.059999999994</v>
      </c>
      <c r="L16" s="42">
        <f>SUMIF('R-Existing'!$B$12:$B$500,$B16,'R-Existing'!L$12:L$500)</f>
        <v>10132.740000000002</v>
      </c>
      <c r="M16" s="42">
        <f>SUMIF('R-Existing'!$B$12:$B$500,$B16,'R-Existing'!M$12:M$500)</f>
        <v>49555</v>
      </c>
      <c r="N16" s="42">
        <f>SUMIF('R-Existing'!$B$12:$B$500,$B16,'R-Existing'!N$12:N$500)</f>
        <v>0</v>
      </c>
      <c r="O16" s="42">
        <f>SUMIF('R-Existing'!$B$12:$B$500,$B16,'R-Existing'!O$12:O$500)</f>
        <v>49400</v>
      </c>
      <c r="P16" s="42">
        <f>SUMIF('R-Existing'!$B$12:$B$500,$B16,'R-Existing'!P$12:P$500)</f>
        <v>8710.61</v>
      </c>
      <c r="Q16" s="42">
        <f>SUMIF('R-Existing'!$B$12:$B$500,$B16,'R-Existing'!Q$12:Q$500)</f>
        <v>40689.39</v>
      </c>
      <c r="R16" s="42">
        <f>SUMIF('R-Existing'!$B$12:$B$500,$B16,'R-Existing'!R$12:R$500)</f>
        <v>1422.1299999999999</v>
      </c>
      <c r="S16" s="42">
        <f>SUMIF('R-Existing'!$B$12:$B$500,$B16,'R-Existing'!S$12:S$500)</f>
        <v>1627129.92</v>
      </c>
      <c r="T16" s="42">
        <f>SUMIF('R-Existing'!$B$12:$B$500,$B16,'R-Existing'!T$12:T$500)</f>
        <v>1628552.0499999993</v>
      </c>
      <c r="U16" s="42">
        <f t="shared" si="4"/>
        <v>1</v>
      </c>
      <c r="V16" s="42">
        <f>SUMIF('R-Existing'!$B$12:$B$500,$B16,'R-Existing'!V$12:V$500)</f>
        <v>15451.343507416663</v>
      </c>
      <c r="W16" s="42">
        <f>SUMIF('R-Existing'!$B$12:$B$500,$B16,'R-Existing'!W$12:W$500)</f>
        <v>0</v>
      </c>
      <c r="X16" s="42">
        <f>SUMIF('R-Existing'!$B$12:$B$500,$B16,'R-Existing'!X$12:X$500)</f>
        <v>155</v>
      </c>
      <c r="Y16" s="42">
        <f>SUMIF('R-Existing'!$B$12:$B$500,$B16,'R-Existing'!Y$12:Y$500)</f>
        <v>0</v>
      </c>
      <c r="Z16" s="42">
        <f>SUMIF('R-Existing'!$B$12:$B$500,$B16,'R-Existing'!Z$12:Z$500)</f>
        <v>0</v>
      </c>
      <c r="AA16" s="42">
        <f>SUMIF('R-Existing'!$B$12:$B$500,$B16,'R-Existing'!AA$12:AA$500)</f>
        <v>0</v>
      </c>
      <c r="AB16" s="42">
        <f>SUMIF('R-Existing'!$B$12:$B$500,$B16,'R-Existing'!AB$12:AB$500)</f>
        <v>0</v>
      </c>
      <c r="AC16" s="42">
        <f>SUMIF('R-Existing'!$B$12:$B$500,$B16,'R-Existing'!AC$12:AC$500)</f>
        <v>1</v>
      </c>
      <c r="AD16" s="42">
        <f>SUMIF('R-Existing'!$B$12:$B$500,$B16,'R-Existing'!AD$12:AD$500)</f>
        <v>0</v>
      </c>
      <c r="AE16" s="70">
        <f>SUMIF('R-Existing'!$B$12:$B$500,$B16,'R-Existing'!AE$12:AE$500)</f>
        <v>0.1111</v>
      </c>
      <c r="AF16" s="42">
        <f>SUMIF('R-Existing'!$B$12:$B$500,$B16,'R-Existing'!AF$12:AF$500)</f>
        <v>6411.4035615833318</v>
      </c>
      <c r="AG16" s="42">
        <f>SUMIF('R-Existing'!$B$12:$B$500,$B16,'R-Existing'!AG$12:AG$500)</f>
        <v>0</v>
      </c>
      <c r="AH16" s="42">
        <f>SUMIF('R-Existing'!$B$12:$B$500,$B16,'R-Existing'!AH$12:AH$500)</f>
        <v>0</v>
      </c>
      <c r="AI16" s="42">
        <f>SUMIF('R-Existing'!$B$12:$B$500,$B16,'R-Existing'!AI$12:AI$500)</f>
        <v>104</v>
      </c>
      <c r="AJ16" s="42">
        <f>SUMIF('R-Existing'!$B$12:$B$500,$B16,'R-Existing'!AJ$12:AJ$500)</f>
        <v>33280</v>
      </c>
      <c r="AK16" s="42">
        <f>SUMIF('R-Existing'!$B$12:$B$500,$B16,'R-Existing'!AK$12:AK$500)</f>
        <v>0</v>
      </c>
      <c r="AL16" s="42">
        <f>SUMIF('R-Existing'!$B$12:$B$500,$B16,'R-Existing'!AL$12:AL$500)</f>
        <v>0</v>
      </c>
      <c r="AM16" s="42">
        <f>SUMIF('R-Existing'!$B$12:$B$500,$B16,'R-Existing'!AM$12:AM$500)</f>
        <v>0</v>
      </c>
      <c r="AN16" s="42">
        <f>SUMIF('R-Existing'!$B$12:$B$500,$B16,'R-Existing'!AN$12:AN$500)</f>
        <v>0</v>
      </c>
      <c r="AO16" s="42"/>
      <c r="AP16" s="42"/>
    </row>
    <row r="17" spans="1:42" x14ac:dyDescent="0.2">
      <c r="A17" s="1">
        <f t="shared" si="2"/>
        <v>9</v>
      </c>
      <c r="B17" s="10">
        <f t="shared" si="3"/>
        <v>41912</v>
      </c>
      <c r="C17" s="42">
        <f>SUMIF('R-Existing'!$B$12:$B$500,$B17,'R-Existing'!C$12:C$500)</f>
        <v>89493.359999999957</v>
      </c>
      <c r="D17" s="42">
        <f>SUMIF('R-Existing'!$B$12:$B$500,$B17,'R-Existing'!D$12:D$500)</f>
        <v>609569.56000000006</v>
      </c>
      <c r="E17" s="42">
        <f>SUMIF('R-Existing'!$B$12:$B$500,$B17,'R-Existing'!E$12:E$500)</f>
        <v>0</v>
      </c>
      <c r="F17" s="42">
        <f>SUMIF('R-Existing'!$B$12:$B$500,$B17,'R-Existing'!F$12:F$500)</f>
        <v>0</v>
      </c>
      <c r="G17" s="42">
        <f>SUMIF('R-Existing'!$B$12:$B$500,$B17,'R-Existing'!G$12:G$500)</f>
        <v>108</v>
      </c>
      <c r="H17" s="42">
        <f>SUMIF('R-Existing'!$B$12:$B$500,$B17,'R-Existing'!H$12:H$500)</f>
        <v>1627129.92</v>
      </c>
      <c r="I17" s="42">
        <f>SUMIF('R-Existing'!$B$12:$B$500,$B17,'R-Existing'!I$12:I$500)</f>
        <v>1422.1299999999983</v>
      </c>
      <c r="J17" s="42">
        <f>SUMIF('R-Existing'!$B$12:$B$500,$B17,'R-Existing'!J$12:J$500)</f>
        <v>1628552.0499999993</v>
      </c>
      <c r="K17" s="42">
        <f>SUMIF('R-Existing'!$B$12:$B$500,$B17,'R-Existing'!K$12:K$500)</f>
        <v>8821.350000000004</v>
      </c>
      <c r="L17" s="42">
        <f>SUMIF('R-Existing'!$B$12:$B$500,$B17,'R-Existing'!L$12:L$500)</f>
        <v>10243.480000000001</v>
      </c>
      <c r="M17" s="42">
        <f>SUMIF('R-Existing'!$B$12:$B$500,$B17,'R-Existing'!M$12:M$500)</f>
        <v>50980</v>
      </c>
      <c r="N17" s="42">
        <f>SUMIF('R-Existing'!$B$12:$B$500,$B17,'R-Existing'!N$12:N$500)</f>
        <v>0</v>
      </c>
      <c r="O17" s="42">
        <f>SUMIF('R-Existing'!$B$12:$B$500,$B17,'R-Existing'!O$12:O$500)</f>
        <v>50825</v>
      </c>
      <c r="P17" s="42">
        <f>SUMIF('R-Existing'!$B$12:$B$500,$B17,'R-Existing'!P$12:P$500)</f>
        <v>9168.6700000000037</v>
      </c>
      <c r="Q17" s="42">
        <f>SUMIF('R-Existing'!$B$12:$B$500,$B17,'R-Existing'!Q$12:Q$500)</f>
        <v>41656.330000000016</v>
      </c>
      <c r="R17" s="42">
        <f>SUMIF('R-Existing'!$B$12:$B$500,$B17,'R-Existing'!R$12:R$500)</f>
        <v>1074.81</v>
      </c>
      <c r="S17" s="42">
        <f>SUMIF('R-Existing'!$B$12:$B$500,$B17,'R-Existing'!S$12:S$500)</f>
        <v>1585473.5900000008</v>
      </c>
      <c r="T17" s="42">
        <f>SUMIF('R-Existing'!$B$12:$B$500,$B17,'R-Existing'!T$12:T$500)</f>
        <v>1586548.4000000001</v>
      </c>
      <c r="U17" s="42">
        <f t="shared" si="4"/>
        <v>1</v>
      </c>
      <c r="V17" s="42">
        <f>SUMIF('R-Existing'!$B$12:$B$500,$B17,'R-Existing'!V$12:V$500)</f>
        <v>15077.677729583327</v>
      </c>
      <c r="W17" s="42">
        <f>SUMIF('R-Existing'!$B$12:$B$500,$B17,'R-Existing'!W$12:W$500)</f>
        <v>0</v>
      </c>
      <c r="X17" s="42">
        <f>SUMIF('R-Existing'!$B$12:$B$500,$B17,'R-Existing'!X$12:X$500)</f>
        <v>155</v>
      </c>
      <c r="Y17" s="42">
        <f>SUMIF('R-Existing'!$B$12:$B$500,$B17,'R-Existing'!Y$12:Y$500)</f>
        <v>0</v>
      </c>
      <c r="Z17" s="42">
        <f>SUMIF('R-Existing'!$B$12:$B$500,$B17,'R-Existing'!Z$12:Z$500)</f>
        <v>0</v>
      </c>
      <c r="AA17" s="42">
        <f>SUMIF('R-Existing'!$B$12:$B$500,$B17,'R-Existing'!AA$12:AA$500)</f>
        <v>0</v>
      </c>
      <c r="AB17" s="42">
        <f>SUMIF('R-Existing'!$B$12:$B$500,$B17,'R-Existing'!AB$12:AB$500)</f>
        <v>0</v>
      </c>
      <c r="AC17" s="42">
        <f>SUMIF('R-Existing'!$B$12:$B$500,$B17,'R-Existing'!AC$12:AC$500)</f>
        <v>1</v>
      </c>
      <c r="AD17" s="42">
        <f>SUMIF('R-Existing'!$B$12:$B$500,$B17,'R-Existing'!AD$12:AD$500)</f>
        <v>0</v>
      </c>
      <c r="AE17" s="70">
        <f>SUMIF('R-Existing'!$B$12:$B$500,$B17,'R-Existing'!AE$12:AE$500)</f>
        <v>0.1111</v>
      </c>
      <c r="AF17" s="42">
        <f>SUMIF('R-Existing'!$B$12:$B$500,$B17,'R-Existing'!AF$12:AF$500)</f>
        <v>6256.3541254166648</v>
      </c>
      <c r="AG17" s="42">
        <f>SUMIF('R-Existing'!$B$12:$B$500,$B17,'R-Existing'!AG$12:AG$500)</f>
        <v>0</v>
      </c>
      <c r="AH17" s="42">
        <f>SUMIF('R-Existing'!$B$12:$B$500,$B17,'R-Existing'!AH$12:AH$500)</f>
        <v>0</v>
      </c>
      <c r="AI17" s="42">
        <f>SUMIF('R-Existing'!$B$12:$B$500,$B17,'R-Existing'!AI$12:AI$500)</f>
        <v>107</v>
      </c>
      <c r="AJ17" s="42">
        <f>SUMIF('R-Existing'!$B$12:$B$500,$B17,'R-Existing'!AJ$12:AJ$500)</f>
        <v>34240</v>
      </c>
      <c r="AK17" s="42">
        <f>SUMIF('R-Existing'!$B$12:$B$500,$B17,'R-Existing'!AK$12:AK$500)</f>
        <v>0</v>
      </c>
      <c r="AL17" s="42">
        <f>SUMIF('R-Existing'!$B$12:$B$500,$B17,'R-Existing'!AL$12:AL$500)</f>
        <v>0</v>
      </c>
      <c r="AM17" s="42">
        <f>SUMIF('R-Existing'!$B$12:$B$500,$B17,'R-Existing'!AM$12:AM$500)</f>
        <v>0</v>
      </c>
      <c r="AN17" s="42">
        <f>SUMIF('R-Existing'!$B$12:$B$500,$B17,'R-Existing'!AN$12:AN$500)</f>
        <v>0</v>
      </c>
      <c r="AO17" s="42"/>
      <c r="AP17" s="42"/>
    </row>
    <row r="18" spans="1:42" s="4" customFormat="1" x14ac:dyDescent="0.2">
      <c r="A18" s="1">
        <f t="shared" si="2"/>
        <v>10</v>
      </c>
      <c r="B18" s="10">
        <f t="shared" si="3"/>
        <v>41943</v>
      </c>
      <c r="C18" s="42">
        <f>SUMIF('R-Existing'!$B$12:$B$500,$B18,'R-Existing'!C$12:C$500)</f>
        <v>77465.990000000005</v>
      </c>
      <c r="D18" s="42">
        <f>SUMIF('R-Existing'!$B$12:$B$500,$B18,'R-Existing'!D$12:D$500)</f>
        <v>687035.55</v>
      </c>
      <c r="E18" s="42">
        <f>SUMIF('R-Existing'!$B$12:$B$500,$B18,'R-Existing'!E$12:E$500)</f>
        <v>0</v>
      </c>
      <c r="F18" s="42">
        <f>SUMIF('R-Existing'!$B$12:$B$500,$B18,'R-Existing'!F$12:F$500)</f>
        <v>0</v>
      </c>
      <c r="G18" s="42">
        <f>SUMIF('R-Existing'!$B$12:$B$500,$B18,'R-Existing'!G$12:G$500)</f>
        <v>101</v>
      </c>
      <c r="H18" s="42">
        <f>SUMIF('R-Existing'!$B$12:$B$500,$B18,'R-Existing'!H$12:H$500)</f>
        <v>1585473.5900000008</v>
      </c>
      <c r="I18" s="42">
        <f>SUMIF('R-Existing'!$B$12:$B$500,$B18,'R-Existing'!I$12:I$500)</f>
        <v>1074.8100000000027</v>
      </c>
      <c r="J18" s="42">
        <f>SUMIF('R-Existing'!$B$12:$B$500,$B18,'R-Existing'!J$12:J$500)</f>
        <v>1586548.4000000001</v>
      </c>
      <c r="K18" s="42">
        <f>SUMIF('R-Existing'!$B$12:$B$500,$B18,'R-Existing'!K$12:K$500)</f>
        <v>8593.89</v>
      </c>
      <c r="L18" s="42">
        <f>SUMIF('R-Existing'!$B$12:$B$500,$B18,'R-Existing'!L$12:L$500)</f>
        <v>9668.7000000000025</v>
      </c>
      <c r="M18" s="42">
        <f>SUMIF('R-Existing'!$B$12:$B$500,$B18,'R-Existing'!M$12:M$500)</f>
        <v>47655</v>
      </c>
      <c r="N18" s="42">
        <f>SUMIF('R-Existing'!$B$12:$B$500,$B18,'R-Existing'!N$12:N$500)</f>
        <v>0</v>
      </c>
      <c r="O18" s="42">
        <f>SUMIF('R-Existing'!$B$12:$B$500,$B18,'R-Existing'!O$12:O$500)</f>
        <v>47500</v>
      </c>
      <c r="P18" s="42">
        <f>SUMIF('R-Existing'!$B$12:$B$500,$B18,'R-Existing'!P$12:P$500)</f>
        <v>8069.5400000000018</v>
      </c>
      <c r="Q18" s="42">
        <f>SUMIF('R-Existing'!$B$12:$B$500,$B18,'R-Existing'!Q$12:Q$500)</f>
        <v>39430.46</v>
      </c>
      <c r="R18" s="42">
        <f>SUMIF('R-Existing'!$B$12:$B$500,$B18,'R-Existing'!R$12:R$500)</f>
        <v>1599.1599999999999</v>
      </c>
      <c r="S18" s="42">
        <f>SUMIF('R-Existing'!$B$12:$B$500,$B18,'R-Existing'!S$12:S$500)</f>
        <v>1546043.1300000006</v>
      </c>
      <c r="T18" s="42">
        <f>SUMIF('R-Existing'!$B$12:$B$500,$B18,'R-Existing'!T$12:T$500)</f>
        <v>1547642.2899999998</v>
      </c>
      <c r="U18" s="42">
        <f t="shared" si="4"/>
        <v>1</v>
      </c>
      <c r="V18" s="42">
        <f>SUMIF('R-Existing'!$B$12:$B$500,$B18,'R-Existing'!V$12:V$500)</f>
        <v>14688.793936666669</v>
      </c>
      <c r="W18" s="42">
        <f>SUMIF('R-Existing'!$B$12:$B$500,$B18,'R-Existing'!W$12:W$500)</f>
        <v>0</v>
      </c>
      <c r="X18" s="42">
        <f>SUMIF('R-Existing'!$B$12:$B$500,$B18,'R-Existing'!X$12:X$500)</f>
        <v>155</v>
      </c>
      <c r="Y18" s="42">
        <f>SUMIF('R-Existing'!$B$12:$B$500,$B18,'R-Existing'!Y$12:Y$500)</f>
        <v>0</v>
      </c>
      <c r="Z18" s="42">
        <f>SUMIF('R-Existing'!$B$12:$B$500,$B18,'R-Existing'!Z$12:Z$500)</f>
        <v>0</v>
      </c>
      <c r="AA18" s="42">
        <f>SUMIF('R-Existing'!$B$12:$B$500,$B18,'R-Existing'!AA$12:AA$500)</f>
        <v>0</v>
      </c>
      <c r="AB18" s="42">
        <f>SUMIF('R-Existing'!$B$12:$B$500,$B18,'R-Existing'!AB$12:AB$500)</f>
        <v>0</v>
      </c>
      <c r="AC18" s="42">
        <f>SUMIF('R-Existing'!$B$12:$B$500,$B18,'R-Existing'!AC$12:AC$500)</f>
        <v>1</v>
      </c>
      <c r="AD18" s="42">
        <f>SUMIF('R-Existing'!$B$12:$B$500,$B18,'R-Existing'!AD$12:AD$500)</f>
        <v>0</v>
      </c>
      <c r="AE18" s="70">
        <f>SUMIF('R-Existing'!$B$12:$B$500,$B18,'R-Existing'!AE$12:AE$500)</f>
        <v>0.1111</v>
      </c>
      <c r="AF18" s="42">
        <f>SUMIF('R-Existing'!$B$12:$B$500,$B18,'R-Existing'!AF$12:AF$500)</f>
        <v>6094.9901033333344</v>
      </c>
      <c r="AG18" s="42">
        <f>SUMIF('R-Existing'!$B$12:$B$500,$B18,'R-Existing'!AG$12:AG$500)</f>
        <v>0</v>
      </c>
      <c r="AH18" s="42">
        <f>SUMIF('R-Existing'!$B$12:$B$500,$B18,'R-Existing'!AH$12:AH$500)</f>
        <v>0</v>
      </c>
      <c r="AI18" s="42">
        <f>SUMIF('R-Existing'!$B$12:$B$500,$B18,'R-Existing'!AI$12:AI$500)</f>
        <v>100</v>
      </c>
      <c r="AJ18" s="42">
        <f>SUMIF('R-Existing'!$B$12:$B$500,$B18,'R-Existing'!AJ$12:AJ$500)</f>
        <v>32000</v>
      </c>
      <c r="AK18" s="42">
        <f>SUMIF('R-Existing'!$B$12:$B$500,$B18,'R-Existing'!AK$12:AK$500)</f>
        <v>0</v>
      </c>
      <c r="AL18" s="42">
        <f>SUMIF('R-Existing'!$B$12:$B$500,$B18,'R-Existing'!AL$12:AL$500)</f>
        <v>0</v>
      </c>
      <c r="AM18" s="42">
        <f>SUMIF('R-Existing'!$B$12:$B$500,$B18,'R-Existing'!AM$12:AM$500)</f>
        <v>0</v>
      </c>
      <c r="AN18" s="42">
        <f>SUMIF('R-Existing'!$B$12:$B$500,$B18,'R-Existing'!AN$12:AN$500)</f>
        <v>0</v>
      </c>
      <c r="AO18" s="42"/>
      <c r="AP18" s="42"/>
    </row>
    <row r="19" spans="1:42" x14ac:dyDescent="0.2">
      <c r="A19" s="1">
        <f t="shared" si="2"/>
        <v>11</v>
      </c>
      <c r="B19" s="10">
        <f t="shared" si="3"/>
        <v>41973</v>
      </c>
      <c r="C19" s="42">
        <f>SUMIF('R-Existing'!$B$12:$B$500,$B19,'R-Existing'!C$12:C$500)</f>
        <v>51842.80000000001</v>
      </c>
      <c r="D19" s="42">
        <f>SUMIF('R-Existing'!$B$12:$B$500,$B19,'R-Existing'!D$12:D$500)</f>
        <v>738878.35000000009</v>
      </c>
      <c r="E19" s="42">
        <f>SUMIF('R-Existing'!$B$12:$B$500,$B19,'R-Existing'!E$12:E$500)</f>
        <v>0</v>
      </c>
      <c r="F19" s="42">
        <f>SUMIF('R-Existing'!$B$12:$B$500,$B19,'R-Existing'!F$12:F$500)</f>
        <v>0</v>
      </c>
      <c r="G19" s="42">
        <f>SUMIF('R-Existing'!$B$12:$B$500,$B19,'R-Existing'!G$12:G$500)</f>
        <v>88</v>
      </c>
      <c r="H19" s="42">
        <f>SUMIF('R-Existing'!$B$12:$B$500,$B19,'R-Existing'!H$12:H$500)</f>
        <v>1546043.1300000006</v>
      </c>
      <c r="I19" s="42">
        <f>SUMIF('R-Existing'!$B$12:$B$500,$B19,'R-Existing'!I$12:I$500)</f>
        <v>1599.1600000000003</v>
      </c>
      <c r="J19" s="42">
        <f>SUMIF('R-Existing'!$B$12:$B$500,$B19,'R-Existing'!J$12:J$500)</f>
        <v>1547642.2899999998</v>
      </c>
      <c r="K19" s="42">
        <f>SUMIF('R-Existing'!$B$12:$B$500,$B19,'R-Existing'!K$12:K$500)</f>
        <v>8383.1399999999976</v>
      </c>
      <c r="L19" s="42">
        <f>SUMIF('R-Existing'!$B$12:$B$500,$B19,'R-Existing'!L$12:L$500)</f>
        <v>9982.2999999999975</v>
      </c>
      <c r="M19" s="42">
        <f>SUMIF('R-Existing'!$B$12:$B$500,$B19,'R-Existing'!M$12:M$500)</f>
        <v>41480</v>
      </c>
      <c r="N19" s="42">
        <f>SUMIF('R-Existing'!$B$12:$B$500,$B19,'R-Existing'!N$12:N$500)</f>
        <v>0</v>
      </c>
      <c r="O19" s="42">
        <f>SUMIF('R-Existing'!$B$12:$B$500,$B19,'R-Existing'!O$12:O$500)</f>
        <v>41325</v>
      </c>
      <c r="P19" s="42">
        <f>SUMIF('R-Existing'!$B$12:$B$500,$B19,'R-Existing'!P$12:P$500)</f>
        <v>7988.15</v>
      </c>
      <c r="Q19" s="42">
        <f>SUMIF('R-Existing'!$B$12:$B$500,$B19,'R-Existing'!Q$12:Q$500)</f>
        <v>33336.85</v>
      </c>
      <c r="R19" s="42">
        <f>SUMIF('R-Existing'!$B$12:$B$500,$B19,'R-Existing'!R$12:R$500)</f>
        <v>1994.15</v>
      </c>
      <c r="S19" s="42">
        <f>SUMIF('R-Existing'!$B$12:$B$500,$B19,'R-Existing'!S$12:S$500)</f>
        <v>1512706.2800000003</v>
      </c>
      <c r="T19" s="42">
        <f>SUMIF('R-Existing'!$B$12:$B$500,$B19,'R-Existing'!T$12:T$500)</f>
        <v>1514700.43</v>
      </c>
      <c r="U19" s="42">
        <f t="shared" si="4"/>
        <v>1</v>
      </c>
      <c r="V19" s="42">
        <f>SUMIF('R-Existing'!$B$12:$B$500,$B19,'R-Existing'!V$12:V$500)</f>
        <v>14328.588201583332</v>
      </c>
      <c r="W19" s="42">
        <f>SUMIF('R-Existing'!$B$12:$B$500,$B19,'R-Existing'!W$12:W$500)</f>
        <v>0</v>
      </c>
      <c r="X19" s="42">
        <f>SUMIF('R-Existing'!$B$12:$B$500,$B19,'R-Existing'!X$12:X$500)</f>
        <v>155</v>
      </c>
      <c r="Y19" s="42">
        <f>SUMIF('R-Existing'!$B$12:$B$500,$B19,'R-Existing'!Y$12:Y$500)</f>
        <v>0</v>
      </c>
      <c r="Z19" s="42">
        <f>SUMIF('R-Existing'!$B$12:$B$500,$B19,'R-Existing'!Z$12:Z$500)</f>
        <v>0</v>
      </c>
      <c r="AA19" s="42">
        <f>SUMIF('R-Existing'!$B$12:$B$500,$B19,'R-Existing'!AA$12:AA$500)</f>
        <v>0</v>
      </c>
      <c r="AB19" s="42">
        <f>SUMIF('R-Existing'!$B$12:$B$500,$B19,'R-Existing'!AB$12:AB$500)</f>
        <v>0</v>
      </c>
      <c r="AC19" s="42">
        <f>SUMIF('R-Existing'!$B$12:$B$500,$B19,'R-Existing'!AC$12:AC$500)</f>
        <v>1</v>
      </c>
      <c r="AD19" s="42">
        <f>SUMIF('R-Existing'!$B$12:$B$500,$B19,'R-Existing'!AD$12:AD$500)</f>
        <v>0</v>
      </c>
      <c r="AE19" s="70">
        <f>SUMIF('R-Existing'!$B$12:$B$500,$B19,'R-Existing'!AE$12:AE$500)</f>
        <v>0.1111</v>
      </c>
      <c r="AF19" s="42">
        <f>SUMIF('R-Existing'!$B$12:$B$500,$B19,'R-Existing'!AF$12:AF$500)</f>
        <v>5945.5257974166661</v>
      </c>
      <c r="AG19" s="42">
        <f>SUMIF('R-Existing'!$B$12:$B$500,$B19,'R-Existing'!AG$12:AG$500)</f>
        <v>0</v>
      </c>
      <c r="AH19" s="42">
        <f>SUMIF('R-Existing'!$B$12:$B$500,$B19,'R-Existing'!AH$12:AH$500)</f>
        <v>0</v>
      </c>
      <c r="AI19" s="42">
        <f>SUMIF('R-Existing'!$B$12:$B$500,$B19,'R-Existing'!AI$12:AI$500)</f>
        <v>87</v>
      </c>
      <c r="AJ19" s="42">
        <f>SUMIF('R-Existing'!$B$12:$B$500,$B19,'R-Existing'!AJ$12:AJ$500)</f>
        <v>27840</v>
      </c>
      <c r="AK19" s="42">
        <f>SUMIF('R-Existing'!$B$12:$B$500,$B19,'R-Existing'!AK$12:AK$500)</f>
        <v>0</v>
      </c>
      <c r="AL19" s="42">
        <f>SUMIF('R-Existing'!$B$12:$B$500,$B19,'R-Existing'!AL$12:AL$500)</f>
        <v>0</v>
      </c>
      <c r="AM19" s="42">
        <f>SUMIF('R-Existing'!$B$12:$B$500,$B19,'R-Existing'!AM$12:AM$500)</f>
        <v>0</v>
      </c>
      <c r="AN19" s="42">
        <f>SUMIF('R-Existing'!$B$12:$B$500,$B19,'R-Existing'!AN$12:AN$500)</f>
        <v>0</v>
      </c>
      <c r="AO19" s="42"/>
      <c r="AP19" s="42"/>
    </row>
    <row r="20" spans="1:42" x14ac:dyDescent="0.2">
      <c r="A20" s="1">
        <f t="shared" si="2"/>
        <v>12</v>
      </c>
      <c r="B20" s="10">
        <f t="shared" si="3"/>
        <v>42004</v>
      </c>
      <c r="C20" s="42">
        <f>SUMIF('R-Existing'!$B$12:$B$500,$B20,'R-Existing'!C$12:C$500)</f>
        <v>47635.929999999971</v>
      </c>
      <c r="D20" s="42">
        <f>SUMIF('R-Existing'!$B$12:$B$500,$B20,'R-Existing'!D$12:D$500)</f>
        <v>786514.28</v>
      </c>
      <c r="E20" s="42">
        <f>SUMIF('R-Existing'!$B$12:$B$500,$B20,'R-Existing'!E$12:E$500)</f>
        <v>0</v>
      </c>
      <c r="F20" s="42">
        <f>SUMIF('R-Existing'!$B$12:$B$500,$B20,'R-Existing'!F$12:F$500)</f>
        <v>0</v>
      </c>
      <c r="G20" s="42">
        <f>SUMIF('R-Existing'!$B$12:$B$500,$B20,'R-Existing'!G$12:G$500)</f>
        <v>78</v>
      </c>
      <c r="H20" s="42">
        <f>SUMIF('R-Existing'!$B$12:$B$500,$B20,'R-Existing'!H$12:H$500)</f>
        <v>1512706.2800000003</v>
      </c>
      <c r="I20" s="42">
        <f>SUMIF('R-Existing'!$B$12:$B$500,$B20,'R-Existing'!I$12:I$500)</f>
        <v>1994.150000000001</v>
      </c>
      <c r="J20" s="42">
        <f>SUMIF('R-Existing'!$B$12:$B$500,$B20,'R-Existing'!J$12:J$500)</f>
        <v>1514700.43</v>
      </c>
      <c r="K20" s="42">
        <f>SUMIF('R-Existing'!$B$12:$B$500,$B20,'R-Existing'!K$12:K$500)</f>
        <v>8204.65</v>
      </c>
      <c r="L20" s="42">
        <f>SUMIF('R-Existing'!$B$12:$B$500,$B20,'R-Existing'!L$12:L$500)</f>
        <v>10198.799999999997</v>
      </c>
      <c r="M20" s="42">
        <f>SUMIF('R-Existing'!$B$12:$B$500,$B20,'R-Existing'!M$12:M$500)</f>
        <v>37050</v>
      </c>
      <c r="N20" s="42">
        <f>SUMIF('R-Existing'!$B$12:$B$500,$B20,'R-Existing'!N$12:N$500)</f>
        <v>0</v>
      </c>
      <c r="O20" s="42">
        <f>SUMIF('R-Existing'!$B$12:$B$500,$B20,'R-Existing'!O$12:O$500)</f>
        <v>37050</v>
      </c>
      <c r="P20" s="42">
        <f>SUMIF('R-Existing'!$B$12:$B$500,$B20,'R-Existing'!P$12:P$500)</f>
        <v>7447.2400000000007</v>
      </c>
      <c r="Q20" s="42">
        <f>SUMIF('R-Existing'!$B$12:$B$500,$B20,'R-Existing'!Q$12:Q$500)</f>
        <v>29602.759999999991</v>
      </c>
      <c r="R20" s="42">
        <f>SUMIF('R-Existing'!$B$12:$B$500,$B20,'R-Existing'!R$12:R$500)</f>
        <v>2751.56</v>
      </c>
      <c r="S20" s="42">
        <f>SUMIF('R-Existing'!$B$12:$B$500,$B20,'R-Existing'!S$12:S$500)</f>
        <v>1483103.5200000005</v>
      </c>
      <c r="T20" s="42">
        <f>SUMIF('R-Existing'!$B$12:$B$500,$B20,'R-Existing'!T$12:T$500)</f>
        <v>1485855.0799999998</v>
      </c>
      <c r="U20" s="42">
        <f t="shared" si="4"/>
        <v>1</v>
      </c>
      <c r="V20" s="42">
        <f>SUMIF('R-Existing'!$B$12:$B$500,$B20,'R-Existing'!V$12:V$500)</f>
        <v>14023.601481083333</v>
      </c>
      <c r="W20" s="42">
        <f>SUMIF('R-Existing'!$B$12:$B$500,$B20,'R-Existing'!W$12:W$500)</f>
        <v>0</v>
      </c>
      <c r="X20" s="42">
        <f>SUMIF('R-Existing'!$B$12:$B$500,$B20,'R-Existing'!X$12:X$500)</f>
        <v>155</v>
      </c>
      <c r="Y20" s="42">
        <f>SUMIF('R-Existing'!$B$12:$B$500,$B20,'R-Existing'!Y$12:Y$500)</f>
        <v>0</v>
      </c>
      <c r="Z20" s="42">
        <f>SUMIF('R-Existing'!$B$12:$B$500,$B20,'R-Existing'!Z$12:Z$500)</f>
        <v>0</v>
      </c>
      <c r="AA20" s="42">
        <f>SUMIF('R-Existing'!$B$12:$B$500,$B20,'R-Existing'!AA$12:AA$500)</f>
        <v>0</v>
      </c>
      <c r="AB20" s="42">
        <f>SUMIF('R-Existing'!$B$12:$B$500,$B20,'R-Existing'!AB$12:AB$500)</f>
        <v>0</v>
      </c>
      <c r="AC20" s="42">
        <f>SUMIF('R-Existing'!$B$12:$B$500,$B20,'R-Existing'!AC$12:AC$500)</f>
        <v>0</v>
      </c>
      <c r="AD20" s="42">
        <f>SUMIF('R-Existing'!$B$12:$B$500,$B20,'R-Existing'!AD$12:AD$500)</f>
        <v>0</v>
      </c>
      <c r="AE20" s="70">
        <f>SUMIF('R-Existing'!$B$12:$B$500,$B20,'R-Existing'!AE$12:AE$500)</f>
        <v>0.1111</v>
      </c>
      <c r="AF20" s="42">
        <f>SUMIF('R-Existing'!$B$12:$B$500,$B20,'R-Existing'!AF$12:AF$500)</f>
        <v>5818.9741519166664</v>
      </c>
      <c r="AG20" s="42">
        <f>SUMIF('R-Existing'!$B$12:$B$500,$B20,'R-Existing'!AG$12:AG$500)</f>
        <v>0</v>
      </c>
      <c r="AH20" s="42">
        <f>SUMIF('R-Existing'!$B$12:$B$500,$B20,'R-Existing'!AH$12:AH$500)</f>
        <v>0</v>
      </c>
      <c r="AI20" s="42">
        <f>SUMIF('R-Existing'!$B$12:$B$500,$B20,'R-Existing'!AI$12:AI$500)</f>
        <v>78</v>
      </c>
      <c r="AJ20" s="42">
        <f>SUMIF('R-Existing'!$B$12:$B$500,$B20,'R-Existing'!AJ$12:AJ$500)</f>
        <v>24960</v>
      </c>
      <c r="AK20" s="42">
        <f>SUMIF('R-Existing'!$B$12:$B$500,$B20,'R-Existing'!AK$12:AK$500)</f>
        <v>0</v>
      </c>
      <c r="AL20" s="42">
        <f>SUMIF('R-Existing'!$B$12:$B$500,$B20,'R-Existing'!AL$12:AL$500)</f>
        <v>0</v>
      </c>
      <c r="AM20" s="42">
        <f>SUMIF('R-Existing'!$B$12:$B$500,$B20,'R-Existing'!AM$12:AM$500)</f>
        <v>0</v>
      </c>
      <c r="AN20" s="42">
        <f>SUMIF('R-Existing'!$B$12:$B$500,$B20,'R-Existing'!AN$12:AN$500)</f>
        <v>0</v>
      </c>
      <c r="AO20" s="42"/>
      <c r="AP20" s="42"/>
    </row>
    <row r="21" spans="1:42" x14ac:dyDescent="0.2">
      <c r="A21" s="1">
        <f t="shared" si="2"/>
        <v>1</v>
      </c>
      <c r="B21" s="10">
        <f t="shared" si="3"/>
        <v>42035</v>
      </c>
      <c r="C21" s="42">
        <f>SUMIF('R-Existing'!$B$12:$B$500,$B21,'R-Existing'!C$12:C$500)</f>
        <v>57387.819999999985</v>
      </c>
      <c r="D21" s="42">
        <f>SUMIF('R-Existing'!$B$12:$B$500,$B21,'R-Existing'!D$12:D$500)</f>
        <v>843902.1</v>
      </c>
      <c r="E21" s="42">
        <f>SUMIF('R-Existing'!$B$12:$B$500,$B21,'R-Existing'!E$12:E$500)</f>
        <v>0</v>
      </c>
      <c r="F21" s="42">
        <f>SUMIF('R-Existing'!$B$12:$B$500,$B21,'R-Existing'!F$12:F$500)</f>
        <v>0</v>
      </c>
      <c r="G21" s="42">
        <f>SUMIF('R-Existing'!$B$12:$B$500,$B21,'R-Existing'!G$12:G$500)</f>
        <v>56</v>
      </c>
      <c r="H21" s="42">
        <f>SUMIF('R-Existing'!$B$12:$B$500,$B21,'R-Existing'!H$12:H$500)</f>
        <v>1483103.5200000005</v>
      </c>
      <c r="I21" s="42">
        <f>SUMIF('R-Existing'!$B$12:$B$500,$B21,'R-Existing'!I$12:I$500)</f>
        <v>2751.5599999999949</v>
      </c>
      <c r="J21" s="42">
        <f>SUMIF('R-Existing'!$B$12:$B$500,$B21,'R-Existing'!J$12:J$500)</f>
        <v>1485855.0799999998</v>
      </c>
      <c r="K21" s="42">
        <f>SUMIF('R-Existing'!$B$12:$B$500,$B21,'R-Existing'!K$12:K$500)</f>
        <v>8048.4500000000071</v>
      </c>
      <c r="L21" s="42">
        <f>SUMIF('R-Existing'!$B$12:$B$500,$B21,'R-Existing'!L$12:L$500)</f>
        <v>10800.009999999997</v>
      </c>
      <c r="M21" s="42">
        <f>SUMIF('R-Existing'!$B$12:$B$500,$B21,'R-Existing'!M$12:M$500)</f>
        <v>26280</v>
      </c>
      <c r="N21" s="42">
        <f>SUMIF('R-Existing'!$B$12:$B$500,$B21,'R-Existing'!N$12:N$500)</f>
        <v>0</v>
      </c>
      <c r="O21" s="42">
        <f>SUMIF('R-Existing'!$B$12:$B$500,$B21,'R-Existing'!O$12:O$500)</f>
        <v>26125</v>
      </c>
      <c r="P21" s="42">
        <f>SUMIF('R-Existing'!$B$12:$B$500,$B21,'R-Existing'!P$12:P$500)</f>
        <v>6196.1600000000017</v>
      </c>
      <c r="Q21" s="42">
        <f>SUMIF('R-Existing'!$B$12:$B$500,$B21,'R-Existing'!Q$12:Q$500)</f>
        <v>19928.840000000004</v>
      </c>
      <c r="R21" s="42">
        <f>SUMIF('R-Existing'!$B$12:$B$500,$B21,'R-Existing'!R$12:R$500)</f>
        <v>4603.8499999999995</v>
      </c>
      <c r="S21" s="42">
        <f>SUMIF('R-Existing'!$B$12:$B$500,$B21,'R-Existing'!S$12:S$500)</f>
        <v>1463174.6799999997</v>
      </c>
      <c r="T21" s="42">
        <f>SUMIF('R-Existing'!$B$12:$B$500,$B21,'R-Existing'!T$12:T$500)</f>
        <v>1467778.5300000003</v>
      </c>
      <c r="U21" s="42">
        <f t="shared" si="4"/>
        <v>1</v>
      </c>
      <c r="V21" s="42">
        <f>SUMIF('R-Existing'!$B$12:$B$500,$B21,'R-Existing'!V$12:V$500)</f>
        <v>13756.541615666665</v>
      </c>
      <c r="W21" s="42">
        <f>SUMIF('R-Existing'!$B$12:$B$500,$B21,'R-Existing'!W$12:W$500)</f>
        <v>0</v>
      </c>
      <c r="X21" s="42">
        <f>SUMIF('R-Existing'!$B$12:$B$500,$B21,'R-Existing'!X$12:X$500)</f>
        <v>155</v>
      </c>
      <c r="Y21" s="42">
        <f>SUMIF('R-Existing'!$B$12:$B$500,$B21,'R-Existing'!Y$12:Y$500)</f>
        <v>0</v>
      </c>
      <c r="Z21" s="42">
        <f>SUMIF('R-Existing'!$B$12:$B$500,$B21,'R-Existing'!Z$12:Z$500)</f>
        <v>0</v>
      </c>
      <c r="AA21" s="42">
        <f>SUMIF('R-Existing'!$B$12:$B$500,$B21,'R-Existing'!AA$12:AA$500)</f>
        <v>0</v>
      </c>
      <c r="AB21" s="42">
        <f>SUMIF('R-Existing'!$B$12:$B$500,$B21,'R-Existing'!AB$12:AB$500)</f>
        <v>0</v>
      </c>
      <c r="AC21" s="42">
        <f>SUMIF('R-Existing'!$B$12:$B$500,$B21,'R-Existing'!AC$12:AC$500)</f>
        <v>1</v>
      </c>
      <c r="AD21" s="42">
        <f>SUMIF('R-Existing'!$B$12:$B$500,$B21,'R-Existing'!AD$12:AD$500)</f>
        <v>0</v>
      </c>
      <c r="AE21" s="70">
        <f>SUMIF('R-Existing'!$B$12:$B$500,$B21,'R-Existing'!AE$12:AE$500)</f>
        <v>0.1111</v>
      </c>
      <c r="AF21" s="42">
        <f>SUMIF('R-Existing'!$B$12:$B$500,$B21,'R-Existing'!AF$12:AF$500)</f>
        <v>5708.159932333333</v>
      </c>
      <c r="AG21" s="42">
        <f>SUMIF('R-Existing'!$B$12:$B$500,$B21,'R-Existing'!AG$12:AG$500)</f>
        <v>0</v>
      </c>
      <c r="AH21" s="42">
        <f>SUMIF('R-Existing'!$B$12:$B$500,$B21,'R-Existing'!AH$12:AH$500)</f>
        <v>0</v>
      </c>
      <c r="AI21" s="42">
        <f>SUMIF('R-Existing'!$B$12:$B$500,$B21,'R-Existing'!AI$12:AI$500)</f>
        <v>55</v>
      </c>
      <c r="AJ21" s="42">
        <f>SUMIF('R-Existing'!$B$12:$B$500,$B21,'R-Existing'!AJ$12:AJ$500)</f>
        <v>17600</v>
      </c>
      <c r="AK21" s="42">
        <f>SUMIF('R-Existing'!$B$12:$B$500,$B21,'R-Existing'!AK$12:AK$500)</f>
        <v>0</v>
      </c>
      <c r="AL21" s="42">
        <f>SUMIF('R-Existing'!$B$12:$B$500,$B21,'R-Existing'!AL$12:AL$500)</f>
        <v>0</v>
      </c>
      <c r="AM21" s="42">
        <f>SUMIF('R-Existing'!$B$12:$B$500,$B21,'R-Existing'!AM$12:AM$500)</f>
        <v>0</v>
      </c>
      <c r="AN21" s="42">
        <f>SUMIF('R-Existing'!$B$12:$B$500,$B21,'R-Existing'!AN$12:AN$500)</f>
        <v>0</v>
      </c>
      <c r="AO21" s="42"/>
      <c r="AP21" s="42"/>
    </row>
    <row r="22" spans="1:42" x14ac:dyDescent="0.2">
      <c r="A22" s="1">
        <f t="shared" si="2"/>
        <v>2</v>
      </c>
      <c r="B22" s="10">
        <f t="shared" si="3"/>
        <v>42063</v>
      </c>
      <c r="C22" s="42">
        <f>SUMIF('R-Existing'!$B$12:$B$500,$B22,'R-Existing'!C$12:C$500)</f>
        <v>66649.119999999981</v>
      </c>
      <c r="D22" s="42">
        <f>SUMIF('R-Existing'!$B$12:$B$500,$B22,'R-Existing'!D$12:D$500)</f>
        <v>910551.22</v>
      </c>
      <c r="E22" s="42">
        <f>SUMIF('R-Existing'!$B$12:$B$500,$B22,'R-Existing'!E$12:E$500)</f>
        <v>0</v>
      </c>
      <c r="F22" s="42">
        <f>SUMIF('R-Existing'!$B$12:$B$500,$B22,'R-Existing'!F$12:F$500)</f>
        <v>0</v>
      </c>
      <c r="G22" s="42">
        <f>SUMIF('R-Existing'!$B$12:$B$500,$B22,'R-Existing'!G$12:G$500)</f>
        <v>46</v>
      </c>
      <c r="H22" s="42">
        <f>SUMIF('R-Existing'!$B$12:$B$500,$B22,'R-Existing'!H$12:H$500)</f>
        <v>1463174.6799999997</v>
      </c>
      <c r="I22" s="42">
        <f>SUMIF('R-Existing'!$B$12:$B$500,$B22,'R-Existing'!I$12:I$500)</f>
        <v>4603.8500000000076</v>
      </c>
      <c r="J22" s="42">
        <f>SUMIF('R-Existing'!$B$12:$B$500,$B22,'R-Existing'!J$12:J$500)</f>
        <v>1467778.5300000003</v>
      </c>
      <c r="K22" s="42">
        <f>SUMIF('R-Existing'!$B$12:$B$500,$B22,'R-Existing'!K$12:K$500)</f>
        <v>7950.5799999999936</v>
      </c>
      <c r="L22" s="42">
        <f>SUMIF('R-Existing'!$B$12:$B$500,$B22,'R-Existing'!L$12:L$500)</f>
        <v>12554.430000000002</v>
      </c>
      <c r="M22" s="42">
        <f>SUMIF('R-Existing'!$B$12:$B$500,$B22,'R-Existing'!M$12:M$500)</f>
        <v>21850</v>
      </c>
      <c r="N22" s="42">
        <f>SUMIF('R-Existing'!$B$12:$B$500,$B22,'R-Existing'!N$12:N$500)</f>
        <v>0</v>
      </c>
      <c r="O22" s="42">
        <f>SUMIF('R-Existing'!$B$12:$B$500,$B22,'R-Existing'!O$12:O$500)</f>
        <v>21850</v>
      </c>
      <c r="P22" s="42">
        <f>SUMIF('R-Existing'!$B$12:$B$500,$B22,'R-Existing'!P$12:P$500)</f>
        <v>6623.68</v>
      </c>
      <c r="Q22" s="42">
        <f>SUMIF('R-Existing'!$B$12:$B$500,$B22,'R-Existing'!Q$12:Q$500)</f>
        <v>15226.320000000002</v>
      </c>
      <c r="R22" s="42">
        <f>SUMIF('R-Existing'!$B$12:$B$500,$B22,'R-Existing'!R$12:R$500)</f>
        <v>5930.75</v>
      </c>
      <c r="S22" s="42">
        <f>SUMIF('R-Existing'!$B$12:$B$500,$B22,'R-Existing'!S$12:S$500)</f>
        <v>1447948.3599999999</v>
      </c>
      <c r="T22" s="42">
        <f>SUMIF('R-Existing'!$B$12:$B$500,$B22,'R-Existing'!T$12:T$500)</f>
        <v>1453879.11</v>
      </c>
      <c r="U22" s="42">
        <f t="shared" si="4"/>
        <v>1</v>
      </c>
      <c r="V22" s="42">
        <f>SUMIF('R-Existing'!$B$12:$B$500,$B22,'R-Existing'!V$12:V$500)</f>
        <v>13589.182890250004</v>
      </c>
      <c r="W22" s="42">
        <f>SUMIF('R-Existing'!$B$12:$B$500,$B22,'R-Existing'!W$12:W$500)</f>
        <v>0</v>
      </c>
      <c r="X22" s="42">
        <f>SUMIF('R-Existing'!$B$12:$B$500,$B22,'R-Existing'!X$12:X$500)</f>
        <v>155</v>
      </c>
      <c r="Y22" s="42">
        <f>SUMIF('R-Existing'!$B$12:$B$500,$B22,'R-Existing'!Y$12:Y$500)</f>
        <v>0</v>
      </c>
      <c r="Z22" s="42">
        <f>SUMIF('R-Existing'!$B$12:$B$500,$B22,'R-Existing'!Z$12:Z$500)</f>
        <v>0</v>
      </c>
      <c r="AA22" s="42">
        <f>SUMIF('R-Existing'!$B$12:$B$500,$B22,'R-Existing'!AA$12:AA$500)</f>
        <v>0</v>
      </c>
      <c r="AB22" s="42">
        <f>SUMIF('R-Existing'!$B$12:$B$500,$B22,'R-Existing'!AB$12:AB$500)</f>
        <v>0</v>
      </c>
      <c r="AC22" s="42">
        <f>SUMIF('R-Existing'!$B$12:$B$500,$B22,'R-Existing'!AC$12:AC$500)</f>
        <v>0</v>
      </c>
      <c r="AD22" s="42">
        <f>SUMIF('R-Existing'!$B$12:$B$500,$B22,'R-Existing'!AD$12:AD$500)</f>
        <v>0</v>
      </c>
      <c r="AE22" s="70">
        <f>SUMIF('R-Existing'!$B$12:$B$500,$B22,'R-Existing'!AE$12:AE$500)</f>
        <v>0.1111</v>
      </c>
      <c r="AF22" s="42">
        <f>SUMIF('R-Existing'!$B$12:$B$500,$B22,'R-Existing'!AF$12:AF$500)</f>
        <v>5638.7158527500014</v>
      </c>
      <c r="AG22" s="42">
        <f>SUMIF('R-Existing'!$B$12:$B$500,$B22,'R-Existing'!AG$12:AG$500)</f>
        <v>0</v>
      </c>
      <c r="AH22" s="42">
        <f>SUMIF('R-Existing'!$B$12:$B$500,$B22,'R-Existing'!AH$12:AH$500)</f>
        <v>0</v>
      </c>
      <c r="AI22" s="42">
        <f>SUMIF('R-Existing'!$B$12:$B$500,$B22,'R-Existing'!AI$12:AI$500)</f>
        <v>46</v>
      </c>
      <c r="AJ22" s="42">
        <f>SUMIF('R-Existing'!$B$12:$B$500,$B22,'R-Existing'!AJ$12:AJ$500)</f>
        <v>14720</v>
      </c>
      <c r="AK22" s="42">
        <f>SUMIF('R-Existing'!$B$12:$B$500,$B22,'R-Existing'!AK$12:AK$500)</f>
        <v>0</v>
      </c>
      <c r="AL22" s="42">
        <f>SUMIF('R-Existing'!$B$12:$B$500,$B22,'R-Existing'!AL$12:AL$500)</f>
        <v>0</v>
      </c>
      <c r="AM22" s="42">
        <f>SUMIF('R-Existing'!$B$12:$B$500,$B22,'R-Existing'!AM$12:AM$500)</f>
        <v>0</v>
      </c>
      <c r="AN22" s="42">
        <f>SUMIF('R-Existing'!$B$12:$B$500,$B22,'R-Existing'!AN$12:AN$500)</f>
        <v>0</v>
      </c>
      <c r="AO22" s="42"/>
      <c r="AP22" s="42"/>
    </row>
    <row r="23" spans="1:42" x14ac:dyDescent="0.2">
      <c r="A23" s="1">
        <f t="shared" si="2"/>
        <v>3</v>
      </c>
      <c r="B23" s="10">
        <f t="shared" si="3"/>
        <v>42094</v>
      </c>
      <c r="C23" s="42">
        <f>SUMIF('R-Existing'!$B$12:$B$500,$B23,'R-Existing'!C$12:C$500)</f>
        <v>89079.49000000002</v>
      </c>
      <c r="D23" s="42">
        <f>SUMIF('R-Existing'!$B$12:$B$500,$B23,'R-Existing'!D$12:D$500)</f>
        <v>999630.71</v>
      </c>
      <c r="E23" s="42">
        <f>SUMIF('R-Existing'!$B$12:$B$500,$B23,'R-Existing'!E$12:E$500)</f>
        <v>0</v>
      </c>
      <c r="F23" s="42">
        <f>SUMIF('R-Existing'!$B$12:$B$500,$B23,'R-Existing'!F$12:F$500)</f>
        <v>0</v>
      </c>
      <c r="G23" s="42">
        <f>SUMIF('R-Existing'!$B$12:$B$500,$B23,'R-Existing'!G$12:G$500)</f>
        <v>50</v>
      </c>
      <c r="H23" s="42">
        <f>SUMIF('R-Existing'!$B$12:$B$500,$B23,'R-Existing'!H$12:H$500)</f>
        <v>1447948.3599999999</v>
      </c>
      <c r="I23" s="42">
        <f>SUMIF('R-Existing'!$B$12:$B$500,$B23,'R-Existing'!I$12:I$500)</f>
        <v>5930.7500000000027</v>
      </c>
      <c r="J23" s="42">
        <f>SUMIF('R-Existing'!$B$12:$B$500,$B23,'R-Existing'!J$12:J$500)</f>
        <v>1453879.11</v>
      </c>
      <c r="K23" s="42">
        <f>SUMIF('R-Existing'!$B$12:$B$500,$B23,'R-Existing'!K$12:K$500)</f>
        <v>7875.2099999999982</v>
      </c>
      <c r="L23" s="42">
        <f>SUMIF('R-Existing'!$B$12:$B$500,$B23,'R-Existing'!L$12:L$500)</f>
        <v>13805.959999999992</v>
      </c>
      <c r="M23" s="42">
        <f>SUMIF('R-Existing'!$B$12:$B$500,$B23,'R-Existing'!M$12:M$500)</f>
        <v>23430</v>
      </c>
      <c r="N23" s="42">
        <f>SUMIF('R-Existing'!$B$12:$B$500,$B23,'R-Existing'!N$12:N$500)</f>
        <v>0</v>
      </c>
      <c r="O23" s="42">
        <f>SUMIF('R-Existing'!$B$12:$B$500,$B23,'R-Existing'!O$12:O$500)</f>
        <v>23275</v>
      </c>
      <c r="P23" s="42">
        <f>SUMIF('R-Existing'!$B$12:$B$500,$B23,'R-Existing'!P$12:P$500)</f>
        <v>7580.1100000000024</v>
      </c>
      <c r="Q23" s="42">
        <f>SUMIF('R-Existing'!$B$12:$B$500,$B23,'R-Existing'!Q$12:Q$500)</f>
        <v>15694.890000000003</v>
      </c>
      <c r="R23" s="42">
        <f>SUMIF('R-Existing'!$B$12:$B$500,$B23,'R-Existing'!R$12:R$500)</f>
        <v>6225.8499999999976</v>
      </c>
      <c r="S23" s="42">
        <f>SUMIF('R-Existing'!$B$12:$B$500,$B23,'R-Existing'!S$12:S$500)</f>
        <v>1432253.4699999997</v>
      </c>
      <c r="T23" s="42">
        <f>SUMIF('R-Existing'!$B$12:$B$500,$B23,'R-Existing'!T$12:T$500)</f>
        <v>1438479.3199999996</v>
      </c>
      <c r="U23" s="42">
        <f t="shared" si="4"/>
        <v>1</v>
      </c>
      <c r="V23" s="42">
        <f>SUMIF('R-Existing'!$B$12:$B$500,$B23,'R-Existing'!V$12:V$500)</f>
        <v>13460.497426750002</v>
      </c>
      <c r="W23" s="42">
        <f>SUMIF('R-Existing'!$B$12:$B$500,$B23,'R-Existing'!W$12:W$500)</f>
        <v>0</v>
      </c>
      <c r="X23" s="42">
        <f>SUMIF('R-Existing'!$B$12:$B$500,$B23,'R-Existing'!X$12:X$500)</f>
        <v>155</v>
      </c>
      <c r="Y23" s="42">
        <f>SUMIF('R-Existing'!$B$12:$B$500,$B23,'R-Existing'!Y$12:Y$500)</f>
        <v>0</v>
      </c>
      <c r="Z23" s="42">
        <f>SUMIF('R-Existing'!$B$12:$B$500,$B23,'R-Existing'!Z$12:Z$500)</f>
        <v>0</v>
      </c>
      <c r="AA23" s="42">
        <f>SUMIF('R-Existing'!$B$12:$B$500,$B23,'R-Existing'!AA$12:AA$500)</f>
        <v>0</v>
      </c>
      <c r="AB23" s="42">
        <f>SUMIF('R-Existing'!$B$12:$B$500,$B23,'R-Existing'!AB$12:AB$500)</f>
        <v>0</v>
      </c>
      <c r="AC23" s="42">
        <f>SUMIF('R-Existing'!$B$12:$B$500,$B23,'R-Existing'!AC$12:AC$500)</f>
        <v>1</v>
      </c>
      <c r="AD23" s="42">
        <f>SUMIF('R-Existing'!$B$12:$B$500,$B23,'R-Existing'!AD$12:AD$500)</f>
        <v>0</v>
      </c>
      <c r="AE23" s="70">
        <f>SUMIF('R-Existing'!$B$12:$B$500,$B23,'R-Existing'!AE$12:AE$500)</f>
        <v>0.1111</v>
      </c>
      <c r="AF23" s="42">
        <f>SUMIF('R-Existing'!$B$12:$B$500,$B23,'R-Existing'!AF$12:AF$500)</f>
        <v>5585.3189142500005</v>
      </c>
      <c r="AG23" s="42">
        <f>SUMIF('R-Existing'!$B$12:$B$500,$B23,'R-Existing'!AG$12:AG$500)</f>
        <v>0</v>
      </c>
      <c r="AH23" s="42">
        <f>SUMIF('R-Existing'!$B$12:$B$500,$B23,'R-Existing'!AH$12:AH$500)</f>
        <v>0</v>
      </c>
      <c r="AI23" s="42">
        <f>SUMIF('R-Existing'!$B$12:$B$500,$B23,'R-Existing'!AI$12:AI$500)</f>
        <v>49</v>
      </c>
      <c r="AJ23" s="42">
        <f>SUMIF('R-Existing'!$B$12:$B$500,$B23,'R-Existing'!AJ$12:AJ$500)</f>
        <v>15680</v>
      </c>
      <c r="AK23" s="42">
        <f>SUMIF('R-Existing'!$B$12:$B$500,$B23,'R-Existing'!AK$12:AK$500)</f>
        <v>0</v>
      </c>
      <c r="AL23" s="42">
        <f>SUMIF('R-Existing'!$B$12:$B$500,$B23,'R-Existing'!AL$12:AL$500)</f>
        <v>0</v>
      </c>
      <c r="AM23" s="42">
        <f>SUMIF('R-Existing'!$B$12:$B$500,$B23,'R-Existing'!AM$12:AM$500)</f>
        <v>0</v>
      </c>
      <c r="AN23" s="42">
        <f>SUMIF('R-Existing'!$B$12:$B$500,$B23,'R-Existing'!AN$12:AN$500)</f>
        <v>0</v>
      </c>
      <c r="AO23" s="42"/>
      <c r="AP23" s="42"/>
    </row>
    <row r="24" spans="1:42" x14ac:dyDescent="0.2">
      <c r="A24" s="1">
        <f t="shared" si="2"/>
        <v>4</v>
      </c>
      <c r="B24" s="10">
        <f t="shared" si="3"/>
        <v>42124</v>
      </c>
      <c r="C24" s="42">
        <f>SUMIF('R-Existing'!$B$12:$B$500,$B24,'R-Existing'!C$12:C$500)</f>
        <v>95184.62000000001</v>
      </c>
      <c r="D24" s="42">
        <f>SUMIF('R-Existing'!$B$12:$B$500,$B24,'R-Existing'!D$12:D$500)</f>
        <v>1094815.33</v>
      </c>
      <c r="E24" s="42">
        <f>SUMIF('R-Existing'!$B$12:$B$500,$B24,'R-Existing'!E$12:E$500)</f>
        <v>0</v>
      </c>
      <c r="F24" s="42">
        <f>SUMIF('R-Existing'!$B$12:$B$500,$B24,'R-Existing'!F$12:F$500)</f>
        <v>0</v>
      </c>
      <c r="G24" s="42">
        <f>SUMIF('R-Existing'!$B$12:$B$500,$B24,'R-Existing'!G$12:G$500)</f>
        <v>73</v>
      </c>
      <c r="H24" s="42">
        <f>SUMIF('R-Existing'!$B$12:$B$500,$B24,'R-Existing'!H$12:H$500)</f>
        <v>1432253.4699999995</v>
      </c>
      <c r="I24" s="42">
        <f>SUMIF('R-Existing'!$B$12:$B$500,$B24,'R-Existing'!I$12:I$500)</f>
        <v>6225.8500000000204</v>
      </c>
      <c r="J24" s="42">
        <f>SUMIF('R-Existing'!$B$12:$B$500,$B24,'R-Existing'!J$12:J$500)</f>
        <v>1438479.3199999996</v>
      </c>
      <c r="K24" s="42">
        <f>SUMIF('R-Existing'!$B$12:$B$500,$B24,'R-Existing'!K$12:K$500)</f>
        <v>7791.7799999999779</v>
      </c>
      <c r="L24" s="42">
        <f>SUMIF('R-Existing'!$B$12:$B$500,$B24,'R-Existing'!L$12:L$500)</f>
        <v>14017.630000000001</v>
      </c>
      <c r="M24" s="42">
        <f>SUMIF('R-Existing'!$B$12:$B$500,$B24,'R-Existing'!M$12:M$500)</f>
        <v>34675</v>
      </c>
      <c r="N24" s="42">
        <f>SUMIF('R-Existing'!$B$12:$B$500,$B24,'R-Existing'!N$12:N$500)</f>
        <v>0</v>
      </c>
      <c r="O24" s="42">
        <f>SUMIF('R-Existing'!$B$12:$B$500,$B24,'R-Existing'!O$12:O$500)</f>
        <v>34675</v>
      </c>
      <c r="P24" s="42">
        <f>SUMIF('R-Existing'!$B$12:$B$500,$B24,'R-Existing'!P$12:P$500)</f>
        <v>10066.960000000003</v>
      </c>
      <c r="Q24" s="42">
        <f>SUMIF('R-Existing'!$B$12:$B$500,$B24,'R-Existing'!Q$12:Q$500)</f>
        <v>24608.039999999997</v>
      </c>
      <c r="R24" s="42">
        <f>SUMIF('R-Existing'!$B$12:$B$500,$B24,'R-Existing'!R$12:R$500)</f>
        <v>3950.6699999999996</v>
      </c>
      <c r="S24" s="42">
        <f>SUMIF('R-Existing'!$B$12:$B$500,$B24,'R-Existing'!S$12:S$500)</f>
        <v>1407645.43</v>
      </c>
      <c r="T24" s="42">
        <f>SUMIF('R-Existing'!$B$12:$B$500,$B24,'R-Existing'!T$12:T$500)</f>
        <v>1411596.1000000006</v>
      </c>
      <c r="U24" s="42">
        <f t="shared" si="4"/>
        <v>1</v>
      </c>
      <c r="V24" s="42">
        <f>SUMIF('R-Existing'!$B$12:$B$500,$B24,'R-Existing'!V$12:V$500)</f>
        <v>13317.921037666663</v>
      </c>
      <c r="W24" s="42">
        <f>SUMIF('R-Existing'!$B$12:$B$500,$B24,'R-Existing'!W$12:W$500)</f>
        <v>0</v>
      </c>
      <c r="X24" s="42">
        <f>SUMIF('R-Existing'!$B$12:$B$500,$B24,'R-Existing'!X$12:X$500)</f>
        <v>155</v>
      </c>
      <c r="Y24" s="42">
        <f>SUMIF('R-Existing'!$B$12:$B$500,$B24,'R-Existing'!Y$12:Y$500)</f>
        <v>0</v>
      </c>
      <c r="Z24" s="42">
        <f>SUMIF('R-Existing'!$B$12:$B$500,$B24,'R-Existing'!Z$12:Z$500)</f>
        <v>0</v>
      </c>
      <c r="AA24" s="42">
        <f>SUMIF('R-Existing'!$B$12:$B$500,$B24,'R-Existing'!AA$12:AA$500)</f>
        <v>0</v>
      </c>
      <c r="AB24" s="42">
        <f>SUMIF('R-Existing'!$B$12:$B$500,$B24,'R-Existing'!AB$12:AB$500)</f>
        <v>0</v>
      </c>
      <c r="AC24" s="42">
        <f>SUMIF('R-Existing'!$B$12:$B$500,$B24,'R-Existing'!AC$12:AC$500)</f>
        <v>0</v>
      </c>
      <c r="AD24" s="42">
        <f>SUMIF('R-Existing'!$B$12:$B$500,$B24,'R-Existing'!AD$12:AD$500)</f>
        <v>0</v>
      </c>
      <c r="AE24" s="70">
        <f>SUMIF('R-Existing'!$B$12:$B$500,$B24,'R-Existing'!AE$12:AE$500)</f>
        <v>0.1111</v>
      </c>
      <c r="AF24" s="42">
        <f>SUMIF('R-Existing'!$B$12:$B$500,$B24,'R-Existing'!AF$12:AF$500)</f>
        <v>5526.1580543333321</v>
      </c>
      <c r="AG24" s="42">
        <f>SUMIF('R-Existing'!$B$12:$B$500,$B24,'R-Existing'!AG$12:AG$500)</f>
        <v>0</v>
      </c>
      <c r="AH24" s="42">
        <f>SUMIF('R-Existing'!$B$12:$B$500,$B24,'R-Existing'!AH$12:AH$500)</f>
        <v>0</v>
      </c>
      <c r="AI24" s="42">
        <f>SUMIF('R-Existing'!$B$12:$B$500,$B24,'R-Existing'!AI$12:AI$500)</f>
        <v>73</v>
      </c>
      <c r="AJ24" s="42">
        <f>SUMIF('R-Existing'!$B$12:$B$500,$B24,'R-Existing'!AJ$12:AJ$500)</f>
        <v>23360</v>
      </c>
      <c r="AK24" s="42">
        <f>SUMIF('R-Existing'!$B$12:$B$500,$B24,'R-Existing'!AK$12:AK$500)</f>
        <v>0</v>
      </c>
      <c r="AL24" s="42">
        <f>SUMIF('R-Existing'!$B$12:$B$500,$B24,'R-Existing'!AL$12:AL$500)</f>
        <v>0</v>
      </c>
      <c r="AM24" s="42">
        <f>SUMIF('R-Existing'!$B$12:$B$500,$B24,'R-Existing'!AM$12:AM$500)</f>
        <v>0</v>
      </c>
      <c r="AN24" s="42">
        <f>SUMIF('R-Existing'!$B$12:$B$500,$B24,'R-Existing'!AN$12:AN$500)</f>
        <v>0</v>
      </c>
      <c r="AO24" s="42"/>
      <c r="AP24" s="42"/>
    </row>
    <row r="25" spans="1:42" x14ac:dyDescent="0.2">
      <c r="A25" s="1">
        <f t="shared" si="2"/>
        <v>5</v>
      </c>
      <c r="B25" s="10">
        <f t="shared" si="3"/>
        <v>42155</v>
      </c>
      <c r="C25" s="42">
        <f>SUMIF('R-Existing'!$B$12:$B$500,$B25,'R-Existing'!C$12:C$500)</f>
        <v>109990.37999999999</v>
      </c>
      <c r="D25" s="42">
        <f>SUMIF('R-Existing'!$B$12:$B$500,$B25,'R-Existing'!D$12:D$500)</f>
        <v>1204805.71</v>
      </c>
      <c r="E25" s="42">
        <f>SUMIF('R-Existing'!$B$12:$B$500,$B25,'R-Existing'!E$12:E$500)</f>
        <v>0</v>
      </c>
      <c r="F25" s="42">
        <f>SUMIF('R-Existing'!$B$12:$B$500,$B25,'R-Existing'!F$12:F$500)</f>
        <v>0</v>
      </c>
      <c r="G25" s="42">
        <f>SUMIF('R-Existing'!$B$12:$B$500,$B25,'R-Existing'!G$12:G$500)</f>
        <v>90</v>
      </c>
      <c r="H25" s="42">
        <f>SUMIF('R-Existing'!$B$12:$B$500,$B25,'R-Existing'!H$12:H$500)</f>
        <v>1407645.43</v>
      </c>
      <c r="I25" s="42">
        <f>SUMIF('R-Existing'!$B$12:$B$500,$B25,'R-Existing'!I$12:I$500)</f>
        <v>3950.6700000000083</v>
      </c>
      <c r="J25" s="42">
        <f>SUMIF('R-Existing'!$B$12:$B$500,$B25,'R-Existing'!J$12:J$500)</f>
        <v>1411596.1000000006</v>
      </c>
      <c r="K25" s="42">
        <f>SUMIF('R-Existing'!$B$12:$B$500,$B25,'R-Existing'!K$12:K$500)</f>
        <v>7646.1999999999898</v>
      </c>
      <c r="L25" s="42">
        <f>SUMIF('R-Existing'!$B$12:$B$500,$B25,'R-Existing'!L$12:L$500)</f>
        <v>11596.87</v>
      </c>
      <c r="M25" s="42">
        <f>SUMIF('R-Existing'!$B$12:$B$500,$B25,'R-Existing'!M$12:M$500)</f>
        <v>42430</v>
      </c>
      <c r="N25" s="42">
        <f>SUMIF('R-Existing'!$B$12:$B$500,$B25,'R-Existing'!N$12:N$500)</f>
        <v>0</v>
      </c>
      <c r="O25" s="42">
        <f>SUMIF('R-Existing'!$B$12:$B$500,$B25,'R-Existing'!O$12:O$500)</f>
        <v>42275</v>
      </c>
      <c r="P25" s="42">
        <f>SUMIF('R-Existing'!$B$12:$B$500,$B25,'R-Existing'!P$12:P$500)</f>
        <v>9863.1499999999978</v>
      </c>
      <c r="Q25" s="42">
        <f>SUMIF('R-Existing'!$B$12:$B$500,$B25,'R-Existing'!Q$12:Q$500)</f>
        <v>32411.849999999995</v>
      </c>
      <c r="R25" s="42">
        <f>SUMIF('R-Existing'!$B$12:$B$500,$B25,'R-Existing'!R$12:R$500)</f>
        <v>1733.7199999999996</v>
      </c>
      <c r="S25" s="42">
        <f>SUMIF('R-Existing'!$B$12:$B$500,$B25,'R-Existing'!S$12:S$500)</f>
        <v>1375233.5799999996</v>
      </c>
      <c r="T25" s="42">
        <f>SUMIF('R-Existing'!$B$12:$B$500,$B25,'R-Existing'!T$12:T$500)</f>
        <v>1376967.2999999998</v>
      </c>
      <c r="U25" s="42">
        <f t="shared" si="4"/>
        <v>1</v>
      </c>
      <c r="V25" s="42">
        <f>SUMIF('R-Existing'!$B$12:$B$500,$B25,'R-Existing'!V$12:V$500)</f>
        <v>13069.027225833339</v>
      </c>
      <c r="W25" s="42">
        <f>SUMIF('R-Existing'!$B$12:$B$500,$B25,'R-Existing'!W$12:W$500)</f>
        <v>0</v>
      </c>
      <c r="X25" s="42">
        <f>SUMIF('R-Existing'!$B$12:$B$500,$B25,'R-Existing'!X$12:X$500)</f>
        <v>155</v>
      </c>
      <c r="Y25" s="42">
        <f>SUMIF('R-Existing'!$B$12:$B$500,$B25,'R-Existing'!Y$12:Y$500)</f>
        <v>0</v>
      </c>
      <c r="Z25" s="42">
        <f>SUMIF('R-Existing'!$B$12:$B$500,$B25,'R-Existing'!Z$12:Z$500)</f>
        <v>0</v>
      </c>
      <c r="AA25" s="42">
        <f>SUMIF('R-Existing'!$B$12:$B$500,$B25,'R-Existing'!AA$12:AA$500)</f>
        <v>0</v>
      </c>
      <c r="AB25" s="42">
        <f>SUMIF('R-Existing'!$B$12:$B$500,$B25,'R-Existing'!AB$12:AB$500)</f>
        <v>0</v>
      </c>
      <c r="AC25" s="42">
        <f>SUMIF('R-Existing'!$B$12:$B$500,$B25,'R-Existing'!AC$12:AC$500)</f>
        <v>1</v>
      </c>
      <c r="AD25" s="42">
        <f>SUMIF('R-Existing'!$B$12:$B$500,$B25,'R-Existing'!AD$12:AD$500)</f>
        <v>0</v>
      </c>
      <c r="AE25" s="70">
        <f>SUMIF('R-Existing'!$B$12:$B$500,$B25,'R-Existing'!AE$12:AE$500)</f>
        <v>0.1111</v>
      </c>
      <c r="AF25" s="42">
        <f>SUMIF('R-Existing'!$B$12:$B$500,$B25,'R-Existing'!AF$12:AF$500)</f>
        <v>5422.8816841666694</v>
      </c>
      <c r="AG25" s="42">
        <f>SUMIF('R-Existing'!$B$12:$B$500,$B25,'R-Existing'!AG$12:AG$500)</f>
        <v>0</v>
      </c>
      <c r="AH25" s="42">
        <f>SUMIF('R-Existing'!$B$12:$B$500,$B25,'R-Existing'!AH$12:AH$500)</f>
        <v>0</v>
      </c>
      <c r="AI25" s="42">
        <f>SUMIF('R-Existing'!$B$12:$B$500,$B25,'R-Existing'!AI$12:AI$500)</f>
        <v>89</v>
      </c>
      <c r="AJ25" s="42">
        <f>SUMIF('R-Existing'!$B$12:$B$500,$B25,'R-Existing'!AJ$12:AJ$500)</f>
        <v>28480</v>
      </c>
      <c r="AK25" s="42">
        <f>SUMIF('R-Existing'!$B$12:$B$500,$B25,'R-Existing'!AK$12:AK$500)</f>
        <v>0</v>
      </c>
      <c r="AL25" s="42">
        <f>SUMIF('R-Existing'!$B$12:$B$500,$B25,'R-Existing'!AL$12:AL$500)</f>
        <v>0</v>
      </c>
      <c r="AM25" s="42">
        <f>SUMIF('R-Existing'!$B$12:$B$500,$B25,'R-Existing'!AM$12:AM$500)</f>
        <v>0</v>
      </c>
      <c r="AN25" s="42">
        <f>SUMIF('R-Existing'!$B$12:$B$500,$B25,'R-Existing'!AN$12:AN$500)</f>
        <v>0</v>
      </c>
      <c r="AO25" s="42"/>
      <c r="AP25" s="42"/>
    </row>
    <row r="26" spans="1:42" x14ac:dyDescent="0.2">
      <c r="A26" s="1">
        <f t="shared" si="2"/>
        <v>6</v>
      </c>
      <c r="B26" s="10">
        <f t="shared" si="3"/>
        <v>42185</v>
      </c>
      <c r="C26" s="42">
        <f>SUMIF('R-Existing'!$B$12:$B$500,$B26,'R-Existing'!C$12:C$500)</f>
        <v>106538.37000000004</v>
      </c>
      <c r="D26" s="42">
        <f>SUMIF('R-Existing'!$B$12:$B$500,$B26,'R-Existing'!D$12:D$500)</f>
        <v>1311344.08</v>
      </c>
      <c r="E26" s="42">
        <f>SUMIF('R-Existing'!$B$12:$B$500,$B26,'R-Existing'!E$12:E$500)</f>
        <v>0</v>
      </c>
      <c r="F26" s="42">
        <f>SUMIF('R-Existing'!$B$12:$B$500,$B26,'R-Existing'!F$12:F$500)</f>
        <v>0</v>
      </c>
      <c r="G26" s="42">
        <f>SUMIF('R-Existing'!$B$12:$B$500,$B26,'R-Existing'!G$12:G$500)</f>
        <v>96</v>
      </c>
      <c r="H26" s="42">
        <f>SUMIF('R-Existing'!$B$12:$B$500,$B26,'R-Existing'!H$12:H$500)</f>
        <v>1375233.5799999996</v>
      </c>
      <c r="I26" s="42">
        <f>SUMIF('R-Existing'!$B$12:$B$500,$B26,'R-Existing'!I$12:I$500)</f>
        <v>1733.7199999999993</v>
      </c>
      <c r="J26" s="42">
        <f>SUMIF('R-Existing'!$B$12:$B$500,$B26,'R-Existing'!J$12:J$500)</f>
        <v>1376967.2999999998</v>
      </c>
      <c r="K26" s="42">
        <f>SUMIF('R-Existing'!$B$12:$B$500,$B26,'R-Existing'!K$12:K$500)</f>
        <v>7458.5800000000017</v>
      </c>
      <c r="L26" s="42">
        <f>SUMIF('R-Existing'!$B$12:$B$500,$B26,'R-Existing'!L$12:L$500)</f>
        <v>9192.3000000000011</v>
      </c>
      <c r="M26" s="42">
        <f>SUMIF('R-Existing'!$B$12:$B$500,$B26,'R-Existing'!M$12:M$500)</f>
        <v>45280</v>
      </c>
      <c r="N26" s="42">
        <f>SUMIF('R-Existing'!$B$12:$B$500,$B26,'R-Existing'!N$12:N$500)</f>
        <v>0</v>
      </c>
      <c r="O26" s="42">
        <f>SUMIF('R-Existing'!$B$12:$B$500,$B26,'R-Existing'!O$12:O$500)</f>
        <v>45125</v>
      </c>
      <c r="P26" s="42">
        <f>SUMIF('R-Existing'!$B$12:$B$500,$B26,'R-Existing'!P$12:P$500)</f>
        <v>7680.1100000000015</v>
      </c>
      <c r="Q26" s="42">
        <f>SUMIF('R-Existing'!$B$12:$B$500,$B26,'R-Existing'!Q$12:Q$500)</f>
        <v>37444.890000000007</v>
      </c>
      <c r="R26" s="42">
        <f>SUMIF('R-Existing'!$B$12:$B$500,$B26,'R-Existing'!R$12:R$500)</f>
        <v>1512.19</v>
      </c>
      <c r="S26" s="42">
        <f>SUMIF('R-Existing'!$B$12:$B$500,$B26,'R-Existing'!S$12:S$500)</f>
        <v>1337788.6899999997</v>
      </c>
      <c r="T26" s="42">
        <f>SUMIF('R-Existing'!$B$12:$B$500,$B26,'R-Existing'!T$12:T$500)</f>
        <v>1339300.8800000001</v>
      </c>
      <c r="U26" s="42">
        <f t="shared" si="4"/>
        <v>1</v>
      </c>
      <c r="V26" s="42">
        <f>SUMIF('R-Existing'!$B$12:$B$500,$B26,'R-Existing'!V$12:V$500)</f>
        <v>12748.422252499999</v>
      </c>
      <c r="W26" s="42">
        <f>SUMIF('R-Existing'!$B$12:$B$500,$B26,'R-Existing'!W$12:W$500)</f>
        <v>0</v>
      </c>
      <c r="X26" s="42">
        <f>SUMIF('R-Existing'!$B$12:$B$500,$B26,'R-Existing'!X$12:X$500)</f>
        <v>155</v>
      </c>
      <c r="Y26" s="42">
        <f>SUMIF('R-Existing'!$B$12:$B$500,$B26,'R-Existing'!Y$12:Y$500)</f>
        <v>0</v>
      </c>
      <c r="Z26" s="42">
        <f>SUMIF('R-Existing'!$B$12:$B$500,$B26,'R-Existing'!Z$12:Z$500)</f>
        <v>0</v>
      </c>
      <c r="AA26" s="42">
        <f>SUMIF('R-Existing'!$B$12:$B$500,$B26,'R-Existing'!AA$12:AA$500)</f>
        <v>0</v>
      </c>
      <c r="AB26" s="42">
        <f>SUMIF('R-Existing'!$B$12:$B$500,$B26,'R-Existing'!AB$12:AB$500)</f>
        <v>0</v>
      </c>
      <c r="AC26" s="42">
        <f>SUMIF('R-Existing'!$B$12:$B$500,$B26,'R-Existing'!AC$12:AC$500)</f>
        <v>1</v>
      </c>
      <c r="AD26" s="42">
        <f>SUMIF('R-Existing'!$B$12:$B$500,$B26,'R-Existing'!AD$12:AD$500)</f>
        <v>0</v>
      </c>
      <c r="AE26" s="70">
        <f>SUMIF('R-Existing'!$B$12:$B$500,$B26,'R-Existing'!AE$12:AE$500)</f>
        <v>0.1111</v>
      </c>
      <c r="AF26" s="42">
        <f>SUMIF('R-Existing'!$B$12:$B$500,$B26,'R-Existing'!AF$12:AF$500)</f>
        <v>5289.8493774999997</v>
      </c>
      <c r="AG26" s="42">
        <f>SUMIF('R-Existing'!$B$12:$B$500,$B26,'R-Existing'!AG$12:AG$500)</f>
        <v>0</v>
      </c>
      <c r="AH26" s="42">
        <f>SUMIF('R-Existing'!$B$12:$B$500,$B26,'R-Existing'!AH$12:AH$500)</f>
        <v>0</v>
      </c>
      <c r="AI26" s="42">
        <f>SUMIF('R-Existing'!$B$12:$B$500,$B26,'R-Existing'!AI$12:AI$500)</f>
        <v>95</v>
      </c>
      <c r="AJ26" s="42">
        <f>SUMIF('R-Existing'!$B$12:$B$500,$B26,'R-Existing'!AJ$12:AJ$500)</f>
        <v>30400</v>
      </c>
      <c r="AK26" s="42">
        <f>SUMIF('R-Existing'!$B$12:$B$500,$B26,'R-Existing'!AK$12:AK$500)</f>
        <v>0</v>
      </c>
      <c r="AL26" s="42">
        <f>SUMIF('R-Existing'!$B$12:$B$500,$B26,'R-Existing'!AL$12:AL$500)</f>
        <v>0</v>
      </c>
      <c r="AM26" s="42">
        <f>SUMIF('R-Existing'!$B$12:$B$500,$B26,'R-Existing'!AM$12:AM$500)</f>
        <v>0</v>
      </c>
      <c r="AN26" s="42">
        <f>SUMIF('R-Existing'!$B$12:$B$500,$B26,'R-Existing'!AN$12:AN$500)</f>
        <v>0</v>
      </c>
      <c r="AO26" s="42"/>
      <c r="AP26" s="42"/>
    </row>
    <row r="27" spans="1:42" x14ac:dyDescent="0.2">
      <c r="A27" s="1">
        <f t="shared" si="2"/>
        <v>7</v>
      </c>
      <c r="B27" s="10">
        <f t="shared" si="3"/>
        <v>42216</v>
      </c>
      <c r="C27" s="42">
        <f>SUMIF('R-Existing'!$B$12:$B$500,$B27,'R-Existing'!C$12:C$500)</f>
        <v>105844.17000000006</v>
      </c>
      <c r="D27" s="42">
        <f>SUMIF('R-Existing'!$B$12:$B$500,$B27,'R-Existing'!D$12:D$500)</f>
        <v>1417188.2500000002</v>
      </c>
      <c r="E27" s="42">
        <f>SUMIF('R-Existing'!$B$12:$B$500,$B27,'R-Existing'!E$12:E$500)</f>
        <v>0</v>
      </c>
      <c r="F27" s="42">
        <f>SUMIF('R-Existing'!$B$12:$B$500,$B27,'R-Existing'!F$12:F$500)</f>
        <v>0</v>
      </c>
      <c r="G27" s="42">
        <f>SUMIF('R-Existing'!$B$12:$B$500,$B27,'R-Existing'!G$12:G$500)</f>
        <v>104</v>
      </c>
      <c r="H27" s="42">
        <f>SUMIF('R-Existing'!$B$12:$B$500,$B27,'R-Existing'!H$12:H$500)</f>
        <v>1337788.69</v>
      </c>
      <c r="I27" s="42">
        <f>SUMIF('R-Existing'!$B$12:$B$500,$B27,'R-Existing'!I$12:I$500)</f>
        <v>1512.1899999999969</v>
      </c>
      <c r="J27" s="42">
        <f>SUMIF('R-Existing'!$B$12:$B$500,$B27,'R-Existing'!J$12:J$500)</f>
        <v>1339300.8800000001</v>
      </c>
      <c r="K27" s="42">
        <f>SUMIF('R-Existing'!$B$12:$B$500,$B27,'R-Existing'!K$12:K$500)</f>
        <v>7254.6100000000024</v>
      </c>
      <c r="L27" s="42">
        <f>SUMIF('R-Existing'!$B$12:$B$500,$B27,'R-Existing'!L$12:L$500)</f>
        <v>8766.8000000000029</v>
      </c>
      <c r="M27" s="42">
        <f>SUMIF('R-Existing'!$B$12:$B$500,$B27,'R-Existing'!M$12:M$500)</f>
        <v>49080</v>
      </c>
      <c r="N27" s="42">
        <f>SUMIF('R-Existing'!$B$12:$B$500,$B27,'R-Existing'!N$12:N$500)</f>
        <v>0</v>
      </c>
      <c r="O27" s="42">
        <f>SUMIF('R-Existing'!$B$12:$B$500,$B27,'R-Existing'!O$12:O$500)</f>
        <v>48925</v>
      </c>
      <c r="P27" s="42">
        <f>SUMIF('R-Existing'!$B$12:$B$500,$B27,'R-Existing'!P$12:P$500)</f>
        <v>7479.3500000000013</v>
      </c>
      <c r="Q27" s="42">
        <f>SUMIF('R-Existing'!$B$12:$B$500,$B27,'R-Existing'!Q$12:Q$500)</f>
        <v>41445.649999999994</v>
      </c>
      <c r="R27" s="42">
        <f>SUMIF('R-Existing'!$B$12:$B$500,$B27,'R-Existing'!R$12:R$500)</f>
        <v>1287.4499999999998</v>
      </c>
      <c r="S27" s="42">
        <f>SUMIF('R-Existing'!$B$12:$B$500,$B27,'R-Existing'!S$12:S$500)</f>
        <v>1296343.0400000005</v>
      </c>
      <c r="T27" s="42">
        <f>SUMIF('R-Existing'!$B$12:$B$500,$B27,'R-Existing'!T$12:T$500)</f>
        <v>1297630.4900000002</v>
      </c>
      <c r="U27" s="42">
        <f t="shared" si="4"/>
        <v>1</v>
      </c>
      <c r="V27" s="42">
        <f>SUMIF('R-Existing'!$B$12:$B$500,$B27,'R-Existing'!V$12:V$500)</f>
        <v>12399.693980666669</v>
      </c>
      <c r="W27" s="42">
        <f>SUMIF('R-Existing'!$B$12:$B$500,$B27,'R-Existing'!W$12:W$500)</f>
        <v>0</v>
      </c>
      <c r="X27" s="42">
        <f>SUMIF('R-Existing'!$B$12:$B$500,$B27,'R-Existing'!X$12:X$500)</f>
        <v>155</v>
      </c>
      <c r="Y27" s="42">
        <f>SUMIF('R-Existing'!$B$12:$B$500,$B27,'R-Existing'!Y$12:Y$500)</f>
        <v>0</v>
      </c>
      <c r="Z27" s="42">
        <f>SUMIF('R-Existing'!$B$12:$B$500,$B27,'R-Existing'!Z$12:Z$500)</f>
        <v>0</v>
      </c>
      <c r="AA27" s="42">
        <f>SUMIF('R-Existing'!$B$12:$B$500,$B27,'R-Existing'!AA$12:AA$500)</f>
        <v>0</v>
      </c>
      <c r="AB27" s="42">
        <f>SUMIF('R-Existing'!$B$12:$B$500,$B27,'R-Existing'!AB$12:AB$500)</f>
        <v>0</v>
      </c>
      <c r="AC27" s="42">
        <f>SUMIF('R-Existing'!$B$12:$B$500,$B27,'R-Existing'!AC$12:AC$500)</f>
        <v>1</v>
      </c>
      <c r="AD27" s="42">
        <f>SUMIF('R-Existing'!$B$12:$B$500,$B27,'R-Existing'!AD$12:AD$500)</f>
        <v>0</v>
      </c>
      <c r="AE27" s="70">
        <f>SUMIF('R-Existing'!$B$12:$B$500,$B27,'R-Existing'!AE$12:AE$500)</f>
        <v>0.1111</v>
      </c>
      <c r="AF27" s="42">
        <f>SUMIF('R-Existing'!$B$12:$B$500,$B27,'R-Existing'!AF$12:AF$500)</f>
        <v>5145.1475473333339</v>
      </c>
      <c r="AG27" s="42">
        <f>SUMIF('R-Existing'!$B$12:$B$500,$B27,'R-Existing'!AG$12:AG$500)</f>
        <v>0</v>
      </c>
      <c r="AH27" s="42">
        <f>SUMIF('R-Existing'!$B$12:$B$500,$B27,'R-Existing'!AH$12:AH$500)</f>
        <v>0</v>
      </c>
      <c r="AI27" s="42">
        <f>SUMIF('R-Existing'!$B$12:$B$500,$B27,'R-Existing'!AI$12:AI$500)</f>
        <v>103</v>
      </c>
      <c r="AJ27" s="42">
        <f>SUMIF('R-Existing'!$B$12:$B$500,$B27,'R-Existing'!AJ$12:AJ$500)</f>
        <v>32960</v>
      </c>
      <c r="AK27" s="42">
        <f>SUMIF('R-Existing'!$B$12:$B$500,$B27,'R-Existing'!AK$12:AK$500)</f>
        <v>0</v>
      </c>
      <c r="AL27" s="42">
        <f>SUMIF('R-Existing'!$B$12:$B$500,$B27,'R-Existing'!AL$12:AL$500)</f>
        <v>0</v>
      </c>
      <c r="AM27" s="42">
        <f>SUMIF('R-Existing'!$B$12:$B$500,$B27,'R-Existing'!AM$12:AM$500)</f>
        <v>0</v>
      </c>
      <c r="AN27" s="42">
        <f>SUMIF('R-Existing'!$B$12:$B$500,$B27,'R-Existing'!AN$12:AN$500)</f>
        <v>0</v>
      </c>
      <c r="AO27" s="42"/>
      <c r="AP27" s="42"/>
    </row>
    <row r="28" spans="1:42" x14ac:dyDescent="0.2">
      <c r="A28" s="1">
        <f t="shared" si="2"/>
        <v>8</v>
      </c>
      <c r="B28" s="10">
        <f t="shared" si="3"/>
        <v>42247</v>
      </c>
      <c r="C28" s="42">
        <f>SUMIF('R-Existing'!$B$12:$B$500,$B28,'R-Existing'!C$12:C$500)</f>
        <v>99918.319999999978</v>
      </c>
      <c r="D28" s="42">
        <f>SUMIF('R-Existing'!$B$12:$B$500,$B28,'R-Existing'!D$12:D$500)</f>
        <v>1517106.5700000003</v>
      </c>
      <c r="E28" s="42">
        <f>SUMIF('R-Existing'!$B$12:$B$500,$B28,'R-Existing'!E$12:E$500)</f>
        <v>0</v>
      </c>
      <c r="F28" s="42">
        <f>SUMIF('R-Existing'!$B$12:$B$500,$B28,'R-Existing'!F$12:F$500)</f>
        <v>0</v>
      </c>
      <c r="G28" s="42">
        <f>SUMIF('R-Existing'!$B$12:$B$500,$B28,'R-Existing'!G$12:G$500)</f>
        <v>106</v>
      </c>
      <c r="H28" s="42">
        <f>SUMIF('R-Existing'!$B$12:$B$500,$B28,'R-Existing'!H$12:H$500)</f>
        <v>1296343.0400000005</v>
      </c>
      <c r="I28" s="42">
        <f>SUMIF('R-Existing'!$B$12:$B$500,$B28,'R-Existing'!I$12:I$500)</f>
        <v>1287.4499999999989</v>
      </c>
      <c r="J28" s="42">
        <f>SUMIF('R-Existing'!$B$12:$B$500,$B28,'R-Existing'!J$12:J$500)</f>
        <v>1297630.4900000002</v>
      </c>
      <c r="K28" s="42">
        <f>SUMIF('R-Existing'!$B$12:$B$500,$B28,'R-Existing'!K$12:K$500)</f>
        <v>7028.8900000000021</v>
      </c>
      <c r="L28" s="42">
        <f>SUMIF('R-Existing'!$B$12:$B$500,$B28,'R-Existing'!L$12:L$500)</f>
        <v>8316.340000000002</v>
      </c>
      <c r="M28" s="42">
        <f>SUMIF('R-Existing'!$B$12:$B$500,$B28,'R-Existing'!M$12:M$500)</f>
        <v>50030</v>
      </c>
      <c r="N28" s="42">
        <f>SUMIF('R-Existing'!$B$12:$B$500,$B28,'R-Existing'!N$12:N$500)</f>
        <v>0</v>
      </c>
      <c r="O28" s="42">
        <f>SUMIF('R-Existing'!$B$12:$B$500,$B28,'R-Existing'!O$12:O$500)</f>
        <v>49212.43</v>
      </c>
      <c r="P28" s="42">
        <f>SUMIF('R-Existing'!$B$12:$B$500,$B28,'R-Existing'!P$12:P$500)</f>
        <v>7578.6100000000006</v>
      </c>
      <c r="Q28" s="42">
        <f>SUMIF('R-Existing'!$B$12:$B$500,$B28,'R-Existing'!Q$12:Q$500)</f>
        <v>41633.820000000014</v>
      </c>
      <c r="R28" s="42">
        <f>SUMIF('R-Existing'!$B$12:$B$500,$B28,'R-Existing'!R$12:R$500)</f>
        <v>737.73</v>
      </c>
      <c r="S28" s="42">
        <f>SUMIF('R-Existing'!$B$12:$B$500,$B28,'R-Existing'!S$12:S$500)</f>
        <v>1254709.2200000002</v>
      </c>
      <c r="T28" s="42">
        <f>SUMIF('R-Existing'!$B$12:$B$500,$B28,'R-Existing'!T$12:T$500)</f>
        <v>1255446.9500000002</v>
      </c>
      <c r="U28" s="42">
        <f t="shared" si="4"/>
        <v>1</v>
      </c>
      <c r="V28" s="42">
        <f>SUMIF('R-Existing'!$B$12:$B$500,$B28,'R-Existing'!V$12:V$500)</f>
        <v>12013.89561991667</v>
      </c>
      <c r="W28" s="42">
        <f>SUMIF('R-Existing'!$B$12:$B$500,$B28,'R-Existing'!W$12:W$500)</f>
        <v>0</v>
      </c>
      <c r="X28" s="42">
        <f>SUMIF('R-Existing'!$B$12:$B$500,$B28,'R-Existing'!X$12:X$500)</f>
        <v>155</v>
      </c>
      <c r="Y28" s="42">
        <f>SUMIF('R-Existing'!$B$12:$B$500,$B28,'R-Existing'!Y$12:Y$500)</f>
        <v>0</v>
      </c>
      <c r="Z28" s="42">
        <f>SUMIF('R-Existing'!$B$12:$B$500,$B28,'R-Existing'!Z$12:Z$500)</f>
        <v>0</v>
      </c>
      <c r="AA28" s="42">
        <f>SUMIF('R-Existing'!$B$12:$B$500,$B28,'R-Existing'!AA$12:AA$500)</f>
        <v>0</v>
      </c>
      <c r="AB28" s="42">
        <f>SUMIF('R-Existing'!$B$12:$B$500,$B28,'R-Existing'!AB$12:AB$500)</f>
        <v>0</v>
      </c>
      <c r="AC28" s="42">
        <f>SUMIF('R-Existing'!$B$12:$B$500,$B28,'R-Existing'!AC$12:AC$500)</f>
        <v>1</v>
      </c>
      <c r="AD28" s="42">
        <f>SUMIF('R-Existing'!$B$12:$B$500,$B28,'R-Existing'!AD$12:AD$500)</f>
        <v>0</v>
      </c>
      <c r="AE28" s="70">
        <f>SUMIF('R-Existing'!$B$12:$B$500,$B28,'R-Existing'!AE$12:AE$500)</f>
        <v>0.1111</v>
      </c>
      <c r="AF28" s="42">
        <f>SUMIF('R-Existing'!$B$12:$B$500,$B28,'R-Existing'!AF$12:AF$500)</f>
        <v>4985.0637990833347</v>
      </c>
      <c r="AG28" s="42">
        <f>SUMIF('R-Existing'!$B$12:$B$500,$B28,'R-Existing'!AG$12:AG$500)</f>
        <v>0</v>
      </c>
      <c r="AH28" s="42">
        <f>SUMIF('R-Existing'!$B$12:$B$500,$B28,'R-Existing'!AH$12:AH$500)</f>
        <v>0</v>
      </c>
      <c r="AI28" s="42">
        <f>SUMIF('R-Existing'!$B$12:$B$500,$B28,'R-Existing'!AI$12:AI$500)</f>
        <v>105</v>
      </c>
      <c r="AJ28" s="42">
        <f>SUMIF('R-Existing'!$B$12:$B$500,$B28,'R-Existing'!AJ$12:AJ$500)</f>
        <v>33090.25</v>
      </c>
      <c r="AK28" s="42">
        <f>SUMIF('R-Existing'!$B$12:$B$500,$B28,'R-Existing'!AK$12:AK$500)</f>
        <v>0</v>
      </c>
      <c r="AL28" s="42">
        <f>SUMIF('R-Existing'!$B$12:$B$500,$B28,'R-Existing'!AL$12:AL$500)</f>
        <v>0</v>
      </c>
      <c r="AM28" s="42">
        <f>SUMIF('R-Existing'!$B$12:$B$500,$B28,'R-Existing'!AM$12:AM$500)</f>
        <v>0</v>
      </c>
      <c r="AN28" s="42">
        <f>SUMIF('R-Existing'!$B$12:$B$500,$B28,'R-Existing'!AN$12:AN$500)</f>
        <v>0</v>
      </c>
      <c r="AO28" s="42"/>
      <c r="AP28" s="42"/>
    </row>
    <row r="29" spans="1:42" x14ac:dyDescent="0.2">
      <c r="A29" s="1">
        <f t="shared" si="2"/>
        <v>9</v>
      </c>
      <c r="B29" s="10">
        <f t="shared" si="3"/>
        <v>42277</v>
      </c>
      <c r="C29" s="42">
        <f>SUMIF('R-Existing'!$B$12:$B$500,$B29,'R-Existing'!C$12:C$500)</f>
        <v>89045.979999999981</v>
      </c>
      <c r="D29" s="42">
        <f>SUMIF('R-Existing'!$B$12:$B$500,$B29,'R-Existing'!D$12:D$500)</f>
        <v>1606152.5500000003</v>
      </c>
      <c r="E29" s="42">
        <f>SUMIF('R-Existing'!$B$12:$B$500,$B29,'R-Existing'!E$12:E$500)</f>
        <v>0</v>
      </c>
      <c r="F29" s="42">
        <f>SUMIF('R-Existing'!$B$12:$B$500,$B29,'R-Existing'!F$12:F$500)</f>
        <v>0</v>
      </c>
      <c r="G29" s="42">
        <f>SUMIF('R-Existing'!$B$12:$B$500,$B29,'R-Existing'!G$12:G$500)</f>
        <v>102</v>
      </c>
      <c r="H29" s="42">
        <f>SUMIF('R-Existing'!$B$12:$B$500,$B29,'R-Existing'!H$12:H$500)</f>
        <v>1254709.2200000002</v>
      </c>
      <c r="I29" s="42">
        <f>SUMIF('R-Existing'!$B$12:$B$500,$B29,'R-Existing'!I$12:I$500)</f>
        <v>737.72999999999968</v>
      </c>
      <c r="J29" s="42">
        <f>SUMIF('R-Existing'!$B$12:$B$500,$B29,'R-Existing'!J$12:J$500)</f>
        <v>1255446.9500000002</v>
      </c>
      <c r="K29" s="42">
        <f>SUMIF('R-Existing'!$B$12:$B$500,$B29,'R-Existing'!K$12:K$500)</f>
        <v>6800.329999999999</v>
      </c>
      <c r="L29" s="42">
        <f>SUMIF('R-Existing'!$B$12:$B$500,$B29,'R-Existing'!L$12:L$500)</f>
        <v>7538.0599999999977</v>
      </c>
      <c r="M29" s="42">
        <f>SUMIF('R-Existing'!$B$12:$B$500,$B29,'R-Existing'!M$12:M$500)</f>
        <v>47810</v>
      </c>
      <c r="N29" s="42">
        <f>SUMIF('R-Existing'!$B$12:$B$500,$B29,'R-Existing'!N$12:N$500)</f>
        <v>0</v>
      </c>
      <c r="O29" s="42">
        <f>SUMIF('R-Existing'!$B$12:$B$500,$B29,'R-Existing'!O$12:O$500)</f>
        <v>46871.47</v>
      </c>
      <c r="P29" s="42">
        <f>SUMIF('R-Existing'!$B$12:$B$500,$B29,'R-Existing'!P$12:P$500)</f>
        <v>6365.0999999999967</v>
      </c>
      <c r="Q29" s="42">
        <f>SUMIF('R-Existing'!$B$12:$B$500,$B29,'R-Existing'!Q$12:Q$500)</f>
        <v>40506.369999999988</v>
      </c>
      <c r="R29" s="42">
        <f>SUMIF('R-Existing'!$B$12:$B$500,$B29,'R-Existing'!R$12:R$500)</f>
        <v>1172.9599999999998</v>
      </c>
      <c r="S29" s="42">
        <f>SUMIF('R-Existing'!$B$12:$B$500,$B29,'R-Existing'!S$12:S$500)</f>
        <v>1214202.8500000001</v>
      </c>
      <c r="T29" s="42">
        <f>SUMIF('R-Existing'!$B$12:$B$500,$B29,'R-Existing'!T$12:T$500)</f>
        <v>1215375.81</v>
      </c>
      <c r="U29" s="42">
        <f t="shared" si="4"/>
        <v>1</v>
      </c>
      <c r="V29" s="42">
        <f>SUMIF('R-Existing'!$B$12:$B$500,$B29,'R-Existing'!V$12:V$500)</f>
        <v>11623.346345416669</v>
      </c>
      <c r="W29" s="42">
        <f>SUMIF('R-Existing'!$B$12:$B$500,$B29,'R-Existing'!W$12:W$500)</f>
        <v>0</v>
      </c>
      <c r="X29" s="42">
        <f>SUMIF('R-Existing'!$B$12:$B$500,$B29,'R-Existing'!X$12:X$500)</f>
        <v>155</v>
      </c>
      <c r="Y29" s="42">
        <f>SUMIF('R-Existing'!$B$12:$B$500,$B29,'R-Existing'!Y$12:Y$500)</f>
        <v>0</v>
      </c>
      <c r="Z29" s="42">
        <f>SUMIF('R-Existing'!$B$12:$B$500,$B29,'R-Existing'!Z$12:Z$500)</f>
        <v>0</v>
      </c>
      <c r="AA29" s="42">
        <f>SUMIF('R-Existing'!$B$12:$B$500,$B29,'R-Existing'!AA$12:AA$500)</f>
        <v>0</v>
      </c>
      <c r="AB29" s="42">
        <f>SUMIF('R-Existing'!$B$12:$B$500,$B29,'R-Existing'!AB$12:AB$500)</f>
        <v>0</v>
      </c>
      <c r="AC29" s="42">
        <f>SUMIF('R-Existing'!$B$12:$B$500,$B29,'R-Existing'!AC$12:AC$500)</f>
        <v>2</v>
      </c>
      <c r="AD29" s="42">
        <f>SUMIF('R-Existing'!$B$12:$B$500,$B29,'R-Existing'!AD$12:AD$500)</f>
        <v>0</v>
      </c>
      <c r="AE29" s="70">
        <f>SUMIF('R-Existing'!$B$12:$B$500,$B29,'R-Existing'!AE$12:AE$500)</f>
        <v>0.1111</v>
      </c>
      <c r="AF29" s="42">
        <f>SUMIF('R-Existing'!$B$12:$B$500,$B29,'R-Existing'!AF$12:AF$500)</f>
        <v>4823.0086995833344</v>
      </c>
      <c r="AG29" s="42">
        <f>SUMIF('R-Existing'!$B$12:$B$500,$B29,'R-Existing'!AG$12:AG$500)</f>
        <v>0</v>
      </c>
      <c r="AH29" s="42">
        <f>SUMIF('R-Existing'!$B$12:$B$500,$B29,'R-Existing'!AH$12:AH$500)</f>
        <v>0</v>
      </c>
      <c r="AI29" s="42">
        <f>SUMIF('R-Existing'!$B$12:$B$500,$B29,'R-Existing'!AI$12:AI$500)</f>
        <v>100</v>
      </c>
      <c r="AJ29" s="42">
        <f>SUMIF('R-Existing'!$B$12:$B$500,$B29,'R-Existing'!AJ$12:AJ$500)</f>
        <v>31506.53</v>
      </c>
      <c r="AK29" s="42">
        <f>SUMIF('R-Existing'!$B$12:$B$500,$B29,'R-Existing'!AK$12:AK$500)</f>
        <v>0</v>
      </c>
      <c r="AL29" s="42">
        <f>SUMIF('R-Existing'!$B$12:$B$500,$B29,'R-Existing'!AL$12:AL$500)</f>
        <v>0</v>
      </c>
      <c r="AM29" s="42">
        <f>SUMIF('R-Existing'!$B$12:$B$500,$B29,'R-Existing'!AM$12:AM$500)</f>
        <v>0</v>
      </c>
      <c r="AN29" s="42">
        <f>SUMIF('R-Existing'!$B$12:$B$500,$B29,'R-Existing'!AN$12:AN$500)</f>
        <v>0</v>
      </c>
      <c r="AO29" s="42"/>
      <c r="AP29" s="42"/>
    </row>
    <row r="30" spans="1:42" x14ac:dyDescent="0.2">
      <c r="A30" s="1">
        <f t="shared" si="2"/>
        <v>10</v>
      </c>
      <c r="B30" s="10">
        <f t="shared" si="3"/>
        <v>42308</v>
      </c>
      <c r="C30" s="42">
        <f>SUMIF('R-Existing'!$B$12:$B$500,$B30,'R-Existing'!C$12:C$500)</f>
        <v>77078.63</v>
      </c>
      <c r="D30" s="42">
        <f>SUMIF('R-Existing'!$B$12:$B$500,$B30,'R-Existing'!D$12:D$500)</f>
        <v>1683231.1800000002</v>
      </c>
      <c r="E30" s="42">
        <f>SUMIF('R-Existing'!$B$12:$B$500,$B30,'R-Existing'!E$12:E$500)</f>
        <v>0</v>
      </c>
      <c r="F30" s="42">
        <f>SUMIF('R-Existing'!$B$12:$B$500,$B30,'R-Existing'!F$12:F$500)</f>
        <v>0</v>
      </c>
      <c r="G30" s="42">
        <f>SUMIF('R-Existing'!$B$12:$B$500,$B30,'R-Existing'!G$12:G$500)</f>
        <v>105</v>
      </c>
      <c r="H30" s="42">
        <f>SUMIF('R-Existing'!$B$12:$B$500,$B30,'R-Existing'!H$12:H$500)</f>
        <v>1214202.8500000001</v>
      </c>
      <c r="I30" s="42">
        <f>SUMIF('R-Existing'!$B$12:$B$500,$B30,'R-Existing'!I$12:I$500)</f>
        <v>1172.9600000000055</v>
      </c>
      <c r="J30" s="42">
        <f>SUMIF('R-Existing'!$B$12:$B$500,$B30,'R-Existing'!J$12:J$500)</f>
        <v>1215375.81</v>
      </c>
      <c r="K30" s="42">
        <f>SUMIF('R-Existing'!$B$12:$B$500,$B30,'R-Existing'!K$12:K$500)</f>
        <v>6583.3599999999942</v>
      </c>
      <c r="L30" s="42">
        <f>SUMIF('R-Existing'!$B$12:$B$500,$B30,'R-Existing'!L$12:L$500)</f>
        <v>7756.3199999999988</v>
      </c>
      <c r="M30" s="42">
        <f>SUMIF('R-Existing'!$B$12:$B$500,$B30,'R-Existing'!M$12:M$500)</f>
        <v>48915</v>
      </c>
      <c r="N30" s="42">
        <f>SUMIF('R-Existing'!$B$12:$B$500,$B30,'R-Existing'!N$12:N$500)</f>
        <v>0</v>
      </c>
      <c r="O30" s="42">
        <f>SUMIF('R-Existing'!$B$12:$B$500,$B30,'R-Existing'!O$12:O$500)</f>
        <v>48155.88</v>
      </c>
      <c r="P30" s="42">
        <f>SUMIF('R-Existing'!$B$12:$B$500,$B30,'R-Existing'!P$12:P$500)</f>
        <v>7017.5800000000008</v>
      </c>
      <c r="Q30" s="42">
        <f>SUMIF('R-Existing'!$B$12:$B$500,$B30,'R-Existing'!Q$12:Q$500)</f>
        <v>41138.299999999996</v>
      </c>
      <c r="R30" s="42">
        <f>SUMIF('R-Existing'!$B$12:$B$500,$B30,'R-Existing'!R$12:R$500)</f>
        <v>738.74</v>
      </c>
      <c r="S30" s="42">
        <f>SUMIF('R-Existing'!$B$12:$B$500,$B30,'R-Existing'!S$12:S$500)</f>
        <v>1173064.5500000003</v>
      </c>
      <c r="T30" s="42">
        <f>SUMIF('R-Existing'!$B$12:$B$500,$B30,'R-Existing'!T$12:T$500)</f>
        <v>1173803.2900000003</v>
      </c>
      <c r="U30" s="42">
        <f t="shared" si="4"/>
        <v>1</v>
      </c>
      <c r="V30" s="42">
        <f>SUMIF('R-Existing'!$B$12:$B$500,$B30,'R-Existing'!V$12:V$500)</f>
        <v>11252.354374250001</v>
      </c>
      <c r="W30" s="42">
        <f>SUMIF('R-Existing'!$B$12:$B$500,$B30,'R-Existing'!W$12:W$500)</f>
        <v>0</v>
      </c>
      <c r="X30" s="42">
        <f>SUMIF('R-Existing'!$B$12:$B$500,$B30,'R-Existing'!X$12:X$500)</f>
        <v>155</v>
      </c>
      <c r="Y30" s="42">
        <f>SUMIF('R-Existing'!$B$12:$B$500,$B30,'R-Existing'!Y$12:Y$500)</f>
        <v>0</v>
      </c>
      <c r="Z30" s="42">
        <f>SUMIF('R-Existing'!$B$12:$B$500,$B30,'R-Existing'!Z$12:Z$500)</f>
        <v>0</v>
      </c>
      <c r="AA30" s="42">
        <f>SUMIF('R-Existing'!$B$12:$B$500,$B30,'R-Existing'!AA$12:AA$500)</f>
        <v>0</v>
      </c>
      <c r="AB30" s="42">
        <f>SUMIF('R-Existing'!$B$12:$B$500,$B30,'R-Existing'!AB$12:AB$500)</f>
        <v>0</v>
      </c>
      <c r="AC30" s="42">
        <f>SUMIF('R-Existing'!$B$12:$B$500,$B30,'R-Existing'!AC$12:AC$500)</f>
        <v>3</v>
      </c>
      <c r="AD30" s="42">
        <f>SUMIF('R-Existing'!$B$12:$B$500,$B30,'R-Existing'!AD$12:AD$500)</f>
        <v>0</v>
      </c>
      <c r="AE30" s="70">
        <f>SUMIF('R-Existing'!$B$12:$B$500,$B30,'R-Existing'!AE$12:AE$500)</f>
        <v>0.1111</v>
      </c>
      <c r="AF30" s="42">
        <f>SUMIF('R-Existing'!$B$12:$B$500,$B30,'R-Existing'!AF$12:AF$500)</f>
        <v>4669.0687367500004</v>
      </c>
      <c r="AG30" s="42">
        <f>SUMIF('R-Existing'!$B$12:$B$500,$B30,'R-Existing'!AG$12:AG$500)</f>
        <v>0</v>
      </c>
      <c r="AH30" s="42">
        <f>SUMIF('R-Existing'!$B$12:$B$500,$B30,'R-Existing'!AH$12:AH$500)</f>
        <v>0</v>
      </c>
      <c r="AI30" s="42">
        <f>SUMIF('R-Existing'!$B$12:$B$500,$B30,'R-Existing'!AI$12:AI$500)</f>
        <v>102</v>
      </c>
      <c r="AJ30" s="42">
        <f>SUMIF('R-Existing'!$B$12:$B$500,$B30,'R-Existing'!AJ$12:AJ$500)</f>
        <v>32345.879999999997</v>
      </c>
      <c r="AK30" s="42">
        <f>SUMIF('R-Existing'!$B$12:$B$500,$B30,'R-Existing'!AK$12:AK$500)</f>
        <v>0</v>
      </c>
      <c r="AL30" s="42">
        <f>SUMIF('R-Existing'!$B$12:$B$500,$B30,'R-Existing'!AL$12:AL$500)</f>
        <v>0</v>
      </c>
      <c r="AM30" s="42">
        <f>SUMIF('R-Existing'!$B$12:$B$500,$B30,'R-Existing'!AM$12:AM$500)</f>
        <v>0</v>
      </c>
      <c r="AN30" s="42">
        <f>SUMIF('R-Existing'!$B$12:$B$500,$B30,'R-Existing'!AN$12:AN$500)</f>
        <v>0</v>
      </c>
      <c r="AO30" s="42"/>
      <c r="AP30" s="42"/>
    </row>
    <row r="31" spans="1:42" x14ac:dyDescent="0.2">
      <c r="A31" s="1">
        <f t="shared" si="2"/>
        <v>11</v>
      </c>
      <c r="B31" s="10">
        <f t="shared" si="3"/>
        <v>42338</v>
      </c>
      <c r="C31" s="42">
        <f>SUMIF('R-Existing'!$B$12:$B$500,$B31,'R-Existing'!C$12:C$500)</f>
        <v>51583.570000000014</v>
      </c>
      <c r="D31" s="42">
        <f>SUMIF('R-Existing'!$B$12:$B$500,$B31,'R-Existing'!D$12:D$500)</f>
        <v>1734814.7500000002</v>
      </c>
      <c r="E31" s="42">
        <f>SUMIF('R-Existing'!$B$12:$B$500,$B31,'R-Existing'!E$12:E$500)</f>
        <v>0</v>
      </c>
      <c r="F31" s="42">
        <f>SUMIF('R-Existing'!$B$12:$B$500,$B31,'R-Existing'!F$12:F$500)</f>
        <v>0</v>
      </c>
      <c r="G31" s="42">
        <f>SUMIF('R-Existing'!$B$12:$B$500,$B31,'R-Existing'!G$12:G$500)</f>
        <v>95</v>
      </c>
      <c r="H31" s="42">
        <f>SUMIF('R-Existing'!$B$12:$B$500,$B31,'R-Existing'!H$12:H$500)</f>
        <v>1173064.5500000003</v>
      </c>
      <c r="I31" s="42">
        <f>SUMIF('R-Existing'!$B$12:$B$500,$B31,'R-Existing'!I$12:I$500)</f>
        <v>738.73999999999478</v>
      </c>
      <c r="J31" s="42">
        <f>SUMIF('R-Existing'!$B$12:$B$500,$B31,'R-Existing'!J$12:J$500)</f>
        <v>1173803.2900000003</v>
      </c>
      <c r="K31" s="42">
        <f>SUMIF('R-Existing'!$B$12:$B$500,$B31,'R-Existing'!K$12:K$500)</f>
        <v>6358.1400000000085</v>
      </c>
      <c r="L31" s="42">
        <f>SUMIF('R-Existing'!$B$12:$B$500,$B31,'R-Existing'!L$12:L$500)</f>
        <v>7096.8800000000037</v>
      </c>
      <c r="M31" s="42">
        <f>SUMIF('R-Existing'!$B$12:$B$500,$B31,'R-Existing'!M$12:M$500)</f>
        <v>44165</v>
      </c>
      <c r="N31" s="42">
        <f>SUMIF('R-Existing'!$B$12:$B$500,$B31,'R-Existing'!N$12:N$500)</f>
        <v>0</v>
      </c>
      <c r="O31" s="42">
        <f>SUMIF('R-Existing'!$B$12:$B$500,$B31,'R-Existing'!O$12:O$500)</f>
        <v>43659.63</v>
      </c>
      <c r="P31" s="42">
        <f>SUMIF('R-Existing'!$B$12:$B$500,$B31,'R-Existing'!P$12:P$500)</f>
        <v>6025.2000000000044</v>
      </c>
      <c r="Q31" s="42">
        <f>SUMIF('R-Existing'!$B$12:$B$500,$B31,'R-Existing'!Q$12:Q$500)</f>
        <v>37634.430000000015</v>
      </c>
      <c r="R31" s="42">
        <f>SUMIF('R-Existing'!$B$12:$B$500,$B31,'R-Existing'!R$12:R$500)</f>
        <v>1071.68</v>
      </c>
      <c r="S31" s="42">
        <f>SUMIF('R-Existing'!$B$12:$B$500,$B31,'R-Existing'!S$12:S$500)</f>
        <v>1135430.1200000001</v>
      </c>
      <c r="T31" s="42">
        <f>SUMIF('R-Existing'!$B$12:$B$500,$B31,'R-Existing'!T$12:T$500)</f>
        <v>1136501.8</v>
      </c>
      <c r="U31" s="42">
        <f t="shared" si="4"/>
        <v>1</v>
      </c>
      <c r="V31" s="42">
        <f>SUMIF('R-Existing'!$B$12:$B$500,$B31,'R-Existing'!V$12:V$500)</f>
        <v>10867.462126583336</v>
      </c>
      <c r="W31" s="42">
        <f>SUMIF('R-Existing'!$B$12:$B$500,$B31,'R-Existing'!W$12:W$500)</f>
        <v>0</v>
      </c>
      <c r="X31" s="42">
        <f>SUMIF('R-Existing'!$B$12:$B$500,$B31,'R-Existing'!X$12:X$500)</f>
        <v>155</v>
      </c>
      <c r="Y31" s="42">
        <f>SUMIF('R-Existing'!$B$12:$B$500,$B31,'R-Existing'!Y$12:Y$500)</f>
        <v>0</v>
      </c>
      <c r="Z31" s="42">
        <f>SUMIF('R-Existing'!$B$12:$B$500,$B31,'R-Existing'!Z$12:Z$500)</f>
        <v>0</v>
      </c>
      <c r="AA31" s="42">
        <f>SUMIF('R-Existing'!$B$12:$B$500,$B31,'R-Existing'!AA$12:AA$500)</f>
        <v>0</v>
      </c>
      <c r="AB31" s="42">
        <f>SUMIF('R-Existing'!$B$12:$B$500,$B31,'R-Existing'!AB$12:AB$500)</f>
        <v>0</v>
      </c>
      <c r="AC31" s="42">
        <f>SUMIF('R-Existing'!$B$12:$B$500,$B31,'R-Existing'!AC$12:AC$500)</f>
        <v>3</v>
      </c>
      <c r="AD31" s="42">
        <f>SUMIF('R-Existing'!$B$12:$B$500,$B31,'R-Existing'!AD$12:AD$500)</f>
        <v>0</v>
      </c>
      <c r="AE31" s="70">
        <f>SUMIF('R-Existing'!$B$12:$B$500,$B31,'R-Existing'!AE$12:AE$500)</f>
        <v>0.1111</v>
      </c>
      <c r="AF31" s="42">
        <f>SUMIF('R-Existing'!$B$12:$B$500,$B31,'R-Existing'!AF$12:AF$500)</f>
        <v>4509.3609724166681</v>
      </c>
      <c r="AG31" s="42">
        <f>SUMIF('R-Existing'!$B$12:$B$500,$B31,'R-Existing'!AG$12:AG$500)</f>
        <v>0</v>
      </c>
      <c r="AH31" s="42">
        <f>SUMIF('R-Existing'!$B$12:$B$500,$B31,'R-Existing'!AH$12:AH$500)</f>
        <v>0</v>
      </c>
      <c r="AI31" s="42">
        <f>SUMIF('R-Existing'!$B$12:$B$500,$B31,'R-Existing'!AI$12:AI$500)</f>
        <v>92</v>
      </c>
      <c r="AJ31" s="42">
        <f>SUMIF('R-Existing'!$B$12:$B$500,$B31,'R-Existing'!AJ$12:AJ$500)</f>
        <v>29399.63</v>
      </c>
      <c r="AK31" s="42">
        <f>SUMIF('R-Existing'!$B$12:$B$500,$B31,'R-Existing'!AK$12:AK$500)</f>
        <v>0</v>
      </c>
      <c r="AL31" s="42">
        <f>SUMIF('R-Existing'!$B$12:$B$500,$B31,'R-Existing'!AL$12:AL$500)</f>
        <v>0</v>
      </c>
      <c r="AM31" s="42">
        <f>SUMIF('R-Existing'!$B$12:$B$500,$B31,'R-Existing'!AM$12:AM$500)</f>
        <v>0</v>
      </c>
      <c r="AN31" s="42">
        <f>SUMIF('R-Existing'!$B$12:$B$500,$B31,'R-Existing'!AN$12:AN$500)</f>
        <v>0</v>
      </c>
      <c r="AO31" s="42"/>
      <c r="AP31" s="42"/>
    </row>
    <row r="32" spans="1:42" x14ac:dyDescent="0.2">
      <c r="A32" s="1">
        <f t="shared" si="2"/>
        <v>12</v>
      </c>
      <c r="B32" s="10">
        <f t="shared" si="3"/>
        <v>42369</v>
      </c>
      <c r="C32" s="42">
        <f>SUMIF('R-Existing'!$B$12:$B$500,$B32,'R-Existing'!C$12:C$500)</f>
        <v>47397.780000000021</v>
      </c>
      <c r="D32" s="42">
        <f>SUMIF('R-Existing'!$B$12:$B$500,$B32,'R-Existing'!D$12:D$500)</f>
        <v>1782212.5300000003</v>
      </c>
      <c r="E32" s="42">
        <f>SUMIF('R-Existing'!$B$12:$B$500,$B32,'R-Existing'!E$12:E$500)</f>
        <v>0</v>
      </c>
      <c r="F32" s="42">
        <f>SUMIF('R-Existing'!$B$12:$B$500,$B32,'R-Existing'!F$12:F$500)</f>
        <v>0</v>
      </c>
      <c r="G32" s="42">
        <f>SUMIF('R-Existing'!$B$12:$B$500,$B32,'R-Existing'!G$12:G$500)</f>
        <v>68</v>
      </c>
      <c r="H32" s="42">
        <f>SUMIF('R-Existing'!$B$12:$B$500,$B32,'R-Existing'!H$12:H$500)</f>
        <v>1135430.1200000001</v>
      </c>
      <c r="I32" s="42">
        <f>SUMIF('R-Existing'!$B$12:$B$500,$B32,'R-Existing'!I$12:I$500)</f>
        <v>1071.68</v>
      </c>
      <c r="J32" s="42">
        <f>SUMIF('R-Existing'!$B$12:$B$500,$B32,'R-Existing'!J$12:J$500)</f>
        <v>1136501.8</v>
      </c>
      <c r="K32" s="42">
        <f>SUMIF('R-Existing'!$B$12:$B$500,$B32,'R-Existing'!K$12:K$500)</f>
        <v>6156.08</v>
      </c>
      <c r="L32" s="42">
        <f>SUMIF('R-Existing'!$B$12:$B$500,$B32,'R-Existing'!L$12:L$500)</f>
        <v>7227.760000000002</v>
      </c>
      <c r="M32" s="42">
        <f>SUMIF('R-Existing'!$B$12:$B$500,$B32,'R-Existing'!M$12:M$500)</f>
        <v>31020</v>
      </c>
      <c r="N32" s="42">
        <f>SUMIF('R-Existing'!$B$12:$B$500,$B32,'R-Existing'!N$12:N$500)</f>
        <v>0</v>
      </c>
      <c r="O32" s="42">
        <f>SUMIF('R-Existing'!$B$12:$B$500,$B32,'R-Existing'!O$12:O$500)</f>
        <v>30071.22</v>
      </c>
      <c r="P32" s="42">
        <f>SUMIF('R-Existing'!$B$12:$B$500,$B32,'R-Existing'!P$12:P$500)</f>
        <v>4669.74</v>
      </c>
      <c r="Q32" s="42">
        <f>SUMIF('R-Existing'!$B$12:$B$500,$B32,'R-Existing'!Q$12:Q$500)</f>
        <v>25401.479999999981</v>
      </c>
      <c r="R32" s="42">
        <f>SUMIF('R-Existing'!$B$12:$B$500,$B32,'R-Existing'!R$12:R$500)</f>
        <v>2558.0199999999995</v>
      </c>
      <c r="S32" s="42">
        <f>SUMIF('R-Existing'!$B$12:$B$500,$B32,'R-Existing'!S$12:S$500)</f>
        <v>1110028.6400000001</v>
      </c>
      <c r="T32" s="42">
        <f>SUMIF('R-Existing'!$B$12:$B$500,$B32,'R-Existing'!T$12:T$500)</f>
        <v>1112586.6600000001</v>
      </c>
      <c r="U32" s="42">
        <f t="shared" si="4"/>
        <v>1</v>
      </c>
      <c r="V32" s="42">
        <f>SUMIF('R-Existing'!$B$12:$B$500,$B32,'R-Existing'!V$12:V$500)</f>
        <v>10522.112498333334</v>
      </c>
      <c r="W32" s="42">
        <f>SUMIF('R-Existing'!$B$12:$B$500,$B32,'R-Existing'!W$12:W$500)</f>
        <v>0</v>
      </c>
      <c r="X32" s="42">
        <f>SUMIF('R-Existing'!$B$12:$B$500,$B32,'R-Existing'!X$12:X$500)</f>
        <v>155</v>
      </c>
      <c r="Y32" s="42">
        <f>SUMIF('R-Existing'!$B$12:$B$500,$B32,'R-Existing'!Y$12:Y$500)</f>
        <v>0</v>
      </c>
      <c r="Z32" s="42">
        <f>SUMIF('R-Existing'!$B$12:$B$500,$B32,'R-Existing'!Z$12:Z$500)</f>
        <v>0</v>
      </c>
      <c r="AA32" s="42">
        <f>SUMIF('R-Existing'!$B$12:$B$500,$B32,'R-Existing'!AA$12:AA$500)</f>
        <v>0</v>
      </c>
      <c r="AB32" s="42">
        <f>SUMIF('R-Existing'!$B$12:$B$500,$B32,'R-Existing'!AB$12:AB$500)</f>
        <v>0</v>
      </c>
      <c r="AC32" s="42">
        <f>SUMIF('R-Existing'!$B$12:$B$500,$B32,'R-Existing'!AC$12:AC$500)</f>
        <v>4</v>
      </c>
      <c r="AD32" s="42">
        <f>SUMIF('R-Existing'!$B$12:$B$500,$B32,'R-Existing'!AD$12:AD$500)</f>
        <v>0</v>
      </c>
      <c r="AE32" s="70">
        <f>SUMIF('R-Existing'!$B$12:$B$500,$B32,'R-Existing'!AE$12:AE$500)</f>
        <v>0.1111</v>
      </c>
      <c r="AF32" s="42">
        <f>SUMIF('R-Existing'!$B$12:$B$500,$B32,'R-Existing'!AF$12:AF$500)</f>
        <v>4366.0610816666667</v>
      </c>
      <c r="AG32" s="42">
        <f>SUMIF('R-Existing'!$B$12:$B$500,$B32,'R-Existing'!AG$12:AG$500)</f>
        <v>0</v>
      </c>
      <c r="AH32" s="42">
        <f>SUMIF('R-Existing'!$B$12:$B$500,$B32,'R-Existing'!AH$12:AH$500)</f>
        <v>0</v>
      </c>
      <c r="AI32" s="42">
        <f>SUMIF('R-Existing'!$B$12:$B$500,$B32,'R-Existing'!AI$12:AI$500)</f>
        <v>64</v>
      </c>
      <c r="AJ32" s="42">
        <f>SUMIF('R-Existing'!$B$12:$B$500,$B32,'R-Existing'!AJ$12:AJ$500)</f>
        <v>20160</v>
      </c>
      <c r="AK32" s="42">
        <f>SUMIF('R-Existing'!$B$12:$B$500,$B32,'R-Existing'!AK$12:AK$500)</f>
        <v>0</v>
      </c>
      <c r="AL32" s="42">
        <f>SUMIF('R-Existing'!$B$12:$B$500,$B32,'R-Existing'!AL$12:AL$500)</f>
        <v>0</v>
      </c>
      <c r="AM32" s="42">
        <f>SUMIF('R-Existing'!$B$12:$B$500,$B32,'R-Existing'!AM$12:AM$500)</f>
        <v>0</v>
      </c>
      <c r="AN32" s="42">
        <f>SUMIF('R-Existing'!$B$12:$B$500,$B32,'R-Existing'!AN$12:AN$500)</f>
        <v>0</v>
      </c>
      <c r="AO32" s="42"/>
      <c r="AP32" s="42"/>
    </row>
    <row r="33" spans="1:42" x14ac:dyDescent="0.2">
      <c r="A33" s="1">
        <f t="shared" si="2"/>
        <v>1</v>
      </c>
      <c r="B33" s="10">
        <f t="shared" si="3"/>
        <v>42400</v>
      </c>
      <c r="C33" s="42">
        <f>SUMIF('R-Existing'!$B$12:$B$500,$B33,'R-Existing'!C$12:C$500)</f>
        <v>57100.95</v>
      </c>
      <c r="D33" s="42">
        <f>SUMIF('R-Existing'!$B$12:$B$500,$B33,'R-Existing'!D$12:D$500)</f>
        <v>1839313.4800000002</v>
      </c>
      <c r="E33" s="42">
        <f>SUMIF('R-Existing'!$B$12:$B$500,$B33,'R-Existing'!E$12:E$500)</f>
        <v>0</v>
      </c>
      <c r="F33" s="42">
        <f>SUMIF('R-Existing'!$B$12:$B$500,$B33,'R-Existing'!F$12:F$500)</f>
        <v>0</v>
      </c>
      <c r="G33" s="42">
        <f>SUMIF('R-Existing'!$B$12:$B$500,$B33,'R-Existing'!G$12:G$500)</f>
        <v>59</v>
      </c>
      <c r="H33" s="42">
        <f>SUMIF('R-Existing'!$B$12:$B$500,$B33,'R-Existing'!H$12:H$500)</f>
        <v>1110028.6400000001</v>
      </c>
      <c r="I33" s="42">
        <f>SUMIF('R-Existing'!$B$12:$B$500,$B33,'R-Existing'!I$12:I$500)</f>
        <v>2558.0200000000063</v>
      </c>
      <c r="J33" s="42">
        <f>SUMIF('R-Existing'!$B$12:$B$500,$B33,'R-Existing'!J$12:J$500)</f>
        <v>1112586.6600000001</v>
      </c>
      <c r="K33" s="42">
        <f>SUMIF('R-Existing'!$B$12:$B$500,$B33,'R-Existing'!K$12:K$500)</f>
        <v>6026.5299999999907</v>
      </c>
      <c r="L33" s="42">
        <f>SUMIF('R-Existing'!$B$12:$B$500,$B33,'R-Existing'!L$12:L$500)</f>
        <v>8584.5499999999975</v>
      </c>
      <c r="M33" s="42">
        <f>SUMIF('R-Existing'!$B$12:$B$500,$B33,'R-Existing'!M$12:M$500)</f>
        <v>27065</v>
      </c>
      <c r="N33" s="42">
        <f>SUMIF('R-Existing'!$B$12:$B$500,$B33,'R-Existing'!N$12:N$500)</f>
        <v>0</v>
      </c>
      <c r="O33" s="42">
        <f>SUMIF('R-Existing'!$B$12:$B$500,$B33,'R-Existing'!O$12:O$500)</f>
        <v>26600</v>
      </c>
      <c r="P33" s="42">
        <f>SUMIF('R-Existing'!$B$12:$B$500,$B33,'R-Existing'!P$12:P$500)</f>
        <v>5060.4199999999983</v>
      </c>
      <c r="Q33" s="42">
        <f>SUMIF('R-Existing'!$B$12:$B$500,$B33,'R-Existing'!Q$12:Q$500)</f>
        <v>21539.579999999994</v>
      </c>
      <c r="R33" s="42">
        <f>SUMIF('R-Existing'!$B$12:$B$500,$B33,'R-Existing'!R$12:R$500)</f>
        <v>3524.1300000000006</v>
      </c>
      <c r="S33" s="42">
        <f>SUMIF('R-Existing'!$B$12:$B$500,$B33,'R-Existing'!S$12:S$500)</f>
        <v>1088489.0599999998</v>
      </c>
      <c r="T33" s="42">
        <f>SUMIF('R-Existing'!$B$12:$B$500,$B33,'R-Existing'!T$12:T$500)</f>
        <v>1092013.1899999995</v>
      </c>
      <c r="U33" s="42">
        <f t="shared" si="4"/>
        <v>1</v>
      </c>
      <c r="V33" s="42">
        <f>SUMIF('R-Existing'!$B$12:$B$500,$B33,'R-Existing'!V$12:V$500)</f>
        <v>10300.698160500002</v>
      </c>
      <c r="W33" s="42">
        <f>SUMIF('R-Existing'!$B$12:$B$500,$B33,'R-Existing'!W$12:W$500)</f>
        <v>0</v>
      </c>
      <c r="X33" s="42">
        <f>SUMIF('R-Existing'!$B$12:$B$500,$B33,'R-Existing'!X$12:X$500)</f>
        <v>155</v>
      </c>
      <c r="Y33" s="42">
        <f>SUMIF('R-Existing'!$B$12:$B$500,$B33,'R-Existing'!Y$12:Y$500)</f>
        <v>0</v>
      </c>
      <c r="Z33" s="42">
        <f>SUMIF('R-Existing'!$B$12:$B$500,$B33,'R-Existing'!Z$12:Z$500)</f>
        <v>0</v>
      </c>
      <c r="AA33" s="42">
        <f>SUMIF('R-Existing'!$B$12:$B$500,$B33,'R-Existing'!AA$12:AA$500)</f>
        <v>0</v>
      </c>
      <c r="AB33" s="42">
        <f>SUMIF('R-Existing'!$B$12:$B$500,$B33,'R-Existing'!AB$12:AB$500)</f>
        <v>0</v>
      </c>
      <c r="AC33" s="42">
        <f>SUMIF('R-Existing'!$B$12:$B$500,$B33,'R-Existing'!AC$12:AC$500)</f>
        <v>3</v>
      </c>
      <c r="AD33" s="42">
        <f>SUMIF('R-Existing'!$B$12:$B$500,$B33,'R-Existing'!AD$12:AD$500)</f>
        <v>0</v>
      </c>
      <c r="AE33" s="70">
        <f>SUMIF('R-Existing'!$B$12:$B$500,$B33,'R-Existing'!AE$12:AE$500)</f>
        <v>0.1111</v>
      </c>
      <c r="AF33" s="42">
        <f>SUMIF('R-Existing'!$B$12:$B$500,$B33,'R-Existing'!AF$12:AF$500)</f>
        <v>4274.1870855000006</v>
      </c>
      <c r="AG33" s="42">
        <f>SUMIF('R-Existing'!$B$12:$B$500,$B33,'R-Existing'!AG$12:AG$500)</f>
        <v>0</v>
      </c>
      <c r="AH33" s="42">
        <f>SUMIF('R-Existing'!$B$12:$B$500,$B33,'R-Existing'!AH$12:AH$500)</f>
        <v>0</v>
      </c>
      <c r="AI33" s="42">
        <f>SUMIF('R-Existing'!$B$12:$B$500,$B33,'R-Existing'!AI$12:AI$500)</f>
        <v>56</v>
      </c>
      <c r="AJ33" s="42">
        <f>SUMIF('R-Existing'!$B$12:$B$500,$B33,'R-Existing'!AJ$12:AJ$500)</f>
        <v>17920</v>
      </c>
      <c r="AK33" s="42">
        <f>SUMIF('R-Existing'!$B$12:$B$500,$B33,'R-Existing'!AK$12:AK$500)</f>
        <v>0</v>
      </c>
      <c r="AL33" s="42">
        <f>SUMIF('R-Existing'!$B$12:$B$500,$B33,'R-Existing'!AL$12:AL$500)</f>
        <v>0</v>
      </c>
      <c r="AM33" s="42">
        <f>SUMIF('R-Existing'!$B$12:$B$500,$B33,'R-Existing'!AM$12:AM$500)</f>
        <v>0</v>
      </c>
      <c r="AN33" s="42">
        <f>SUMIF('R-Existing'!$B$12:$B$500,$B33,'R-Existing'!AN$12:AN$500)</f>
        <v>0</v>
      </c>
      <c r="AO33" s="42"/>
      <c r="AP33" s="42"/>
    </row>
    <row r="34" spans="1:42" x14ac:dyDescent="0.2">
      <c r="A34" s="1">
        <f t="shared" si="2"/>
        <v>2</v>
      </c>
      <c r="B34" s="10">
        <f t="shared" si="3"/>
        <v>42429</v>
      </c>
      <c r="C34" s="42">
        <f>SUMIF('R-Existing'!$B$12:$B$500,$B34,'R-Existing'!C$12:C$500)</f>
        <v>66315.900000000023</v>
      </c>
      <c r="D34" s="42">
        <f>SUMIF('R-Existing'!$B$12:$B$500,$B34,'R-Existing'!D$12:D$500)</f>
        <v>1905629.3800000004</v>
      </c>
      <c r="E34" s="42">
        <f>SUMIF('R-Existing'!$B$12:$B$500,$B34,'R-Existing'!E$12:E$500)</f>
        <v>0</v>
      </c>
      <c r="F34" s="42">
        <f>SUMIF('R-Existing'!$B$12:$B$500,$B34,'R-Existing'!F$12:F$500)</f>
        <v>0</v>
      </c>
      <c r="G34" s="42">
        <f>SUMIF('R-Existing'!$B$12:$B$500,$B34,'R-Existing'!G$12:G$500)</f>
        <v>45</v>
      </c>
      <c r="H34" s="42">
        <f>SUMIF('R-Existing'!$B$12:$B$500,$B34,'R-Existing'!H$12:H$500)</f>
        <v>1088489.0599999998</v>
      </c>
      <c r="I34" s="42">
        <f>SUMIF('R-Existing'!$B$12:$B$500,$B34,'R-Existing'!I$12:I$500)</f>
        <v>3524.1299999999974</v>
      </c>
      <c r="J34" s="42">
        <f>SUMIF('R-Existing'!$B$12:$B$500,$B34,'R-Existing'!J$12:J$500)</f>
        <v>1092013.1899999995</v>
      </c>
      <c r="K34" s="42">
        <f>SUMIF('R-Existing'!$B$12:$B$500,$B34,'R-Existing'!K$12:K$500)</f>
        <v>5915.1200000000044</v>
      </c>
      <c r="L34" s="42">
        <f>SUMIF('R-Existing'!$B$12:$B$500,$B34,'R-Existing'!L$12:L$500)</f>
        <v>9439.25</v>
      </c>
      <c r="M34" s="42">
        <f>SUMIF('R-Existing'!$B$12:$B$500,$B34,'R-Existing'!M$12:M$500)</f>
        <v>20415</v>
      </c>
      <c r="N34" s="42">
        <f>SUMIF('R-Existing'!$B$12:$B$500,$B34,'R-Existing'!N$12:N$500)</f>
        <v>0</v>
      </c>
      <c r="O34" s="42">
        <f>SUMIF('R-Existing'!$B$12:$B$500,$B34,'R-Existing'!O$12:O$500)</f>
        <v>19950</v>
      </c>
      <c r="P34" s="42">
        <f>SUMIF('R-Existing'!$B$12:$B$500,$B34,'R-Existing'!P$12:P$500)</f>
        <v>4874.4899999999989</v>
      </c>
      <c r="Q34" s="42">
        <f>SUMIF('R-Existing'!$B$12:$B$500,$B34,'R-Existing'!Q$12:Q$500)</f>
        <v>15075.51</v>
      </c>
      <c r="R34" s="42">
        <f>SUMIF('R-Existing'!$B$12:$B$500,$B34,'R-Existing'!R$12:R$500)</f>
        <v>4564.7599999999993</v>
      </c>
      <c r="S34" s="42">
        <f>SUMIF('R-Existing'!$B$12:$B$500,$B34,'R-Existing'!S$12:S$500)</f>
        <v>1073413.5499999993</v>
      </c>
      <c r="T34" s="42">
        <f>SUMIF('R-Existing'!$B$12:$B$500,$B34,'R-Existing'!T$12:T$500)</f>
        <v>1077978.3099999996</v>
      </c>
      <c r="U34" s="42">
        <f t="shared" si="4"/>
        <v>1</v>
      </c>
      <c r="V34" s="42">
        <f>SUMIF('R-Existing'!$B$12:$B$500,$B34,'R-Existing'!V$12:V$500)</f>
        <v>10110.222117416663</v>
      </c>
      <c r="W34" s="42">
        <f>SUMIF('R-Existing'!$B$12:$B$500,$B34,'R-Existing'!W$12:W$500)</f>
        <v>0</v>
      </c>
      <c r="X34" s="42">
        <f>SUMIF('R-Existing'!$B$12:$B$500,$B34,'R-Existing'!X$12:X$500)</f>
        <v>155</v>
      </c>
      <c r="Y34" s="42">
        <f>SUMIF('R-Existing'!$B$12:$B$500,$B34,'R-Existing'!Y$12:Y$500)</f>
        <v>0</v>
      </c>
      <c r="Z34" s="42">
        <f>SUMIF('R-Existing'!$B$12:$B$500,$B34,'R-Existing'!Z$12:Z$500)</f>
        <v>0</v>
      </c>
      <c r="AA34" s="42">
        <f>SUMIF('R-Existing'!$B$12:$B$500,$B34,'R-Existing'!AA$12:AA$500)</f>
        <v>0</v>
      </c>
      <c r="AB34" s="42">
        <f>SUMIF('R-Existing'!$B$12:$B$500,$B34,'R-Existing'!AB$12:AB$500)</f>
        <v>0</v>
      </c>
      <c r="AC34" s="42">
        <f>SUMIF('R-Existing'!$B$12:$B$500,$B34,'R-Existing'!AC$12:AC$500)</f>
        <v>3</v>
      </c>
      <c r="AD34" s="42">
        <f>SUMIF('R-Existing'!$B$12:$B$500,$B34,'R-Existing'!AD$12:AD$500)</f>
        <v>0</v>
      </c>
      <c r="AE34" s="70">
        <f>SUMIF('R-Existing'!$B$12:$B$500,$B34,'R-Existing'!AE$12:AE$500)</f>
        <v>0.1111</v>
      </c>
      <c r="AF34" s="42">
        <f>SUMIF('R-Existing'!$B$12:$B$500,$B34,'R-Existing'!AF$12:AF$500)</f>
        <v>4195.1506715833311</v>
      </c>
      <c r="AG34" s="42">
        <f>SUMIF('R-Existing'!$B$12:$B$500,$B34,'R-Existing'!AG$12:AG$500)</f>
        <v>0</v>
      </c>
      <c r="AH34" s="42">
        <f>SUMIF('R-Existing'!$B$12:$B$500,$B34,'R-Existing'!AH$12:AH$500)</f>
        <v>0</v>
      </c>
      <c r="AI34" s="42">
        <f>SUMIF('R-Existing'!$B$12:$B$500,$B34,'R-Existing'!AI$12:AI$500)</f>
        <v>42</v>
      </c>
      <c r="AJ34" s="42">
        <f>SUMIF('R-Existing'!$B$12:$B$500,$B34,'R-Existing'!AJ$12:AJ$500)</f>
        <v>13440</v>
      </c>
      <c r="AK34" s="42">
        <f>SUMIF('R-Existing'!$B$12:$B$500,$B34,'R-Existing'!AK$12:AK$500)</f>
        <v>0</v>
      </c>
      <c r="AL34" s="42">
        <f>SUMIF('R-Existing'!$B$12:$B$500,$B34,'R-Existing'!AL$12:AL$500)</f>
        <v>0</v>
      </c>
      <c r="AM34" s="42">
        <f>SUMIF('R-Existing'!$B$12:$B$500,$B34,'R-Existing'!AM$12:AM$500)</f>
        <v>0</v>
      </c>
      <c r="AN34" s="42">
        <f>SUMIF('R-Existing'!$B$12:$B$500,$B34,'R-Existing'!AN$12:AN$500)</f>
        <v>0</v>
      </c>
      <c r="AO34" s="42"/>
      <c r="AP34" s="42"/>
    </row>
    <row r="35" spans="1:42" x14ac:dyDescent="0.2">
      <c r="A35" s="1">
        <f t="shared" si="2"/>
        <v>3</v>
      </c>
      <c r="B35" s="10">
        <f t="shared" si="3"/>
        <v>42460</v>
      </c>
      <c r="C35" s="42">
        <f>SUMIF('R-Existing'!$B$12:$B$500,$B35,'R-Existing'!C$12:C$500)</f>
        <v>88634.139999999956</v>
      </c>
      <c r="D35" s="42">
        <f>SUMIF('R-Existing'!$B$12:$B$500,$B35,'R-Existing'!D$12:D$500)</f>
        <v>1994263.5200000003</v>
      </c>
      <c r="E35" s="42">
        <f>SUMIF('R-Existing'!$B$12:$B$500,$B35,'R-Existing'!E$12:E$500)</f>
        <v>0</v>
      </c>
      <c r="F35" s="42">
        <f>SUMIF('R-Existing'!$B$12:$B$500,$B35,'R-Existing'!F$12:F$500)</f>
        <v>0</v>
      </c>
      <c r="G35" s="42">
        <f>SUMIF('R-Existing'!$B$12:$B$500,$B35,'R-Existing'!G$12:G$500)</f>
        <v>58</v>
      </c>
      <c r="H35" s="42">
        <f>SUMIF('R-Existing'!$B$12:$B$500,$B35,'R-Existing'!H$12:H$500)</f>
        <v>1073413.5499999993</v>
      </c>
      <c r="I35" s="42">
        <f>SUMIF('R-Existing'!$B$12:$B$500,$B35,'R-Existing'!I$12:I$500)</f>
        <v>4564.7599999999957</v>
      </c>
      <c r="J35" s="42">
        <f>SUMIF('R-Existing'!$B$12:$B$500,$B35,'R-Existing'!J$12:J$500)</f>
        <v>1077978.3099999996</v>
      </c>
      <c r="K35" s="42">
        <f>SUMIF('R-Existing'!$B$12:$B$500,$B35,'R-Existing'!K$12:K$500)</f>
        <v>5839.1300000000047</v>
      </c>
      <c r="L35" s="42">
        <f>SUMIF('R-Existing'!$B$12:$B$500,$B35,'R-Existing'!L$12:L$500)</f>
        <v>10403.890000000001</v>
      </c>
      <c r="M35" s="42">
        <f>SUMIF('R-Existing'!$B$12:$B$500,$B35,'R-Existing'!M$12:M$500)</f>
        <v>26590</v>
      </c>
      <c r="N35" s="42">
        <f>SUMIF('R-Existing'!$B$12:$B$500,$B35,'R-Existing'!N$12:N$500)</f>
        <v>0</v>
      </c>
      <c r="O35" s="42">
        <f>SUMIF('R-Existing'!$B$12:$B$500,$B35,'R-Existing'!O$12:O$500)</f>
        <v>26125</v>
      </c>
      <c r="P35" s="42">
        <f>SUMIF('R-Existing'!$B$12:$B$500,$B35,'R-Existing'!P$12:P$500)</f>
        <v>6179.47</v>
      </c>
      <c r="Q35" s="42">
        <f>SUMIF('R-Existing'!$B$12:$B$500,$B35,'R-Existing'!Q$12:Q$500)</f>
        <v>19945.529999999995</v>
      </c>
      <c r="R35" s="42">
        <f>SUMIF('R-Existing'!$B$12:$B$500,$B35,'R-Existing'!R$12:R$500)</f>
        <v>4224.4199999999992</v>
      </c>
      <c r="S35" s="42">
        <f>SUMIF('R-Existing'!$B$12:$B$500,$B35,'R-Existing'!S$12:S$500)</f>
        <v>1053468.0199999996</v>
      </c>
      <c r="T35" s="42">
        <f>SUMIF('R-Existing'!$B$12:$B$500,$B35,'R-Existing'!T$12:T$500)</f>
        <v>1057692.44</v>
      </c>
      <c r="U35" s="42">
        <f t="shared" si="4"/>
        <v>1</v>
      </c>
      <c r="V35" s="42">
        <f>SUMIF('R-Existing'!$B$12:$B$500,$B35,'R-Existing'!V$12:V$500)</f>
        <v>9980.2825200833304</v>
      </c>
      <c r="W35" s="42">
        <f>SUMIF('R-Existing'!$B$12:$B$500,$B35,'R-Existing'!W$12:W$500)</f>
        <v>0</v>
      </c>
      <c r="X35" s="42">
        <f>SUMIF('R-Existing'!$B$12:$B$500,$B35,'R-Existing'!X$12:X$500)</f>
        <v>155</v>
      </c>
      <c r="Y35" s="42">
        <f>SUMIF('R-Existing'!$B$12:$B$500,$B35,'R-Existing'!Y$12:Y$500)</f>
        <v>0</v>
      </c>
      <c r="Z35" s="42">
        <f>SUMIF('R-Existing'!$B$12:$B$500,$B35,'R-Existing'!Z$12:Z$500)</f>
        <v>0</v>
      </c>
      <c r="AA35" s="42">
        <f>SUMIF('R-Existing'!$B$12:$B$500,$B35,'R-Existing'!AA$12:AA$500)</f>
        <v>0</v>
      </c>
      <c r="AB35" s="42">
        <f>SUMIF('R-Existing'!$B$12:$B$500,$B35,'R-Existing'!AB$12:AB$500)</f>
        <v>0</v>
      </c>
      <c r="AC35" s="42">
        <f>SUMIF('R-Existing'!$B$12:$B$500,$B35,'R-Existing'!AC$12:AC$500)</f>
        <v>3</v>
      </c>
      <c r="AD35" s="42">
        <f>SUMIF('R-Existing'!$B$12:$B$500,$B35,'R-Existing'!AD$12:AD$500)</f>
        <v>0</v>
      </c>
      <c r="AE35" s="70">
        <f>SUMIF('R-Existing'!$B$12:$B$500,$B35,'R-Existing'!AE$12:AE$500)</f>
        <v>0.1111</v>
      </c>
      <c r="AF35" s="42">
        <f>SUMIF('R-Existing'!$B$12:$B$500,$B35,'R-Existing'!AF$12:AF$500)</f>
        <v>4141.2333409166649</v>
      </c>
      <c r="AG35" s="42">
        <f>SUMIF('R-Existing'!$B$12:$B$500,$B35,'R-Existing'!AG$12:AG$500)</f>
        <v>0</v>
      </c>
      <c r="AH35" s="42">
        <f>SUMIF('R-Existing'!$B$12:$B$500,$B35,'R-Existing'!AH$12:AH$500)</f>
        <v>0</v>
      </c>
      <c r="AI35" s="42">
        <f>SUMIF('R-Existing'!$B$12:$B$500,$B35,'R-Existing'!AI$12:AI$500)</f>
        <v>55</v>
      </c>
      <c r="AJ35" s="42">
        <f>SUMIF('R-Existing'!$B$12:$B$500,$B35,'R-Existing'!AJ$12:AJ$500)</f>
        <v>17600</v>
      </c>
      <c r="AK35" s="42">
        <f>SUMIF('R-Existing'!$B$12:$B$500,$B35,'R-Existing'!AK$12:AK$500)</f>
        <v>0</v>
      </c>
      <c r="AL35" s="42">
        <f>SUMIF('R-Existing'!$B$12:$B$500,$B35,'R-Existing'!AL$12:AL$500)</f>
        <v>0</v>
      </c>
      <c r="AM35" s="42">
        <f>SUMIF('R-Existing'!$B$12:$B$500,$B35,'R-Existing'!AM$12:AM$500)</f>
        <v>0</v>
      </c>
      <c r="AN35" s="42">
        <f>SUMIF('R-Existing'!$B$12:$B$500,$B35,'R-Existing'!AN$12:AN$500)</f>
        <v>0</v>
      </c>
      <c r="AO35" s="42"/>
      <c r="AP35" s="42"/>
    </row>
    <row r="36" spans="1:42" x14ac:dyDescent="0.2">
      <c r="A36" s="1">
        <f t="shared" si="2"/>
        <v>4</v>
      </c>
      <c r="B36" s="10">
        <f t="shared" si="3"/>
        <v>42490</v>
      </c>
      <c r="C36" s="42">
        <f>SUMIF('R-Existing'!$B$12:$B$500,$B36,'R-Existing'!C$12:C$500)</f>
        <v>94708.720000000059</v>
      </c>
      <c r="D36" s="42">
        <f>SUMIF('R-Existing'!$B$12:$B$500,$B36,'R-Existing'!D$12:D$500)</f>
        <v>2088972.2400000002</v>
      </c>
      <c r="E36" s="42">
        <f>SUMIF('R-Existing'!$B$12:$B$500,$B36,'R-Existing'!E$12:E$500)</f>
        <v>0</v>
      </c>
      <c r="F36" s="42">
        <f>SUMIF('R-Existing'!$B$12:$B$500,$B36,'R-Existing'!F$12:F$500)</f>
        <v>0</v>
      </c>
      <c r="G36" s="42">
        <f>SUMIF('R-Existing'!$B$12:$B$500,$B36,'R-Existing'!G$12:G$500)</f>
        <v>73</v>
      </c>
      <c r="H36" s="42">
        <f>SUMIF('R-Existing'!$B$12:$B$500,$B36,'R-Existing'!H$12:H$500)</f>
        <v>1053468.0199999996</v>
      </c>
      <c r="I36" s="42">
        <f>SUMIF('R-Existing'!$B$12:$B$500,$B36,'R-Existing'!I$12:I$500)</f>
        <v>4224.4199999999946</v>
      </c>
      <c r="J36" s="42">
        <f>SUMIF('R-Existing'!$B$12:$B$500,$B36,'R-Existing'!J$12:J$500)</f>
        <v>1057692.44</v>
      </c>
      <c r="K36" s="42">
        <f>SUMIF('R-Existing'!$B$12:$B$500,$B36,'R-Existing'!K$12:K$500)</f>
        <v>5729.2000000000044</v>
      </c>
      <c r="L36" s="42">
        <f>SUMIF('R-Existing'!$B$12:$B$500,$B36,'R-Existing'!L$12:L$500)</f>
        <v>9953.6200000000008</v>
      </c>
      <c r="M36" s="42">
        <f>SUMIF('R-Existing'!$B$12:$B$500,$B36,'R-Existing'!M$12:M$500)</f>
        <v>33395</v>
      </c>
      <c r="N36" s="42">
        <f>SUMIF('R-Existing'!$B$12:$B$500,$B36,'R-Existing'!N$12:N$500)</f>
        <v>0</v>
      </c>
      <c r="O36" s="42">
        <f>SUMIF('R-Existing'!$B$12:$B$500,$B36,'R-Existing'!O$12:O$500)</f>
        <v>32775</v>
      </c>
      <c r="P36" s="42">
        <f>SUMIF('R-Existing'!$B$12:$B$500,$B36,'R-Existing'!P$12:P$500)</f>
        <v>7402.9000000000024</v>
      </c>
      <c r="Q36" s="42">
        <f>SUMIF('R-Existing'!$B$12:$B$500,$B36,'R-Existing'!Q$12:Q$500)</f>
        <v>25372.100000000009</v>
      </c>
      <c r="R36" s="42">
        <f>SUMIF('R-Existing'!$B$12:$B$500,$B36,'R-Existing'!R$12:R$500)</f>
        <v>2550.7199999999998</v>
      </c>
      <c r="S36" s="42">
        <f>SUMIF('R-Existing'!$B$12:$B$500,$B36,'R-Existing'!S$12:S$500)</f>
        <v>1028095.92</v>
      </c>
      <c r="T36" s="42">
        <f>SUMIF('R-Existing'!$B$12:$B$500,$B36,'R-Existing'!T$12:T$500)</f>
        <v>1030646.64</v>
      </c>
      <c r="U36" s="42">
        <f t="shared" si="4"/>
        <v>1</v>
      </c>
      <c r="V36" s="42">
        <f>SUMIF('R-Existing'!$B$12:$B$500,$B36,'R-Existing'!V$12:V$500)</f>
        <v>9792.4691736666664</v>
      </c>
      <c r="W36" s="42">
        <f>SUMIF('R-Existing'!$B$12:$B$500,$B36,'R-Existing'!W$12:W$500)</f>
        <v>0</v>
      </c>
      <c r="X36" s="42">
        <f>SUMIF('R-Existing'!$B$12:$B$500,$B36,'R-Existing'!X$12:X$500)</f>
        <v>155</v>
      </c>
      <c r="Y36" s="42">
        <f>SUMIF('R-Existing'!$B$12:$B$500,$B36,'R-Existing'!Y$12:Y$500)</f>
        <v>0</v>
      </c>
      <c r="Z36" s="42">
        <f>SUMIF('R-Existing'!$B$12:$B$500,$B36,'R-Existing'!Z$12:Z$500)</f>
        <v>0</v>
      </c>
      <c r="AA36" s="42">
        <f>SUMIF('R-Existing'!$B$12:$B$500,$B36,'R-Existing'!AA$12:AA$500)</f>
        <v>0</v>
      </c>
      <c r="AB36" s="42">
        <f>SUMIF('R-Existing'!$B$12:$B$500,$B36,'R-Existing'!AB$12:AB$500)</f>
        <v>0</v>
      </c>
      <c r="AC36" s="42">
        <f>SUMIF('R-Existing'!$B$12:$B$500,$B36,'R-Existing'!AC$12:AC$500)</f>
        <v>4</v>
      </c>
      <c r="AD36" s="42">
        <f>SUMIF('R-Existing'!$B$12:$B$500,$B36,'R-Existing'!AD$12:AD$500)</f>
        <v>0</v>
      </c>
      <c r="AE36" s="70">
        <f>SUMIF('R-Existing'!$B$12:$B$500,$B36,'R-Existing'!AE$12:AE$500)</f>
        <v>0.1111</v>
      </c>
      <c r="AF36" s="42">
        <f>SUMIF('R-Existing'!$B$12:$B$500,$B36,'R-Existing'!AF$12:AF$500)</f>
        <v>4063.3017903333334</v>
      </c>
      <c r="AG36" s="42">
        <f>SUMIF('R-Existing'!$B$12:$B$500,$B36,'R-Existing'!AG$12:AG$500)</f>
        <v>0</v>
      </c>
      <c r="AH36" s="42">
        <f>SUMIF('R-Existing'!$B$12:$B$500,$B36,'R-Existing'!AH$12:AH$500)</f>
        <v>0</v>
      </c>
      <c r="AI36" s="42">
        <f>SUMIF('R-Existing'!$B$12:$B$500,$B36,'R-Existing'!AI$12:AI$500)</f>
        <v>69</v>
      </c>
      <c r="AJ36" s="42">
        <f>SUMIF('R-Existing'!$B$12:$B$500,$B36,'R-Existing'!AJ$12:AJ$500)</f>
        <v>22080</v>
      </c>
      <c r="AK36" s="42">
        <f>SUMIF('R-Existing'!$B$12:$B$500,$B36,'R-Existing'!AK$12:AK$500)</f>
        <v>0</v>
      </c>
      <c r="AL36" s="42">
        <f>SUMIF('R-Existing'!$B$12:$B$500,$B36,'R-Existing'!AL$12:AL$500)</f>
        <v>0</v>
      </c>
      <c r="AM36" s="42">
        <f>SUMIF('R-Existing'!$B$12:$B$500,$B36,'R-Existing'!AM$12:AM$500)</f>
        <v>0</v>
      </c>
      <c r="AN36" s="42">
        <f>SUMIF('R-Existing'!$B$12:$B$500,$B36,'R-Existing'!AN$12:AN$500)</f>
        <v>0</v>
      </c>
      <c r="AO36" s="42"/>
      <c r="AP36" s="42"/>
    </row>
    <row r="37" spans="1:42" x14ac:dyDescent="0.2">
      <c r="A37" s="1">
        <f t="shared" si="2"/>
        <v>5</v>
      </c>
      <c r="B37" s="10">
        <f t="shared" si="3"/>
        <v>42521</v>
      </c>
      <c r="C37" s="42">
        <f>SUMIF('R-Existing'!$B$12:$B$500,$B37,'R-Existing'!C$12:C$500)</f>
        <v>109440.41000000003</v>
      </c>
      <c r="D37" s="42">
        <f>SUMIF('R-Existing'!$B$12:$B$500,$B37,'R-Existing'!D$12:D$500)</f>
        <v>2198412.6500000004</v>
      </c>
      <c r="E37" s="42">
        <f>SUMIF('R-Existing'!$B$12:$B$500,$B37,'R-Existing'!E$12:E$500)</f>
        <v>0</v>
      </c>
      <c r="F37" s="42">
        <f>SUMIF('R-Existing'!$B$12:$B$500,$B37,'R-Existing'!F$12:F$500)</f>
        <v>0</v>
      </c>
      <c r="G37" s="42">
        <f>SUMIF('R-Existing'!$B$12:$B$500,$B37,'R-Existing'!G$12:G$500)</f>
        <v>81</v>
      </c>
      <c r="H37" s="42">
        <f>SUMIF('R-Existing'!$B$12:$B$500,$B37,'R-Existing'!H$12:H$500)</f>
        <v>1028095.92</v>
      </c>
      <c r="I37" s="42">
        <f>SUMIF('R-Existing'!$B$12:$B$500,$B37,'R-Existing'!I$12:I$500)</f>
        <v>2550.7199999999975</v>
      </c>
      <c r="J37" s="42">
        <f>SUMIF('R-Existing'!$B$12:$B$500,$B37,'R-Existing'!J$12:J$500)</f>
        <v>1030646.64</v>
      </c>
      <c r="K37" s="42">
        <f>SUMIF('R-Existing'!$B$12:$B$500,$B37,'R-Existing'!K$12:K$500)</f>
        <v>5582.7100000000037</v>
      </c>
      <c r="L37" s="42">
        <f>SUMIF('R-Existing'!$B$12:$B$500,$B37,'R-Existing'!L$12:L$500)</f>
        <v>8133.4299999999994</v>
      </c>
      <c r="M37" s="42">
        <f>SUMIF('R-Existing'!$B$12:$B$500,$B37,'R-Existing'!M$12:M$500)</f>
        <v>36555</v>
      </c>
      <c r="N37" s="42">
        <f>SUMIF('R-Existing'!$B$12:$B$500,$B37,'R-Existing'!N$12:N$500)</f>
        <v>0</v>
      </c>
      <c r="O37" s="42">
        <f>SUMIF('R-Existing'!$B$12:$B$500,$B37,'R-Existing'!O$12:O$500)</f>
        <v>35625</v>
      </c>
      <c r="P37" s="42">
        <f>SUMIF('R-Existing'!$B$12:$B$500,$B37,'R-Existing'!P$12:P$500)</f>
        <v>6432.869999999999</v>
      </c>
      <c r="Q37" s="42">
        <f>SUMIF('R-Existing'!$B$12:$B$500,$B37,'R-Existing'!Q$12:Q$500)</f>
        <v>29192.129999999986</v>
      </c>
      <c r="R37" s="42">
        <f>SUMIF('R-Existing'!$B$12:$B$500,$B37,'R-Existing'!R$12:R$500)</f>
        <v>1700.5600000000002</v>
      </c>
      <c r="S37" s="42">
        <f>SUMIF('R-Existing'!$B$12:$B$500,$B37,'R-Existing'!S$12:S$500)</f>
        <v>998903.79</v>
      </c>
      <c r="T37" s="42">
        <f>SUMIF('R-Existing'!$B$12:$B$500,$B37,'R-Existing'!T$12:T$500)</f>
        <v>1000604.3499999997</v>
      </c>
      <c r="U37" s="42">
        <f t="shared" si="4"/>
        <v>1</v>
      </c>
      <c r="V37" s="42">
        <f>SUMIF('R-Existing'!$B$12:$B$500,$B37,'R-Existing'!V$12:V$500)</f>
        <v>9542.0701420000005</v>
      </c>
      <c r="W37" s="42">
        <f>SUMIF('R-Existing'!$B$12:$B$500,$B37,'R-Existing'!W$12:W$500)</f>
        <v>0</v>
      </c>
      <c r="X37" s="42">
        <f>SUMIF('R-Existing'!$B$12:$B$500,$B37,'R-Existing'!X$12:X$500)</f>
        <v>155</v>
      </c>
      <c r="Y37" s="42">
        <f>SUMIF('R-Existing'!$B$12:$B$500,$B37,'R-Existing'!Y$12:Y$500)</f>
        <v>0</v>
      </c>
      <c r="Z37" s="42">
        <f>SUMIF('R-Existing'!$B$12:$B$500,$B37,'R-Existing'!Z$12:Z$500)</f>
        <v>0</v>
      </c>
      <c r="AA37" s="42">
        <f>SUMIF('R-Existing'!$B$12:$B$500,$B37,'R-Existing'!AA$12:AA$500)</f>
        <v>0</v>
      </c>
      <c r="AB37" s="42">
        <f>SUMIF('R-Existing'!$B$12:$B$500,$B37,'R-Existing'!AB$12:AB$500)</f>
        <v>0</v>
      </c>
      <c r="AC37" s="42">
        <f>SUMIF('R-Existing'!$B$12:$B$500,$B37,'R-Existing'!AC$12:AC$500)</f>
        <v>6</v>
      </c>
      <c r="AD37" s="42">
        <f>SUMIF('R-Existing'!$B$12:$B$500,$B37,'R-Existing'!AD$12:AD$500)</f>
        <v>0</v>
      </c>
      <c r="AE37" s="70">
        <f>SUMIF('R-Existing'!$B$12:$B$500,$B37,'R-Existing'!AE$12:AE$500)</f>
        <v>0.1111</v>
      </c>
      <c r="AF37" s="42">
        <f>SUMIF('R-Existing'!$B$12:$B$500,$B37,'R-Existing'!AF$12:AF$500)</f>
        <v>3959.400842</v>
      </c>
      <c r="AG37" s="42">
        <f>SUMIF('R-Existing'!$B$12:$B$500,$B37,'R-Existing'!AG$12:AG$500)</f>
        <v>0</v>
      </c>
      <c r="AH37" s="42">
        <f>SUMIF('R-Existing'!$B$12:$B$500,$B37,'R-Existing'!AH$12:AH$500)</f>
        <v>0</v>
      </c>
      <c r="AI37" s="42">
        <f>SUMIF('R-Existing'!$B$12:$B$500,$B37,'R-Existing'!AI$12:AI$500)</f>
        <v>75</v>
      </c>
      <c r="AJ37" s="42">
        <f>SUMIF('R-Existing'!$B$12:$B$500,$B37,'R-Existing'!AJ$12:AJ$500)</f>
        <v>24000</v>
      </c>
      <c r="AK37" s="42">
        <f>SUMIF('R-Existing'!$B$12:$B$500,$B37,'R-Existing'!AK$12:AK$500)</f>
        <v>0</v>
      </c>
      <c r="AL37" s="42">
        <f>SUMIF('R-Existing'!$B$12:$B$500,$B37,'R-Existing'!AL$12:AL$500)</f>
        <v>0</v>
      </c>
      <c r="AM37" s="42">
        <f>SUMIF('R-Existing'!$B$12:$B$500,$B37,'R-Existing'!AM$12:AM$500)</f>
        <v>0</v>
      </c>
      <c r="AN37" s="42">
        <f>SUMIF('R-Existing'!$B$12:$B$500,$B37,'R-Existing'!AN$12:AN$500)</f>
        <v>0</v>
      </c>
      <c r="AO37" s="42"/>
      <c r="AP37" s="42"/>
    </row>
    <row r="38" spans="1:42" x14ac:dyDescent="0.2">
      <c r="A38" s="1">
        <f t="shared" si="2"/>
        <v>6</v>
      </c>
      <c r="B38" s="10">
        <f t="shared" si="3"/>
        <v>42551</v>
      </c>
      <c r="C38" s="42">
        <f>SUMIF('R-Existing'!$B$12:$B$500,$B38,'R-Existing'!C$12:C$500)</f>
        <v>106005.67</v>
      </c>
      <c r="D38" s="42">
        <f>SUMIF('R-Existing'!$B$12:$B$500,$B38,'R-Existing'!D$12:D$500)</f>
        <v>2304418.3200000003</v>
      </c>
      <c r="E38" s="42">
        <f>SUMIF('R-Existing'!$B$12:$B$500,$B38,'R-Existing'!E$12:E$500)</f>
        <v>0</v>
      </c>
      <c r="F38" s="42">
        <f>SUMIF('R-Existing'!$B$12:$B$500,$B38,'R-Existing'!F$12:F$500)</f>
        <v>0</v>
      </c>
      <c r="G38" s="42">
        <f>SUMIF('R-Existing'!$B$12:$B$500,$B38,'R-Existing'!G$12:G$500)</f>
        <v>94</v>
      </c>
      <c r="H38" s="42">
        <f>SUMIF('R-Existing'!$B$12:$B$500,$B38,'R-Existing'!H$12:H$500)</f>
        <v>998903.79</v>
      </c>
      <c r="I38" s="42">
        <f>SUMIF('R-Existing'!$B$12:$B$500,$B38,'R-Existing'!I$12:I$500)</f>
        <v>1700.560000000002</v>
      </c>
      <c r="J38" s="42">
        <f>SUMIF('R-Existing'!$B$12:$B$500,$B38,'R-Existing'!J$12:J$500)</f>
        <v>1000604.3499999997</v>
      </c>
      <c r="K38" s="42">
        <f>SUMIF('R-Existing'!$B$12:$B$500,$B38,'R-Existing'!K$12:K$500)</f>
        <v>5419.9499999999953</v>
      </c>
      <c r="L38" s="42">
        <f>SUMIF('R-Existing'!$B$12:$B$500,$B38,'R-Existing'!L$12:L$500)</f>
        <v>7120.5099999999966</v>
      </c>
      <c r="M38" s="42">
        <f>SUMIF('R-Existing'!$B$12:$B$500,$B38,'R-Existing'!M$12:M$500)</f>
        <v>43370</v>
      </c>
      <c r="N38" s="42">
        <f>SUMIF('R-Existing'!$B$12:$B$500,$B38,'R-Existing'!N$12:N$500)</f>
        <v>0</v>
      </c>
      <c r="O38" s="42">
        <f>SUMIF('R-Existing'!$B$12:$B$500,$B38,'R-Existing'!O$12:O$500)</f>
        <v>42750</v>
      </c>
      <c r="P38" s="42">
        <f>SUMIF('R-Existing'!$B$12:$B$500,$B38,'R-Existing'!P$12:P$500)</f>
        <v>5804.4099999999989</v>
      </c>
      <c r="Q38" s="42">
        <f>SUMIF('R-Existing'!$B$12:$B$500,$B38,'R-Existing'!Q$12:Q$500)</f>
        <v>36945.589999999997</v>
      </c>
      <c r="R38" s="42">
        <f>SUMIF('R-Existing'!$B$12:$B$500,$B38,'R-Existing'!R$12:R$500)</f>
        <v>1316.1</v>
      </c>
      <c r="S38" s="42">
        <f>SUMIF('R-Existing'!$B$12:$B$500,$B38,'R-Existing'!S$12:S$500)</f>
        <v>961958.2</v>
      </c>
      <c r="T38" s="42">
        <f>SUMIF('R-Existing'!$B$12:$B$500,$B38,'R-Existing'!T$12:T$500)</f>
        <v>963274.29999999993</v>
      </c>
      <c r="U38" s="42">
        <f t="shared" si="4"/>
        <v>1</v>
      </c>
      <c r="V38" s="42">
        <f>SUMIF('R-Existing'!$B$12:$B$500,$B38,'R-Existing'!V$12:V$500)</f>
        <v>9263.9286070833314</v>
      </c>
      <c r="W38" s="42">
        <f>SUMIF('R-Existing'!$B$12:$B$500,$B38,'R-Existing'!W$12:W$500)</f>
        <v>0</v>
      </c>
      <c r="X38" s="42">
        <f>SUMIF('R-Existing'!$B$12:$B$500,$B38,'R-Existing'!X$12:X$500)</f>
        <v>155</v>
      </c>
      <c r="Y38" s="42">
        <f>SUMIF('R-Existing'!$B$12:$B$500,$B38,'R-Existing'!Y$12:Y$500)</f>
        <v>0</v>
      </c>
      <c r="Z38" s="42">
        <f>SUMIF('R-Existing'!$B$12:$B$500,$B38,'R-Existing'!Z$12:Z$500)</f>
        <v>0</v>
      </c>
      <c r="AA38" s="42">
        <f>SUMIF('R-Existing'!$B$12:$B$500,$B38,'R-Existing'!AA$12:AA$500)</f>
        <v>0</v>
      </c>
      <c r="AB38" s="42">
        <f>SUMIF('R-Existing'!$B$12:$B$500,$B38,'R-Existing'!AB$12:AB$500)</f>
        <v>0</v>
      </c>
      <c r="AC38" s="42">
        <f>SUMIF('R-Existing'!$B$12:$B$500,$B38,'R-Existing'!AC$12:AC$500)</f>
        <v>4</v>
      </c>
      <c r="AD38" s="42">
        <f>SUMIF('R-Existing'!$B$12:$B$500,$B38,'R-Existing'!AD$12:AD$500)</f>
        <v>0</v>
      </c>
      <c r="AE38" s="70">
        <f>SUMIF('R-Existing'!$B$12:$B$500,$B38,'R-Existing'!AE$12:AE$500)</f>
        <v>0.1111</v>
      </c>
      <c r="AF38" s="42">
        <f>SUMIF('R-Existing'!$B$12:$B$500,$B38,'R-Existing'!AF$12:AF$500)</f>
        <v>3843.9883779166657</v>
      </c>
      <c r="AG38" s="42">
        <f>SUMIF('R-Existing'!$B$12:$B$500,$B38,'R-Existing'!AG$12:AG$500)</f>
        <v>0</v>
      </c>
      <c r="AH38" s="42">
        <f>SUMIF('R-Existing'!$B$12:$B$500,$B38,'R-Existing'!AH$12:AH$500)</f>
        <v>0</v>
      </c>
      <c r="AI38" s="42">
        <f>SUMIF('R-Existing'!$B$12:$B$500,$B38,'R-Existing'!AI$12:AI$500)</f>
        <v>90</v>
      </c>
      <c r="AJ38" s="42">
        <f>SUMIF('R-Existing'!$B$12:$B$500,$B38,'R-Existing'!AJ$12:AJ$500)</f>
        <v>28800</v>
      </c>
      <c r="AK38" s="42">
        <f>SUMIF('R-Existing'!$B$12:$B$500,$B38,'R-Existing'!AK$12:AK$500)</f>
        <v>0</v>
      </c>
      <c r="AL38" s="42">
        <f>SUMIF('R-Existing'!$B$12:$B$500,$B38,'R-Existing'!AL$12:AL$500)</f>
        <v>0</v>
      </c>
      <c r="AM38" s="42">
        <f>SUMIF('R-Existing'!$B$12:$B$500,$B38,'R-Existing'!AM$12:AM$500)</f>
        <v>0</v>
      </c>
      <c r="AN38" s="42">
        <f>SUMIF('R-Existing'!$B$12:$B$500,$B38,'R-Existing'!AN$12:AN$500)</f>
        <v>0</v>
      </c>
      <c r="AO38" s="42"/>
      <c r="AP38" s="42"/>
    </row>
    <row r="39" spans="1:42" x14ac:dyDescent="0.2">
      <c r="A39" s="1">
        <f t="shared" si="2"/>
        <v>7</v>
      </c>
      <c r="B39" s="10">
        <f t="shared" si="3"/>
        <v>42582</v>
      </c>
      <c r="C39" s="42">
        <f>SUMIF('R-Existing'!$B$12:$B$500,$B39,'R-Existing'!C$12:C$500)</f>
        <v>105314.92000000003</v>
      </c>
      <c r="D39" s="42">
        <f>SUMIF('R-Existing'!$B$12:$B$500,$B39,'R-Existing'!D$12:D$500)</f>
        <v>2409733.2400000002</v>
      </c>
      <c r="E39" s="42">
        <f>SUMIF('R-Existing'!$B$12:$B$500,$B39,'R-Existing'!E$12:E$500)</f>
        <v>0</v>
      </c>
      <c r="F39" s="42">
        <f>SUMIF('R-Existing'!$B$12:$B$500,$B39,'R-Existing'!F$12:F$500)</f>
        <v>0</v>
      </c>
      <c r="G39" s="42">
        <f>SUMIF('R-Existing'!$B$12:$B$500,$B39,'R-Existing'!G$12:G$500)</f>
        <v>111</v>
      </c>
      <c r="H39" s="42">
        <f>SUMIF('R-Existing'!$B$12:$B$500,$B39,'R-Existing'!H$12:H$500)</f>
        <v>961958.2</v>
      </c>
      <c r="I39" s="42">
        <f>SUMIF('R-Existing'!$B$12:$B$500,$B39,'R-Existing'!I$12:I$500)</f>
        <v>1316.1000000000008</v>
      </c>
      <c r="J39" s="42">
        <f>SUMIF('R-Existing'!$B$12:$B$500,$B39,'R-Existing'!J$12:J$500)</f>
        <v>963274.29999999993</v>
      </c>
      <c r="K39" s="42">
        <f>SUMIF('R-Existing'!$B$12:$B$500,$B39,'R-Existing'!K$12:K$500)</f>
        <v>5217.8199999999961</v>
      </c>
      <c r="L39" s="42">
        <f>SUMIF('R-Existing'!$B$12:$B$500,$B39,'R-Existing'!L$12:L$500)</f>
        <v>6533.9199999999973</v>
      </c>
      <c r="M39" s="42">
        <f>SUMIF('R-Existing'!$B$12:$B$500,$B39,'R-Existing'!M$12:M$500)</f>
        <v>50485</v>
      </c>
      <c r="N39" s="42">
        <f>SUMIF('R-Existing'!$B$12:$B$500,$B39,'R-Existing'!N$12:N$500)</f>
        <v>0</v>
      </c>
      <c r="O39" s="42">
        <f>SUMIF('R-Existing'!$B$12:$B$500,$B39,'R-Existing'!O$12:O$500)</f>
        <v>49323.02</v>
      </c>
      <c r="P39" s="42">
        <f>SUMIF('R-Existing'!$B$12:$B$500,$B39,'R-Existing'!P$12:P$500)</f>
        <v>5800.739999999998</v>
      </c>
      <c r="Q39" s="42">
        <f>SUMIF('R-Existing'!$B$12:$B$500,$B39,'R-Existing'!Q$12:Q$500)</f>
        <v>43522.27999999997</v>
      </c>
      <c r="R39" s="42">
        <f>SUMIF('R-Existing'!$B$12:$B$500,$B39,'R-Existing'!R$12:R$500)</f>
        <v>733.18000000000006</v>
      </c>
      <c r="S39" s="42">
        <f>SUMIF('R-Existing'!$B$12:$B$500,$B39,'R-Existing'!S$12:S$500)</f>
        <v>918435.91999999946</v>
      </c>
      <c r="T39" s="42">
        <f>SUMIF('R-Existing'!$B$12:$B$500,$B39,'R-Existing'!T$12:T$500)</f>
        <v>919169.09999999974</v>
      </c>
      <c r="U39" s="42">
        <f t="shared" si="4"/>
        <v>1</v>
      </c>
      <c r="V39" s="42">
        <f>SUMIF('R-Existing'!$B$12:$B$500,$B39,'R-Existing'!V$12:V$500)</f>
        <v>8918.3145608333325</v>
      </c>
      <c r="W39" s="42">
        <f>SUMIF('R-Existing'!$B$12:$B$500,$B39,'R-Existing'!W$12:W$500)</f>
        <v>0</v>
      </c>
      <c r="X39" s="42">
        <f>SUMIF('R-Existing'!$B$12:$B$500,$B39,'R-Existing'!X$12:X$500)</f>
        <v>155</v>
      </c>
      <c r="Y39" s="42">
        <f>SUMIF('R-Existing'!$B$12:$B$500,$B39,'R-Existing'!Y$12:Y$500)</f>
        <v>0</v>
      </c>
      <c r="Z39" s="42">
        <f>SUMIF('R-Existing'!$B$12:$B$500,$B39,'R-Existing'!Z$12:Z$500)</f>
        <v>0</v>
      </c>
      <c r="AA39" s="42">
        <f>SUMIF('R-Existing'!$B$12:$B$500,$B39,'R-Existing'!AA$12:AA$500)</f>
        <v>0</v>
      </c>
      <c r="AB39" s="42">
        <f>SUMIF('R-Existing'!$B$12:$B$500,$B39,'R-Existing'!AB$12:AB$500)</f>
        <v>0</v>
      </c>
      <c r="AC39" s="42">
        <f>SUMIF('R-Existing'!$B$12:$B$500,$B39,'R-Existing'!AC$12:AC$500)</f>
        <v>7</v>
      </c>
      <c r="AD39" s="42">
        <f>SUMIF('R-Existing'!$B$12:$B$500,$B39,'R-Existing'!AD$12:AD$500)</f>
        <v>0</v>
      </c>
      <c r="AE39" s="70">
        <f>SUMIF('R-Existing'!$B$12:$B$500,$B39,'R-Existing'!AE$12:AE$500)</f>
        <v>0.1111</v>
      </c>
      <c r="AF39" s="42">
        <f>SUMIF('R-Existing'!$B$12:$B$500,$B39,'R-Existing'!AF$12:AF$500)</f>
        <v>3700.5787691666665</v>
      </c>
      <c r="AG39" s="42">
        <f>SUMIF('R-Existing'!$B$12:$B$500,$B39,'R-Existing'!AG$12:AG$500)</f>
        <v>0</v>
      </c>
      <c r="AH39" s="42">
        <f>SUMIF('R-Existing'!$B$12:$B$500,$B39,'R-Existing'!AH$12:AH$500)</f>
        <v>0</v>
      </c>
      <c r="AI39" s="42">
        <f>SUMIF('R-Existing'!$B$12:$B$500,$B39,'R-Existing'!AI$12:AI$500)</f>
        <v>104</v>
      </c>
      <c r="AJ39" s="42">
        <f>SUMIF('R-Existing'!$B$12:$B$500,$B39,'R-Existing'!AJ$12:AJ$500)</f>
        <v>33203.020000000004</v>
      </c>
      <c r="AK39" s="42">
        <f>SUMIF('R-Existing'!$B$12:$B$500,$B39,'R-Existing'!AK$12:AK$500)</f>
        <v>0</v>
      </c>
      <c r="AL39" s="42">
        <f>SUMIF('R-Existing'!$B$12:$B$500,$B39,'R-Existing'!AL$12:AL$500)</f>
        <v>0</v>
      </c>
      <c r="AM39" s="42">
        <f>SUMIF('R-Existing'!$B$12:$B$500,$B39,'R-Existing'!AM$12:AM$500)</f>
        <v>0</v>
      </c>
      <c r="AN39" s="42">
        <f>SUMIF('R-Existing'!$B$12:$B$500,$B39,'R-Existing'!AN$12:AN$500)</f>
        <v>0</v>
      </c>
      <c r="AO39" s="42"/>
      <c r="AP39" s="42"/>
    </row>
    <row r="40" spans="1:42" x14ac:dyDescent="0.2">
      <c r="A40" s="1">
        <f t="shared" si="2"/>
        <v>8</v>
      </c>
      <c r="B40" s="10">
        <f t="shared" si="3"/>
        <v>42613</v>
      </c>
      <c r="C40" s="42">
        <f>SUMIF('R-Existing'!$B$12:$B$500,$B40,'R-Existing'!C$12:C$500)</f>
        <v>99418.709999999963</v>
      </c>
      <c r="D40" s="42">
        <f>SUMIF('R-Existing'!$B$12:$B$500,$B40,'R-Existing'!D$12:D$500)</f>
        <v>2509151.9500000002</v>
      </c>
      <c r="E40" s="42">
        <f>SUMIF('R-Existing'!$B$12:$B$500,$B40,'R-Existing'!E$12:E$500)</f>
        <v>0</v>
      </c>
      <c r="F40" s="42">
        <f>SUMIF('R-Existing'!$B$12:$B$500,$B40,'R-Existing'!F$12:F$500)</f>
        <v>0</v>
      </c>
      <c r="G40" s="42">
        <f>SUMIF('R-Existing'!$B$12:$B$500,$B40,'R-Existing'!G$12:G$500)</f>
        <v>106</v>
      </c>
      <c r="H40" s="42">
        <f>SUMIF('R-Existing'!$B$12:$B$500,$B40,'R-Existing'!H$12:H$500)</f>
        <v>918435.91999999946</v>
      </c>
      <c r="I40" s="42">
        <f>SUMIF('R-Existing'!$B$12:$B$500,$B40,'R-Existing'!I$12:I$500)</f>
        <v>733.17999999999779</v>
      </c>
      <c r="J40" s="42">
        <f>SUMIF('R-Existing'!$B$12:$B$500,$B40,'R-Existing'!J$12:J$500)</f>
        <v>919169.09999999974</v>
      </c>
      <c r="K40" s="42">
        <f>SUMIF('R-Existing'!$B$12:$B$500,$B40,'R-Existing'!K$12:K$500)</f>
        <v>4978.8499999999995</v>
      </c>
      <c r="L40" s="42">
        <f>SUMIF('R-Existing'!$B$12:$B$500,$B40,'R-Existing'!L$12:L$500)</f>
        <v>5712.0299999999979</v>
      </c>
      <c r="M40" s="42">
        <f>SUMIF('R-Existing'!$B$12:$B$500,$B40,'R-Existing'!M$12:M$500)</f>
        <v>48110</v>
      </c>
      <c r="N40" s="42">
        <f>SUMIF('R-Existing'!$B$12:$B$500,$B40,'R-Existing'!N$12:N$500)</f>
        <v>0</v>
      </c>
      <c r="O40" s="42">
        <f>SUMIF('R-Existing'!$B$12:$B$500,$B40,'R-Existing'!O$12:O$500)</f>
        <v>46481.2</v>
      </c>
      <c r="P40" s="42">
        <f>SUMIF('R-Existing'!$B$12:$B$500,$B40,'R-Existing'!P$12:P$500)</f>
        <v>5046.7099999999982</v>
      </c>
      <c r="Q40" s="42">
        <f>SUMIF('R-Existing'!$B$12:$B$500,$B40,'R-Existing'!Q$12:Q$500)</f>
        <v>41434.489999999991</v>
      </c>
      <c r="R40" s="42">
        <f>SUMIF('R-Existing'!$B$12:$B$500,$B40,'R-Existing'!R$12:R$500)</f>
        <v>665.31999999999994</v>
      </c>
      <c r="S40" s="42">
        <f>SUMIF('R-Existing'!$B$12:$B$500,$B40,'R-Existing'!S$12:S$500)</f>
        <v>877001.43000000028</v>
      </c>
      <c r="T40" s="42">
        <f>SUMIF('R-Existing'!$B$12:$B$500,$B40,'R-Existing'!T$12:T$500)</f>
        <v>877666.75000000035</v>
      </c>
      <c r="U40" s="42">
        <f t="shared" si="4"/>
        <v>1</v>
      </c>
      <c r="V40" s="42">
        <f>SUMIF('R-Existing'!$B$12:$B$500,$B40,'R-Existing'!V$12:V$500)</f>
        <v>8509.9739174999977</v>
      </c>
      <c r="W40" s="42">
        <f>SUMIF('R-Existing'!$B$12:$B$500,$B40,'R-Existing'!W$12:W$500)</f>
        <v>0</v>
      </c>
      <c r="X40" s="42">
        <f>SUMIF('R-Existing'!$B$12:$B$500,$B40,'R-Existing'!X$12:X$500)</f>
        <v>155</v>
      </c>
      <c r="Y40" s="42">
        <f>SUMIF('R-Existing'!$B$12:$B$500,$B40,'R-Existing'!Y$12:Y$500)</f>
        <v>0</v>
      </c>
      <c r="Z40" s="42">
        <f>SUMIF('R-Existing'!$B$12:$B$500,$B40,'R-Existing'!Z$12:Z$500)</f>
        <v>0</v>
      </c>
      <c r="AA40" s="42">
        <f>SUMIF('R-Existing'!$B$12:$B$500,$B40,'R-Existing'!AA$12:AA$500)</f>
        <v>0</v>
      </c>
      <c r="AB40" s="42">
        <f>SUMIF('R-Existing'!$B$12:$B$500,$B40,'R-Existing'!AB$12:AB$500)</f>
        <v>0</v>
      </c>
      <c r="AC40" s="42">
        <f>SUMIF('R-Existing'!$B$12:$B$500,$B40,'R-Existing'!AC$12:AC$500)</f>
        <v>7</v>
      </c>
      <c r="AD40" s="42">
        <f>SUMIF('R-Existing'!$B$12:$B$500,$B40,'R-Existing'!AD$12:AD$500)</f>
        <v>0</v>
      </c>
      <c r="AE40" s="70">
        <f>SUMIF('R-Existing'!$B$12:$B$500,$B40,'R-Existing'!AE$12:AE$500)</f>
        <v>0.1111</v>
      </c>
      <c r="AF40" s="42">
        <f>SUMIF('R-Existing'!$B$12:$B$500,$B40,'R-Existing'!AF$12:AF$500)</f>
        <v>3531.1412924999991</v>
      </c>
      <c r="AG40" s="42">
        <f>SUMIF('R-Existing'!$B$12:$B$500,$B40,'R-Existing'!AG$12:AG$500)</f>
        <v>0</v>
      </c>
      <c r="AH40" s="42">
        <f>SUMIF('R-Existing'!$B$12:$B$500,$B40,'R-Existing'!AH$12:AH$500)</f>
        <v>0</v>
      </c>
      <c r="AI40" s="42">
        <f>SUMIF('R-Existing'!$B$12:$B$500,$B40,'R-Existing'!AI$12:AI$500)</f>
        <v>99</v>
      </c>
      <c r="AJ40" s="42">
        <f>SUMIF('R-Existing'!$B$12:$B$500,$B40,'R-Existing'!AJ$12:AJ$500)</f>
        <v>31136.2</v>
      </c>
      <c r="AK40" s="42">
        <f>SUMIF('R-Existing'!$B$12:$B$500,$B40,'R-Existing'!AK$12:AK$500)</f>
        <v>0</v>
      </c>
      <c r="AL40" s="42">
        <f>SUMIF('R-Existing'!$B$12:$B$500,$B40,'R-Existing'!AL$12:AL$500)</f>
        <v>0</v>
      </c>
      <c r="AM40" s="42">
        <f>SUMIF('R-Existing'!$B$12:$B$500,$B40,'R-Existing'!AM$12:AM$500)</f>
        <v>0</v>
      </c>
      <c r="AN40" s="42">
        <f>SUMIF('R-Existing'!$B$12:$B$500,$B40,'R-Existing'!AN$12:AN$500)</f>
        <v>0</v>
      </c>
      <c r="AO40" s="42"/>
      <c r="AP40" s="42"/>
    </row>
    <row r="41" spans="1:42" x14ac:dyDescent="0.2">
      <c r="A41" s="1">
        <f t="shared" si="2"/>
        <v>9</v>
      </c>
      <c r="B41" s="10">
        <f t="shared" si="3"/>
        <v>42643</v>
      </c>
      <c r="C41" s="42">
        <f>SUMIF('R-Existing'!$B$12:$B$500,$B41,'R-Existing'!C$12:C$500)</f>
        <v>88600.73000000001</v>
      </c>
      <c r="D41" s="42">
        <f>SUMIF('R-Existing'!$B$12:$B$500,$B41,'R-Existing'!D$12:D$500)</f>
        <v>2597752.6800000002</v>
      </c>
      <c r="E41" s="42">
        <f>SUMIF('R-Existing'!$B$12:$B$500,$B41,'R-Existing'!E$12:E$500)</f>
        <v>0</v>
      </c>
      <c r="F41" s="42">
        <f>SUMIF('R-Existing'!$B$12:$B$500,$B41,'R-Existing'!F$12:F$500)</f>
        <v>0</v>
      </c>
      <c r="G41" s="42">
        <f>SUMIF('R-Existing'!$B$12:$B$500,$B41,'R-Existing'!G$12:G$500)</f>
        <v>102</v>
      </c>
      <c r="H41" s="42">
        <f>SUMIF('R-Existing'!$B$12:$B$500,$B41,'R-Existing'!H$12:H$500)</f>
        <v>877001.43000000028</v>
      </c>
      <c r="I41" s="42">
        <f>SUMIF('R-Existing'!$B$12:$B$500,$B41,'R-Existing'!I$12:I$500)</f>
        <v>665.32000000000107</v>
      </c>
      <c r="J41" s="42">
        <f>SUMIF('R-Existing'!$B$12:$B$500,$B41,'R-Existing'!J$12:J$500)</f>
        <v>877666.75000000035</v>
      </c>
      <c r="K41" s="42">
        <f>SUMIF('R-Existing'!$B$12:$B$500,$B41,'R-Existing'!K$12:K$500)</f>
        <v>4754.0599999999986</v>
      </c>
      <c r="L41" s="42">
        <f>SUMIF('R-Existing'!$B$12:$B$500,$B41,'R-Existing'!L$12:L$500)</f>
        <v>5419.380000000001</v>
      </c>
      <c r="M41" s="42">
        <f>SUMIF('R-Existing'!$B$12:$B$500,$B41,'R-Existing'!M$12:M$500)</f>
        <v>45570</v>
      </c>
      <c r="N41" s="42">
        <f>SUMIF('R-Existing'!$B$12:$B$500,$B41,'R-Existing'!N$12:N$500)</f>
        <v>0</v>
      </c>
      <c r="O41" s="42">
        <f>SUMIF('R-Existing'!$B$12:$B$500,$B41,'R-Existing'!O$12:O$500)</f>
        <v>44175</v>
      </c>
      <c r="P41" s="42">
        <f>SUMIF('R-Existing'!$B$12:$B$500,$B41,'R-Existing'!P$12:P$500)</f>
        <v>4822.87</v>
      </c>
      <c r="Q41" s="42">
        <f>SUMIF('R-Existing'!$B$12:$B$500,$B41,'R-Existing'!Q$12:Q$500)</f>
        <v>39352.130000000005</v>
      </c>
      <c r="R41" s="42">
        <f>SUMIF('R-Existing'!$B$12:$B$500,$B41,'R-Existing'!R$12:R$500)</f>
        <v>596.50999999999988</v>
      </c>
      <c r="S41" s="42">
        <f>SUMIF('R-Existing'!$B$12:$B$500,$B41,'R-Existing'!S$12:S$500)</f>
        <v>837649.30000000016</v>
      </c>
      <c r="T41" s="42">
        <f>SUMIF('R-Existing'!$B$12:$B$500,$B41,'R-Existing'!T$12:T$500)</f>
        <v>838245.80999999994</v>
      </c>
      <c r="U41" s="42">
        <f t="shared" si="4"/>
        <v>1</v>
      </c>
      <c r="V41" s="42">
        <f>SUMIF('R-Existing'!$B$12:$B$500,$B41,'R-Existing'!V$12:V$500)</f>
        <v>8125.7313270833365</v>
      </c>
      <c r="W41" s="42">
        <f>SUMIF('R-Existing'!$B$12:$B$500,$B41,'R-Existing'!W$12:W$500)</f>
        <v>0</v>
      </c>
      <c r="X41" s="42">
        <f>SUMIF('R-Existing'!$B$12:$B$500,$B41,'R-Existing'!X$12:X$500)</f>
        <v>155</v>
      </c>
      <c r="Y41" s="42">
        <f>SUMIF('R-Existing'!$B$12:$B$500,$B41,'R-Existing'!Y$12:Y$500)</f>
        <v>0</v>
      </c>
      <c r="Z41" s="42">
        <f>SUMIF('R-Existing'!$B$12:$B$500,$B41,'R-Existing'!Z$12:Z$500)</f>
        <v>0</v>
      </c>
      <c r="AA41" s="42">
        <f>SUMIF('R-Existing'!$B$12:$B$500,$B41,'R-Existing'!AA$12:AA$500)</f>
        <v>0</v>
      </c>
      <c r="AB41" s="42">
        <f>SUMIF('R-Existing'!$B$12:$B$500,$B41,'R-Existing'!AB$12:AB$500)</f>
        <v>0</v>
      </c>
      <c r="AC41" s="42">
        <f>SUMIF('R-Existing'!$B$12:$B$500,$B41,'R-Existing'!AC$12:AC$500)</f>
        <v>9</v>
      </c>
      <c r="AD41" s="42">
        <f>SUMIF('R-Existing'!$B$12:$B$500,$B41,'R-Existing'!AD$12:AD$500)</f>
        <v>0</v>
      </c>
      <c r="AE41" s="70">
        <f>SUMIF('R-Existing'!$B$12:$B$500,$B41,'R-Existing'!AE$12:AE$500)</f>
        <v>0.1111</v>
      </c>
      <c r="AF41" s="42">
        <f>SUMIF('R-Existing'!$B$12:$B$500,$B41,'R-Existing'!AF$12:AF$500)</f>
        <v>3371.703097916668</v>
      </c>
      <c r="AG41" s="42">
        <f>SUMIF('R-Existing'!$B$12:$B$500,$B41,'R-Existing'!AG$12:AG$500)</f>
        <v>0</v>
      </c>
      <c r="AH41" s="42">
        <f>SUMIF('R-Existing'!$B$12:$B$500,$B41,'R-Existing'!AH$12:AH$500)</f>
        <v>0</v>
      </c>
      <c r="AI41" s="42">
        <f>SUMIF('R-Existing'!$B$12:$B$500,$B41,'R-Existing'!AI$12:AI$500)</f>
        <v>93</v>
      </c>
      <c r="AJ41" s="42">
        <f>SUMIF('R-Existing'!$B$12:$B$500,$B41,'R-Existing'!AJ$12:AJ$500)</f>
        <v>29760</v>
      </c>
      <c r="AK41" s="42">
        <f>SUMIF('R-Existing'!$B$12:$B$500,$B41,'R-Existing'!AK$12:AK$500)</f>
        <v>0</v>
      </c>
      <c r="AL41" s="42">
        <f>SUMIF('R-Existing'!$B$12:$B$500,$B41,'R-Existing'!AL$12:AL$500)</f>
        <v>0</v>
      </c>
      <c r="AM41" s="42">
        <f>SUMIF('R-Existing'!$B$12:$B$500,$B41,'R-Existing'!AM$12:AM$500)</f>
        <v>0</v>
      </c>
      <c r="AN41" s="42">
        <f>SUMIF('R-Existing'!$B$12:$B$500,$B41,'R-Existing'!AN$12:AN$500)</f>
        <v>0</v>
      </c>
      <c r="AO41" s="42"/>
      <c r="AP41" s="42"/>
    </row>
    <row r="42" spans="1:42" x14ac:dyDescent="0.2">
      <c r="A42" s="1">
        <f t="shared" si="2"/>
        <v>10</v>
      </c>
      <c r="B42" s="10">
        <f t="shared" si="3"/>
        <v>42674</v>
      </c>
      <c r="C42" s="42">
        <f>SUMIF('R-Existing'!$B$12:$B$500,$B42,'R-Existing'!C$12:C$500)</f>
        <v>76693.219999999987</v>
      </c>
      <c r="D42" s="42">
        <f>SUMIF('R-Existing'!$B$12:$B$500,$B42,'R-Existing'!D$12:D$500)</f>
        <v>2674445.9000000004</v>
      </c>
      <c r="E42" s="42">
        <f>SUMIF('R-Existing'!$B$12:$B$500,$B42,'R-Existing'!E$12:E$500)</f>
        <v>0</v>
      </c>
      <c r="F42" s="42">
        <f>SUMIF('R-Existing'!$B$12:$B$500,$B42,'R-Existing'!F$12:F$500)</f>
        <v>0</v>
      </c>
      <c r="G42" s="42">
        <f>SUMIF('R-Existing'!$B$12:$B$500,$B42,'R-Existing'!G$12:G$500)</f>
        <v>104</v>
      </c>
      <c r="H42" s="42">
        <f>SUMIF('R-Existing'!$B$12:$B$500,$B42,'R-Existing'!H$12:H$500)</f>
        <v>837649.30000000016</v>
      </c>
      <c r="I42" s="42">
        <f>SUMIF('R-Existing'!$B$12:$B$500,$B42,'R-Existing'!I$12:I$500)</f>
        <v>596.51000000000056</v>
      </c>
      <c r="J42" s="42">
        <f>SUMIF('R-Existing'!$B$12:$B$500,$B42,'R-Existing'!J$12:J$500)</f>
        <v>838245.80999999994</v>
      </c>
      <c r="K42" s="42">
        <f>SUMIF('R-Existing'!$B$12:$B$500,$B42,'R-Existing'!K$12:K$500)</f>
        <v>4540.5699999999979</v>
      </c>
      <c r="L42" s="42">
        <f>SUMIF('R-Existing'!$B$12:$B$500,$B42,'R-Existing'!L$12:L$500)</f>
        <v>5137.079999999999</v>
      </c>
      <c r="M42" s="42">
        <f>SUMIF('R-Existing'!$B$12:$B$500,$B42,'R-Existing'!M$12:M$500)</f>
        <v>46840</v>
      </c>
      <c r="N42" s="42">
        <f>SUMIF('R-Existing'!$B$12:$B$500,$B42,'R-Existing'!N$12:N$500)</f>
        <v>0</v>
      </c>
      <c r="O42" s="42">
        <f>SUMIF('R-Existing'!$B$12:$B$500,$B42,'R-Existing'!O$12:O$500)</f>
        <v>45600</v>
      </c>
      <c r="P42" s="42">
        <f>SUMIF('R-Existing'!$B$12:$B$500,$B42,'R-Existing'!P$12:P$500)</f>
        <v>4457.7599999999984</v>
      </c>
      <c r="Q42" s="42">
        <f>SUMIF('R-Existing'!$B$12:$B$500,$B42,'R-Existing'!Q$12:Q$500)</f>
        <v>41142.239999999983</v>
      </c>
      <c r="R42" s="42">
        <f>SUMIF('R-Existing'!$B$12:$B$500,$B42,'R-Existing'!R$12:R$500)</f>
        <v>679.31999999999994</v>
      </c>
      <c r="S42" s="42">
        <f>SUMIF('R-Existing'!$B$12:$B$500,$B42,'R-Existing'!S$12:S$500)</f>
        <v>796507.05999999971</v>
      </c>
      <c r="T42" s="42">
        <f>SUMIF('R-Existing'!$B$12:$B$500,$B42,'R-Existing'!T$12:T$500)</f>
        <v>797186.37999999966</v>
      </c>
      <c r="U42" s="42">
        <f t="shared" si="4"/>
        <v>1</v>
      </c>
      <c r="V42" s="42">
        <f>SUMIF('R-Existing'!$B$12:$B$500,$B42,'R-Existing'!V$12:V$500)</f>
        <v>7760.7591242499993</v>
      </c>
      <c r="W42" s="42">
        <f>SUMIF('R-Existing'!$B$12:$B$500,$B42,'R-Existing'!W$12:W$500)</f>
        <v>0</v>
      </c>
      <c r="X42" s="42">
        <f>SUMIF('R-Existing'!$B$12:$B$500,$B42,'R-Existing'!X$12:X$500)</f>
        <v>155</v>
      </c>
      <c r="Y42" s="42">
        <f>SUMIF('R-Existing'!$B$12:$B$500,$B42,'R-Existing'!Y$12:Y$500)</f>
        <v>0</v>
      </c>
      <c r="Z42" s="42">
        <f>SUMIF('R-Existing'!$B$12:$B$500,$B42,'R-Existing'!Z$12:Z$500)</f>
        <v>0</v>
      </c>
      <c r="AA42" s="42">
        <f>SUMIF('R-Existing'!$B$12:$B$500,$B42,'R-Existing'!AA$12:AA$500)</f>
        <v>0</v>
      </c>
      <c r="AB42" s="42">
        <f>SUMIF('R-Existing'!$B$12:$B$500,$B42,'R-Existing'!AB$12:AB$500)</f>
        <v>0</v>
      </c>
      <c r="AC42" s="42">
        <f>SUMIF('R-Existing'!$B$12:$B$500,$B42,'R-Existing'!AC$12:AC$500)</f>
        <v>8</v>
      </c>
      <c r="AD42" s="42">
        <f>SUMIF('R-Existing'!$B$12:$B$500,$B42,'R-Existing'!AD$12:AD$500)</f>
        <v>0</v>
      </c>
      <c r="AE42" s="70">
        <f>SUMIF('R-Existing'!$B$12:$B$500,$B42,'R-Existing'!AE$12:AE$500)</f>
        <v>0.1111</v>
      </c>
      <c r="AF42" s="42">
        <f>SUMIF('R-Existing'!$B$12:$B$500,$B42,'R-Existing'!AF$12:AF$500)</f>
        <v>3220.26098675</v>
      </c>
      <c r="AG42" s="42">
        <f>SUMIF('R-Existing'!$B$12:$B$500,$B42,'R-Existing'!AG$12:AG$500)</f>
        <v>0</v>
      </c>
      <c r="AH42" s="42">
        <f>SUMIF('R-Existing'!$B$12:$B$500,$B42,'R-Existing'!AH$12:AH$500)</f>
        <v>0</v>
      </c>
      <c r="AI42" s="42">
        <f>SUMIF('R-Existing'!$B$12:$B$500,$B42,'R-Existing'!AI$12:AI$500)</f>
        <v>96</v>
      </c>
      <c r="AJ42" s="42">
        <f>SUMIF('R-Existing'!$B$12:$B$500,$B42,'R-Existing'!AJ$12:AJ$500)</f>
        <v>30720</v>
      </c>
      <c r="AK42" s="42">
        <f>SUMIF('R-Existing'!$B$12:$B$500,$B42,'R-Existing'!AK$12:AK$500)</f>
        <v>0</v>
      </c>
      <c r="AL42" s="42">
        <f>SUMIF('R-Existing'!$B$12:$B$500,$B42,'R-Existing'!AL$12:AL$500)</f>
        <v>0</v>
      </c>
      <c r="AM42" s="42">
        <f>SUMIF('R-Existing'!$B$12:$B$500,$B42,'R-Existing'!AM$12:AM$500)</f>
        <v>0</v>
      </c>
      <c r="AN42" s="42">
        <f>SUMIF('R-Existing'!$B$12:$B$500,$B42,'R-Existing'!AN$12:AN$500)</f>
        <v>0</v>
      </c>
      <c r="AO42" s="42"/>
      <c r="AP42" s="42"/>
    </row>
    <row r="43" spans="1:42" x14ac:dyDescent="0.2">
      <c r="A43" s="1">
        <f t="shared" si="2"/>
        <v>11</v>
      </c>
      <c r="B43" s="10">
        <f t="shared" si="3"/>
        <v>42704</v>
      </c>
      <c r="C43" s="42">
        <f>SUMIF('R-Existing'!$B$12:$B$500,$B43,'R-Existing'!C$12:C$500)</f>
        <v>51325.700000000004</v>
      </c>
      <c r="D43" s="42">
        <f>SUMIF('R-Existing'!$B$12:$B$500,$B43,'R-Existing'!D$12:D$500)</f>
        <v>2725771.6000000006</v>
      </c>
      <c r="E43" s="42">
        <f>SUMIF('R-Existing'!$B$12:$B$500,$B43,'R-Existing'!E$12:E$500)</f>
        <v>0</v>
      </c>
      <c r="F43" s="42">
        <f>SUMIF('R-Existing'!$B$12:$B$500,$B43,'R-Existing'!F$12:F$500)</f>
        <v>0</v>
      </c>
      <c r="G43" s="42">
        <f>SUMIF('R-Existing'!$B$12:$B$500,$B43,'R-Existing'!G$12:G$500)</f>
        <v>85</v>
      </c>
      <c r="H43" s="42">
        <f>SUMIF('R-Existing'!$B$12:$B$500,$B43,'R-Existing'!H$12:H$500)</f>
        <v>796507.05999999971</v>
      </c>
      <c r="I43" s="42">
        <f>SUMIF('R-Existing'!$B$12:$B$500,$B43,'R-Existing'!I$12:I$500)</f>
        <v>679.32000000000016</v>
      </c>
      <c r="J43" s="42">
        <f>SUMIF('R-Existing'!$B$12:$B$500,$B43,'R-Existing'!J$12:J$500)</f>
        <v>797186.37999999966</v>
      </c>
      <c r="K43" s="42">
        <f>SUMIF('R-Existing'!$B$12:$B$500,$B43,'R-Existing'!K$12:K$500)</f>
        <v>4318.16</v>
      </c>
      <c r="L43" s="42">
        <f>SUMIF('R-Existing'!$B$12:$B$500,$B43,'R-Existing'!L$12:L$500)</f>
        <v>4997.4799999999977</v>
      </c>
      <c r="M43" s="42">
        <f>SUMIF('R-Existing'!$B$12:$B$500,$B43,'R-Existing'!M$12:M$500)</f>
        <v>37495</v>
      </c>
      <c r="N43" s="42">
        <f>SUMIF('R-Existing'!$B$12:$B$500,$B43,'R-Existing'!N$12:N$500)</f>
        <v>0</v>
      </c>
      <c r="O43" s="42">
        <f>SUMIF('R-Existing'!$B$12:$B$500,$B43,'R-Existing'!O$12:O$500)</f>
        <v>35702.910000000003</v>
      </c>
      <c r="P43" s="42">
        <f>SUMIF('R-Existing'!$B$12:$B$500,$B43,'R-Existing'!P$12:P$500)</f>
        <v>3783.31</v>
      </c>
      <c r="Q43" s="42">
        <f>SUMIF('R-Existing'!$B$12:$B$500,$B43,'R-Existing'!Q$12:Q$500)</f>
        <v>31919.600000000006</v>
      </c>
      <c r="R43" s="42">
        <f>SUMIF('R-Existing'!$B$12:$B$500,$B43,'R-Existing'!R$12:R$500)</f>
        <v>1214.1699999999998</v>
      </c>
      <c r="S43" s="42">
        <f>SUMIF('R-Existing'!$B$12:$B$500,$B43,'R-Existing'!S$12:S$500)</f>
        <v>764587.46</v>
      </c>
      <c r="T43" s="42">
        <f>SUMIF('R-Existing'!$B$12:$B$500,$B43,'R-Existing'!T$12:T$500)</f>
        <v>765801.63</v>
      </c>
      <c r="U43" s="42">
        <f t="shared" si="4"/>
        <v>1</v>
      </c>
      <c r="V43" s="42">
        <f>SUMIF('R-Existing'!$B$12:$B$500,$B43,'R-Existing'!V$12:V$500)</f>
        <v>7380.6172348333303</v>
      </c>
      <c r="W43" s="42">
        <f>SUMIF('R-Existing'!$B$12:$B$500,$B43,'R-Existing'!W$12:W$500)</f>
        <v>0</v>
      </c>
      <c r="X43" s="42">
        <f>SUMIF('R-Existing'!$B$12:$B$500,$B43,'R-Existing'!X$12:X$500)</f>
        <v>155</v>
      </c>
      <c r="Y43" s="42">
        <f>SUMIF('R-Existing'!$B$12:$B$500,$B43,'R-Existing'!Y$12:Y$500)</f>
        <v>0</v>
      </c>
      <c r="Z43" s="42">
        <f>SUMIF('R-Existing'!$B$12:$B$500,$B43,'R-Existing'!Z$12:Z$500)</f>
        <v>0</v>
      </c>
      <c r="AA43" s="42">
        <f>SUMIF('R-Existing'!$B$12:$B$500,$B43,'R-Existing'!AA$12:AA$500)</f>
        <v>0</v>
      </c>
      <c r="AB43" s="42">
        <f>SUMIF('R-Existing'!$B$12:$B$500,$B43,'R-Existing'!AB$12:AB$500)</f>
        <v>0</v>
      </c>
      <c r="AC43" s="42">
        <f>SUMIF('R-Existing'!$B$12:$B$500,$B43,'R-Existing'!AC$12:AC$500)</f>
        <v>9</v>
      </c>
      <c r="AD43" s="42">
        <f>SUMIF('R-Existing'!$B$12:$B$500,$B43,'R-Existing'!AD$12:AD$500)</f>
        <v>0</v>
      </c>
      <c r="AE43" s="70">
        <f>SUMIF('R-Existing'!$B$12:$B$500,$B43,'R-Existing'!AE$12:AE$500)</f>
        <v>0.1111</v>
      </c>
      <c r="AF43" s="42">
        <f>SUMIF('R-Existing'!$B$12:$B$500,$B43,'R-Existing'!AF$12:AF$500)</f>
        <v>3062.5243431666654</v>
      </c>
      <c r="AG43" s="42">
        <f>SUMIF('R-Existing'!$B$12:$B$500,$B43,'R-Existing'!AG$12:AG$500)</f>
        <v>0</v>
      </c>
      <c r="AH43" s="42">
        <f>SUMIF('R-Existing'!$B$12:$B$500,$B43,'R-Existing'!AH$12:AH$500)</f>
        <v>0</v>
      </c>
      <c r="AI43" s="42">
        <f>SUMIF('R-Existing'!$B$12:$B$500,$B43,'R-Existing'!AI$12:AI$500)</f>
        <v>76</v>
      </c>
      <c r="AJ43" s="42">
        <f>SUMIF('R-Existing'!$B$12:$B$500,$B43,'R-Existing'!AJ$12:AJ$500)</f>
        <v>24000</v>
      </c>
      <c r="AK43" s="42">
        <f>SUMIF('R-Existing'!$B$12:$B$500,$B43,'R-Existing'!AK$12:AK$500)</f>
        <v>0</v>
      </c>
      <c r="AL43" s="42">
        <f>SUMIF('R-Existing'!$B$12:$B$500,$B43,'R-Existing'!AL$12:AL$500)</f>
        <v>0</v>
      </c>
      <c r="AM43" s="42">
        <f>SUMIF('R-Existing'!$B$12:$B$500,$B43,'R-Existing'!AM$12:AM$500)</f>
        <v>0</v>
      </c>
      <c r="AN43" s="42">
        <f>SUMIF('R-Existing'!$B$12:$B$500,$B43,'R-Existing'!AN$12:AN$500)</f>
        <v>0</v>
      </c>
      <c r="AO43" s="42"/>
      <c r="AP43" s="42"/>
    </row>
    <row r="44" spans="1:42" x14ac:dyDescent="0.2">
      <c r="A44" s="1">
        <f t="shared" si="2"/>
        <v>12</v>
      </c>
      <c r="B44" s="10">
        <f t="shared" si="3"/>
        <v>42735</v>
      </c>
      <c r="C44" s="42">
        <f>SUMIF('R-Existing'!$B$12:$B$500,$B44,'R-Existing'!C$12:C$500)</f>
        <v>47160.78</v>
      </c>
      <c r="D44" s="42">
        <f>SUMIF('R-Existing'!$B$12:$B$500,$B44,'R-Existing'!D$12:D$500)</f>
        <v>2772932.3800000004</v>
      </c>
      <c r="E44" s="42">
        <f>SUMIF('R-Existing'!$B$12:$B$500,$B44,'R-Existing'!E$12:E$500)</f>
        <v>0</v>
      </c>
      <c r="F44" s="42">
        <f>SUMIF('R-Existing'!$B$12:$B$500,$B44,'R-Existing'!F$12:F$500)</f>
        <v>0</v>
      </c>
      <c r="G44" s="42">
        <f>SUMIF('R-Existing'!$B$12:$B$500,$B44,'R-Existing'!G$12:G$500)</f>
        <v>79</v>
      </c>
      <c r="H44" s="42">
        <f>SUMIF('R-Existing'!$B$12:$B$500,$B44,'R-Existing'!H$12:H$500)</f>
        <v>764587.46</v>
      </c>
      <c r="I44" s="42">
        <f>SUMIF('R-Existing'!$B$12:$B$500,$B44,'R-Existing'!I$12:I$500)</f>
        <v>1214.1699999999955</v>
      </c>
      <c r="J44" s="42">
        <f>SUMIF('R-Existing'!$B$12:$B$500,$B44,'R-Existing'!J$12:J$500)</f>
        <v>765801.63</v>
      </c>
      <c r="K44" s="42">
        <f>SUMIF('R-Existing'!$B$12:$B$500,$B44,'R-Existing'!K$12:K$500)</f>
        <v>4148.0700000000061</v>
      </c>
      <c r="L44" s="42">
        <f>SUMIF('R-Existing'!$B$12:$B$500,$B44,'R-Existing'!L$12:L$500)</f>
        <v>5362.2400000000016</v>
      </c>
      <c r="M44" s="42">
        <f>SUMIF('R-Existing'!$B$12:$B$500,$B44,'R-Existing'!M$12:M$500)</f>
        <v>35925</v>
      </c>
      <c r="N44" s="42">
        <f>SUMIF('R-Existing'!$B$12:$B$500,$B44,'R-Existing'!N$12:N$500)</f>
        <v>0</v>
      </c>
      <c r="O44" s="42">
        <f>SUMIF('R-Existing'!$B$12:$B$500,$B44,'R-Existing'!O$12:O$500)</f>
        <v>34189.660000000003</v>
      </c>
      <c r="P44" s="42">
        <f>SUMIF('R-Existing'!$B$12:$B$500,$B44,'R-Existing'!P$12:P$500)</f>
        <v>4135.5300000000016</v>
      </c>
      <c r="Q44" s="42">
        <f>SUMIF('R-Existing'!$B$12:$B$500,$B44,'R-Existing'!Q$12:Q$500)</f>
        <v>30054.130000000005</v>
      </c>
      <c r="R44" s="42">
        <f>SUMIF('R-Existing'!$B$12:$B$500,$B44,'R-Existing'!R$12:R$500)</f>
        <v>1226.71</v>
      </c>
      <c r="S44" s="42">
        <f>SUMIF('R-Existing'!$B$12:$B$500,$B44,'R-Existing'!S$12:S$500)</f>
        <v>734533.32999999984</v>
      </c>
      <c r="T44" s="42">
        <f>SUMIF('R-Existing'!$B$12:$B$500,$B44,'R-Existing'!T$12:T$500)</f>
        <v>735760.03999999969</v>
      </c>
      <c r="U44" s="42">
        <f t="shared" si="4"/>
        <v>1</v>
      </c>
      <c r="V44" s="42">
        <f>SUMIF('R-Existing'!$B$12:$B$500,$B44,'R-Existing'!V$12:V$500)</f>
        <v>7090.0467577500003</v>
      </c>
      <c r="W44" s="42">
        <f>SUMIF('R-Existing'!$B$12:$B$500,$B44,'R-Existing'!W$12:W$500)</f>
        <v>0</v>
      </c>
      <c r="X44" s="42">
        <f>SUMIF('R-Existing'!$B$12:$B$500,$B44,'R-Existing'!X$12:X$500)</f>
        <v>155</v>
      </c>
      <c r="Y44" s="42">
        <f>SUMIF('R-Existing'!$B$12:$B$500,$B44,'R-Existing'!Y$12:Y$500)</f>
        <v>0</v>
      </c>
      <c r="Z44" s="42">
        <f>SUMIF('R-Existing'!$B$12:$B$500,$B44,'R-Existing'!Z$12:Z$500)</f>
        <v>0</v>
      </c>
      <c r="AA44" s="42">
        <f>SUMIF('R-Existing'!$B$12:$B$500,$B44,'R-Existing'!AA$12:AA$500)</f>
        <v>0</v>
      </c>
      <c r="AB44" s="42">
        <f>SUMIF('R-Existing'!$B$12:$B$500,$B44,'R-Existing'!AB$12:AB$500)</f>
        <v>0</v>
      </c>
      <c r="AC44" s="42">
        <f>SUMIF('R-Existing'!$B$12:$B$500,$B44,'R-Existing'!AC$12:AC$500)</f>
        <v>5</v>
      </c>
      <c r="AD44" s="42">
        <f>SUMIF('R-Existing'!$B$12:$B$500,$B44,'R-Existing'!AD$12:AD$500)</f>
        <v>0</v>
      </c>
      <c r="AE44" s="70">
        <f>SUMIF('R-Existing'!$B$12:$B$500,$B44,'R-Existing'!AE$12:AE$500)</f>
        <v>0.1111</v>
      </c>
      <c r="AF44" s="42">
        <f>SUMIF('R-Existing'!$B$12:$B$500,$B44,'R-Existing'!AF$12:AF$500)</f>
        <v>2941.9545952500002</v>
      </c>
      <c r="AG44" s="42">
        <f>SUMIF('R-Existing'!$B$12:$B$500,$B44,'R-Existing'!AG$12:AG$500)</f>
        <v>0</v>
      </c>
      <c r="AH44" s="42">
        <f>SUMIF('R-Existing'!$B$12:$B$500,$B44,'R-Existing'!AH$12:AH$500)</f>
        <v>0</v>
      </c>
      <c r="AI44" s="42">
        <f>SUMIF('R-Existing'!$B$12:$B$500,$B44,'R-Existing'!AI$12:AI$500)</f>
        <v>74</v>
      </c>
      <c r="AJ44" s="42">
        <f>SUMIF('R-Existing'!$B$12:$B$500,$B44,'R-Existing'!AJ$12:AJ$500)</f>
        <v>22911.61</v>
      </c>
      <c r="AK44" s="42">
        <f>SUMIF('R-Existing'!$B$12:$B$500,$B44,'R-Existing'!AK$12:AK$500)</f>
        <v>0</v>
      </c>
      <c r="AL44" s="42">
        <f>SUMIF('R-Existing'!$B$12:$B$500,$B44,'R-Existing'!AL$12:AL$500)</f>
        <v>0</v>
      </c>
      <c r="AM44" s="42">
        <f>SUMIF('R-Existing'!$B$12:$B$500,$B44,'R-Existing'!AM$12:AM$500)</f>
        <v>0</v>
      </c>
      <c r="AN44" s="42">
        <f>SUMIF('R-Existing'!$B$12:$B$500,$B44,'R-Existing'!AN$12:AN$500)</f>
        <v>0</v>
      </c>
      <c r="AO44" s="42"/>
      <c r="AP44" s="42"/>
    </row>
    <row r="45" spans="1:42" x14ac:dyDescent="0.2">
      <c r="A45" s="1">
        <f t="shared" si="2"/>
        <v>1</v>
      </c>
      <c r="B45" s="10">
        <f t="shared" ref="B45:B76" si="5">EOMONTH(B44,1)</f>
        <v>42766</v>
      </c>
      <c r="C45" s="42">
        <f>SUMIF('R-Existing'!$B$12:$B$500,$B45,'R-Existing'!C$12:C$500)</f>
        <v>56815.46</v>
      </c>
      <c r="D45" s="42">
        <f>SUMIF('R-Existing'!$B$12:$B$500,$B45,'R-Existing'!D$12:D$500)</f>
        <v>2829747.8400000003</v>
      </c>
      <c r="E45" s="42">
        <f>SUMIF('R-Existing'!$B$12:$B$500,$B45,'R-Existing'!E$12:E$500)</f>
        <v>0</v>
      </c>
      <c r="F45" s="42">
        <f>SUMIF('R-Existing'!$B$12:$B$500,$B45,'R-Existing'!F$12:F$500)</f>
        <v>0</v>
      </c>
      <c r="G45" s="42">
        <f>SUMIF('R-Existing'!$B$12:$B$500,$B45,'R-Existing'!G$12:G$500)</f>
        <v>55</v>
      </c>
      <c r="H45" s="42">
        <f>SUMIF('R-Existing'!$B$12:$B$500,$B45,'R-Existing'!H$12:H$500)</f>
        <v>734533.32999999984</v>
      </c>
      <c r="I45" s="42">
        <f>SUMIF('R-Existing'!$B$12:$B$500,$B45,'R-Existing'!I$12:I$500)</f>
        <v>1226.7100000000028</v>
      </c>
      <c r="J45" s="42">
        <f>SUMIF('R-Existing'!$B$12:$B$500,$B45,'R-Existing'!J$12:J$500)</f>
        <v>735760.03999999969</v>
      </c>
      <c r="K45" s="42">
        <f>SUMIF('R-Existing'!$B$12:$B$500,$B45,'R-Existing'!K$12:K$500)</f>
        <v>3985.4099999999971</v>
      </c>
      <c r="L45" s="42">
        <f>SUMIF('R-Existing'!$B$12:$B$500,$B45,'R-Existing'!L$12:L$500)</f>
        <v>5212.1200000000026</v>
      </c>
      <c r="M45" s="42">
        <f>SUMIF('R-Existing'!$B$12:$B$500,$B45,'R-Existing'!M$12:M$500)</f>
        <v>22925</v>
      </c>
      <c r="N45" s="42">
        <f>SUMIF('R-Existing'!$B$12:$B$500,$B45,'R-Existing'!N$12:N$500)</f>
        <v>0</v>
      </c>
      <c r="O45" s="42">
        <f>SUMIF('R-Existing'!$B$12:$B$500,$B45,'R-Existing'!O$12:O$500)</f>
        <v>21375</v>
      </c>
      <c r="P45" s="42">
        <f>SUMIF('R-Existing'!$B$12:$B$500,$B45,'R-Existing'!P$12:P$500)</f>
        <v>2856.59</v>
      </c>
      <c r="Q45" s="42">
        <f>SUMIF('R-Existing'!$B$12:$B$500,$B45,'R-Existing'!Q$12:Q$500)</f>
        <v>18518.410000000003</v>
      </c>
      <c r="R45" s="42">
        <f>SUMIF('R-Existing'!$B$12:$B$500,$B45,'R-Existing'!R$12:R$500)</f>
        <v>2355.5299999999993</v>
      </c>
      <c r="S45" s="42">
        <f>SUMIF('R-Existing'!$B$12:$B$500,$B45,'R-Existing'!S$12:S$500)</f>
        <v>716014.91999999981</v>
      </c>
      <c r="T45" s="42">
        <f>SUMIF('R-Existing'!$B$12:$B$500,$B45,'R-Existing'!T$12:T$500)</f>
        <v>718370.45</v>
      </c>
      <c r="U45" s="42">
        <f t="shared" si="4"/>
        <v>1</v>
      </c>
      <c r="V45" s="42">
        <f>SUMIF('R-Existing'!$B$12:$B$500,$B45,'R-Existing'!V$12:V$500)</f>
        <v>6811.9117036666639</v>
      </c>
      <c r="W45" s="42">
        <f>SUMIF('R-Existing'!$B$12:$B$500,$B45,'R-Existing'!W$12:W$500)</f>
        <v>0</v>
      </c>
      <c r="X45" s="42">
        <f>SUMIF('R-Existing'!$B$12:$B$500,$B45,'R-Existing'!X$12:X$500)</f>
        <v>155</v>
      </c>
      <c r="Y45" s="42">
        <f>SUMIF('R-Existing'!$B$12:$B$500,$B45,'R-Existing'!Y$12:Y$500)</f>
        <v>0</v>
      </c>
      <c r="Z45" s="42">
        <f>SUMIF('R-Existing'!$B$12:$B$500,$B45,'R-Existing'!Z$12:Z$500)</f>
        <v>0</v>
      </c>
      <c r="AA45" s="42">
        <f>SUMIF('R-Existing'!$B$12:$B$500,$B45,'R-Existing'!AA$12:AA$500)</f>
        <v>0</v>
      </c>
      <c r="AB45" s="42">
        <f>SUMIF('R-Existing'!$B$12:$B$500,$B45,'R-Existing'!AB$12:AB$500)</f>
        <v>0</v>
      </c>
      <c r="AC45" s="42">
        <f>SUMIF('R-Existing'!$B$12:$B$500,$B45,'R-Existing'!AC$12:AC$500)</f>
        <v>10</v>
      </c>
      <c r="AD45" s="42">
        <f>SUMIF('R-Existing'!$B$12:$B$500,$B45,'R-Existing'!AD$12:AD$500)</f>
        <v>0</v>
      </c>
      <c r="AE45" s="70">
        <f>SUMIF('R-Existing'!$B$12:$B$500,$B45,'R-Existing'!AE$12:AE$500)</f>
        <v>0.1111</v>
      </c>
      <c r="AF45" s="42">
        <f>SUMIF('R-Existing'!$B$12:$B$500,$B45,'R-Existing'!AF$12:AF$500)</f>
        <v>2826.5448203333322</v>
      </c>
      <c r="AG45" s="42">
        <f>SUMIF('R-Existing'!$B$12:$B$500,$B45,'R-Existing'!AG$12:AG$500)</f>
        <v>0</v>
      </c>
      <c r="AH45" s="42">
        <f>SUMIF('R-Existing'!$B$12:$B$500,$B45,'R-Existing'!AH$12:AH$500)</f>
        <v>0</v>
      </c>
      <c r="AI45" s="42">
        <f>SUMIF('R-Existing'!$B$12:$B$500,$B45,'R-Existing'!AI$12:AI$500)</f>
        <v>45</v>
      </c>
      <c r="AJ45" s="42">
        <f>SUMIF('R-Existing'!$B$12:$B$500,$B45,'R-Existing'!AJ$12:AJ$500)</f>
        <v>14400</v>
      </c>
      <c r="AK45" s="42">
        <f>SUMIF('R-Existing'!$B$12:$B$500,$B45,'R-Existing'!AK$12:AK$500)</f>
        <v>0</v>
      </c>
      <c r="AL45" s="42">
        <f>SUMIF('R-Existing'!$B$12:$B$500,$B45,'R-Existing'!AL$12:AL$500)</f>
        <v>0</v>
      </c>
      <c r="AM45" s="42">
        <f>SUMIF('R-Existing'!$B$12:$B$500,$B45,'R-Existing'!AM$12:AM$500)</f>
        <v>0</v>
      </c>
      <c r="AN45" s="42">
        <f>SUMIF('R-Existing'!$B$12:$B$500,$B45,'R-Existing'!AN$12:AN$500)</f>
        <v>0</v>
      </c>
      <c r="AO45" s="42"/>
      <c r="AP45" s="42"/>
    </row>
    <row r="46" spans="1:42" x14ac:dyDescent="0.2">
      <c r="A46" s="1">
        <f t="shared" si="2"/>
        <v>2</v>
      </c>
      <c r="B46" s="10">
        <f t="shared" si="5"/>
        <v>42794</v>
      </c>
      <c r="C46" s="42">
        <f>SUMIF('R-Existing'!$B$12:$B$500,$B46,'R-Existing'!C$12:C$500)</f>
        <v>65984.35000000002</v>
      </c>
      <c r="D46" s="42">
        <f>SUMIF('R-Existing'!$B$12:$B$500,$B46,'R-Existing'!D$12:D$500)</f>
        <v>2895732.1900000004</v>
      </c>
      <c r="E46" s="42">
        <f>SUMIF('R-Existing'!$B$12:$B$500,$B46,'R-Existing'!E$12:E$500)</f>
        <v>0</v>
      </c>
      <c r="F46" s="42">
        <f>SUMIF('R-Existing'!$B$12:$B$500,$B46,'R-Existing'!F$12:F$500)</f>
        <v>0</v>
      </c>
      <c r="G46" s="42">
        <f>SUMIF('R-Existing'!$B$12:$B$500,$B46,'R-Existing'!G$12:G$500)</f>
        <v>39</v>
      </c>
      <c r="H46" s="42">
        <f>SUMIF('R-Existing'!$B$12:$B$500,$B46,'R-Existing'!H$12:H$500)</f>
        <v>716014.91999999981</v>
      </c>
      <c r="I46" s="42">
        <f>SUMIF('R-Existing'!$B$12:$B$500,$B46,'R-Existing'!I$12:I$500)</f>
        <v>2355.5299999999943</v>
      </c>
      <c r="J46" s="42">
        <f>SUMIF('R-Existing'!$B$12:$B$500,$B46,'R-Existing'!J$12:J$500)</f>
        <v>718370.45</v>
      </c>
      <c r="K46" s="42">
        <f>SUMIF('R-Existing'!$B$12:$B$500,$B46,'R-Existing'!K$12:K$500)</f>
        <v>3891.1600000000062</v>
      </c>
      <c r="L46" s="42">
        <f>SUMIF('R-Existing'!$B$12:$B$500,$B46,'R-Existing'!L$12:L$500)</f>
        <v>6246.6900000000023</v>
      </c>
      <c r="M46" s="42">
        <f>SUMIF('R-Existing'!$B$12:$B$500,$B46,'R-Existing'!M$12:M$500)</f>
        <v>17885</v>
      </c>
      <c r="N46" s="42">
        <f>SUMIF('R-Existing'!$B$12:$B$500,$B46,'R-Existing'!N$12:N$500)</f>
        <v>0</v>
      </c>
      <c r="O46" s="42">
        <f>SUMIF('R-Existing'!$B$12:$B$500,$B46,'R-Existing'!O$12:O$500)</f>
        <v>17406.52</v>
      </c>
      <c r="P46" s="42">
        <f>SUMIF('R-Existing'!$B$12:$B$500,$B46,'R-Existing'!P$12:P$500)</f>
        <v>2834.69</v>
      </c>
      <c r="Q46" s="42">
        <f>SUMIF('R-Existing'!$B$12:$B$500,$B46,'R-Existing'!Q$12:Q$500)</f>
        <v>14571.829999999998</v>
      </c>
      <c r="R46" s="42">
        <f>SUMIF('R-Existing'!$B$12:$B$500,$B46,'R-Existing'!R$12:R$500)</f>
        <v>3412.0000000000005</v>
      </c>
      <c r="S46" s="42">
        <f>SUMIF('R-Existing'!$B$12:$B$500,$B46,'R-Existing'!S$12:S$500)</f>
        <v>701443.09</v>
      </c>
      <c r="T46" s="42">
        <f>SUMIF('R-Existing'!$B$12:$B$500,$B46,'R-Existing'!T$12:T$500)</f>
        <v>704855.09</v>
      </c>
      <c r="U46" s="42">
        <f t="shared" si="4"/>
        <v>1</v>
      </c>
      <c r="V46" s="42">
        <f>SUMIF('R-Existing'!$B$12:$B$500,$B46,'R-Existing'!V$12:V$500)</f>
        <v>6650.9130829166661</v>
      </c>
      <c r="W46" s="42">
        <f>SUMIF('R-Existing'!$B$12:$B$500,$B46,'R-Existing'!W$12:W$500)</f>
        <v>0</v>
      </c>
      <c r="X46" s="42">
        <f>SUMIF('R-Existing'!$B$12:$B$500,$B46,'R-Existing'!X$12:X$500)</f>
        <v>155</v>
      </c>
      <c r="Y46" s="42">
        <f>SUMIF('R-Existing'!$B$12:$B$500,$B46,'R-Existing'!Y$12:Y$500)</f>
        <v>0</v>
      </c>
      <c r="Z46" s="42">
        <f>SUMIF('R-Existing'!$B$12:$B$500,$B46,'R-Existing'!Z$12:Z$500)</f>
        <v>0</v>
      </c>
      <c r="AA46" s="42">
        <f>SUMIF('R-Existing'!$B$12:$B$500,$B46,'R-Existing'!AA$12:AA$500)</f>
        <v>0</v>
      </c>
      <c r="AB46" s="42">
        <f>SUMIF('R-Existing'!$B$12:$B$500,$B46,'R-Existing'!AB$12:AB$500)</f>
        <v>0</v>
      </c>
      <c r="AC46" s="42">
        <f>SUMIF('R-Existing'!$B$12:$B$500,$B46,'R-Existing'!AC$12:AC$500)</f>
        <v>2</v>
      </c>
      <c r="AD46" s="42">
        <f>SUMIF('R-Existing'!$B$12:$B$500,$B46,'R-Existing'!AD$12:AD$500)</f>
        <v>0</v>
      </c>
      <c r="AE46" s="70">
        <f>SUMIF('R-Existing'!$B$12:$B$500,$B46,'R-Existing'!AE$12:AE$500)</f>
        <v>0.1111</v>
      </c>
      <c r="AF46" s="42">
        <f>SUMIF('R-Existing'!$B$12:$B$500,$B46,'R-Existing'!AF$12:AF$500)</f>
        <v>2759.7398120833332</v>
      </c>
      <c r="AG46" s="42">
        <f>SUMIF('R-Existing'!$B$12:$B$500,$B46,'R-Existing'!AG$12:AG$500)</f>
        <v>0</v>
      </c>
      <c r="AH46" s="42">
        <f>SUMIF('R-Existing'!$B$12:$B$500,$B46,'R-Existing'!AH$12:AH$500)</f>
        <v>0</v>
      </c>
      <c r="AI46" s="42">
        <f>SUMIF('R-Existing'!$B$12:$B$500,$B46,'R-Existing'!AI$12:AI$500)</f>
        <v>37</v>
      </c>
      <c r="AJ46" s="42">
        <f>SUMIF('R-Existing'!$B$12:$B$500,$B46,'R-Existing'!AJ$12:AJ$500)</f>
        <v>11671.52</v>
      </c>
      <c r="AK46" s="42">
        <f>SUMIF('R-Existing'!$B$12:$B$500,$B46,'R-Existing'!AK$12:AK$500)</f>
        <v>0</v>
      </c>
      <c r="AL46" s="42">
        <f>SUMIF('R-Existing'!$B$12:$B$500,$B46,'R-Existing'!AL$12:AL$500)</f>
        <v>0</v>
      </c>
      <c r="AM46" s="42">
        <f>SUMIF('R-Existing'!$B$12:$B$500,$B46,'R-Existing'!AM$12:AM$500)</f>
        <v>0</v>
      </c>
      <c r="AN46" s="42">
        <f>SUMIF('R-Existing'!$B$12:$B$500,$B46,'R-Existing'!AN$12:AN$500)</f>
        <v>0</v>
      </c>
      <c r="AO46" s="42"/>
      <c r="AP46" s="42"/>
    </row>
    <row r="47" spans="1:42" x14ac:dyDescent="0.2">
      <c r="A47" s="1">
        <f t="shared" si="2"/>
        <v>3</v>
      </c>
      <c r="B47" s="10">
        <f t="shared" si="5"/>
        <v>42825</v>
      </c>
      <c r="C47" s="42">
        <f>SUMIF('R-Existing'!$B$12:$B$500,$B47,'R-Existing'!C$12:C$500)</f>
        <v>88190.949999999983</v>
      </c>
      <c r="D47" s="42">
        <f>SUMIF('R-Existing'!$B$12:$B$500,$B47,'R-Existing'!D$12:D$500)</f>
        <v>2983923.1400000006</v>
      </c>
      <c r="E47" s="42">
        <f>SUMIF('R-Existing'!$B$12:$B$500,$B47,'R-Existing'!E$12:E$500)</f>
        <v>0</v>
      </c>
      <c r="F47" s="42">
        <f>SUMIF('R-Existing'!$B$12:$B$500,$B47,'R-Existing'!F$12:F$500)</f>
        <v>0</v>
      </c>
      <c r="G47" s="42">
        <f>SUMIF('R-Existing'!$B$12:$B$500,$B47,'R-Existing'!G$12:G$500)</f>
        <v>62</v>
      </c>
      <c r="H47" s="42">
        <f>SUMIF('R-Existing'!$B$12:$B$500,$B47,'R-Existing'!H$12:H$500)</f>
        <v>701443.09</v>
      </c>
      <c r="I47" s="42">
        <f>SUMIF('R-Existing'!$B$12:$B$500,$B47,'R-Existing'!I$12:I$500)</f>
        <v>3411.9999999999964</v>
      </c>
      <c r="J47" s="42">
        <f>SUMIF('R-Existing'!$B$12:$B$500,$B47,'R-Existing'!J$12:J$500)</f>
        <v>704855.09</v>
      </c>
      <c r="K47" s="42">
        <f>SUMIF('R-Existing'!$B$12:$B$500,$B47,'R-Existing'!K$12:K$500)</f>
        <v>3818.040000000005</v>
      </c>
      <c r="L47" s="42">
        <f>SUMIF('R-Existing'!$B$12:$B$500,$B47,'R-Existing'!L$12:L$500)</f>
        <v>7230.0399999999981</v>
      </c>
      <c r="M47" s="42">
        <f>SUMIF('R-Existing'!$B$12:$B$500,$B47,'R-Existing'!M$12:M$500)</f>
        <v>26890</v>
      </c>
      <c r="N47" s="42">
        <f>SUMIF('R-Existing'!$B$12:$B$500,$B47,'R-Existing'!N$12:N$500)</f>
        <v>0</v>
      </c>
      <c r="O47" s="42">
        <f>SUMIF('R-Existing'!$B$12:$B$500,$B47,'R-Existing'!O$12:O$500)</f>
        <v>25634.739999999998</v>
      </c>
      <c r="P47" s="42">
        <f>SUMIF('R-Existing'!$B$12:$B$500,$B47,'R-Existing'!P$12:P$500)</f>
        <v>4844.3300000000008</v>
      </c>
      <c r="Q47" s="42">
        <f>SUMIF('R-Existing'!$B$12:$B$500,$B47,'R-Existing'!Q$12:Q$500)</f>
        <v>20790.409999999996</v>
      </c>
      <c r="R47" s="42">
        <f>SUMIF('R-Existing'!$B$12:$B$500,$B47,'R-Existing'!R$12:R$500)</f>
        <v>2385.7100000000005</v>
      </c>
      <c r="S47" s="42">
        <f>SUMIF('R-Existing'!$B$12:$B$500,$B47,'R-Existing'!S$12:S$500)</f>
        <v>680652.67999999993</v>
      </c>
      <c r="T47" s="42">
        <f>SUMIF('R-Existing'!$B$12:$B$500,$B47,'R-Existing'!T$12:T$500)</f>
        <v>683038.38999999966</v>
      </c>
      <c r="U47" s="42">
        <f t="shared" si="4"/>
        <v>1</v>
      </c>
      <c r="V47" s="42">
        <f>SUMIF('R-Existing'!$B$12:$B$500,$B47,'R-Existing'!V$12:V$500)</f>
        <v>6525.7833749166666</v>
      </c>
      <c r="W47" s="42">
        <f>SUMIF('R-Existing'!$B$12:$B$500,$B47,'R-Existing'!W$12:W$500)</f>
        <v>0</v>
      </c>
      <c r="X47" s="42">
        <f>SUMIF('R-Existing'!$B$12:$B$500,$B47,'R-Existing'!X$12:X$500)</f>
        <v>155</v>
      </c>
      <c r="Y47" s="42">
        <f>SUMIF('R-Existing'!$B$12:$B$500,$B47,'R-Existing'!Y$12:Y$500)</f>
        <v>0</v>
      </c>
      <c r="Z47" s="42">
        <f>SUMIF('R-Existing'!$B$12:$B$500,$B47,'R-Existing'!Z$12:Z$500)</f>
        <v>0</v>
      </c>
      <c r="AA47" s="42">
        <f>SUMIF('R-Existing'!$B$12:$B$500,$B47,'R-Existing'!AA$12:AA$500)</f>
        <v>0</v>
      </c>
      <c r="AB47" s="42">
        <f>SUMIF('R-Existing'!$B$12:$B$500,$B47,'R-Existing'!AB$12:AB$500)</f>
        <v>0</v>
      </c>
      <c r="AC47" s="42">
        <f>SUMIF('R-Existing'!$B$12:$B$500,$B47,'R-Existing'!AC$12:AC$500)</f>
        <v>8</v>
      </c>
      <c r="AD47" s="42">
        <f>SUMIF('R-Existing'!$B$12:$B$500,$B47,'R-Existing'!AD$12:AD$500)</f>
        <v>0</v>
      </c>
      <c r="AE47" s="70">
        <f>SUMIF('R-Existing'!$B$12:$B$500,$B47,'R-Existing'!AE$12:AE$500)</f>
        <v>0.1111</v>
      </c>
      <c r="AF47" s="42">
        <f>SUMIF('R-Existing'!$B$12:$B$500,$B47,'R-Existing'!AF$12:AF$500)</f>
        <v>2707.8183040833333</v>
      </c>
      <c r="AG47" s="42">
        <f>SUMIF('R-Existing'!$B$12:$B$500,$B47,'R-Existing'!AG$12:AG$500)</f>
        <v>0</v>
      </c>
      <c r="AH47" s="42">
        <f>SUMIF('R-Existing'!$B$12:$B$500,$B47,'R-Existing'!AH$12:AH$500)</f>
        <v>0</v>
      </c>
      <c r="AI47" s="42">
        <f>SUMIF('R-Existing'!$B$12:$B$500,$B47,'R-Existing'!AI$12:AI$500)</f>
        <v>54</v>
      </c>
      <c r="AJ47" s="42">
        <f>SUMIF('R-Existing'!$B$12:$B$500,$B47,'R-Existing'!AJ$12:AJ$500)</f>
        <v>17264.739999999998</v>
      </c>
      <c r="AK47" s="42">
        <f>SUMIF('R-Existing'!$B$12:$B$500,$B47,'R-Existing'!AK$12:AK$500)</f>
        <v>0</v>
      </c>
      <c r="AL47" s="42">
        <f>SUMIF('R-Existing'!$B$12:$B$500,$B47,'R-Existing'!AL$12:AL$500)</f>
        <v>0</v>
      </c>
      <c r="AM47" s="42">
        <f>SUMIF('R-Existing'!$B$12:$B$500,$B47,'R-Existing'!AM$12:AM$500)</f>
        <v>0</v>
      </c>
      <c r="AN47" s="42">
        <f>SUMIF('R-Existing'!$B$12:$B$500,$B47,'R-Existing'!AN$12:AN$500)</f>
        <v>0</v>
      </c>
      <c r="AO47" s="42"/>
      <c r="AP47" s="42"/>
    </row>
    <row r="48" spans="1:42" x14ac:dyDescent="0.2">
      <c r="A48" s="1">
        <f t="shared" si="2"/>
        <v>4</v>
      </c>
      <c r="B48" s="10">
        <f t="shared" si="5"/>
        <v>42855</v>
      </c>
      <c r="C48" s="42">
        <f>SUMIF('R-Existing'!$B$12:$B$500,$B48,'R-Existing'!C$12:C$500)</f>
        <v>94235.23</v>
      </c>
      <c r="D48" s="42">
        <f>SUMIF('R-Existing'!$B$12:$B$500,$B48,'R-Existing'!D$12:D$500)</f>
        <v>3078158.3700000006</v>
      </c>
      <c r="E48" s="42">
        <f>SUMIF('R-Existing'!$B$12:$B$500,$B48,'R-Existing'!E$12:E$500)</f>
        <v>0</v>
      </c>
      <c r="F48" s="42">
        <f>SUMIF('R-Existing'!$B$12:$B$500,$B48,'R-Existing'!F$12:F$500)</f>
        <v>0</v>
      </c>
      <c r="G48" s="42">
        <f>SUMIF('R-Existing'!$B$12:$B$500,$B48,'R-Existing'!G$12:G$500)</f>
        <v>69</v>
      </c>
      <c r="H48" s="42">
        <f>SUMIF('R-Existing'!$B$12:$B$500,$B48,'R-Existing'!H$12:H$500)</f>
        <v>680652.67999999993</v>
      </c>
      <c r="I48" s="42">
        <f>SUMIF('R-Existing'!$B$12:$B$500,$B48,'R-Existing'!I$12:I$500)</f>
        <v>2385.7100000000009</v>
      </c>
      <c r="J48" s="42">
        <f>SUMIF('R-Existing'!$B$12:$B$500,$B48,'R-Existing'!J$12:J$500)</f>
        <v>683038.38999999966</v>
      </c>
      <c r="K48" s="42">
        <f>SUMIF('R-Existing'!$B$12:$B$500,$B48,'R-Existing'!K$12:K$500)</f>
        <v>3699.87</v>
      </c>
      <c r="L48" s="42">
        <f>SUMIF('R-Existing'!$B$12:$B$500,$B48,'R-Existing'!L$12:L$500)</f>
        <v>6085.5800000000017</v>
      </c>
      <c r="M48" s="42">
        <f>SUMIF('R-Existing'!$B$12:$B$500,$B48,'R-Existing'!M$12:M$500)</f>
        <v>28935</v>
      </c>
      <c r="N48" s="42">
        <f>SUMIF('R-Existing'!$B$12:$B$500,$B48,'R-Existing'!N$12:N$500)</f>
        <v>0</v>
      </c>
      <c r="O48" s="42">
        <f>SUMIF('R-Existing'!$B$12:$B$500,$B48,'R-Existing'!O$12:O$500)</f>
        <v>26875.24</v>
      </c>
      <c r="P48" s="42">
        <f>SUMIF('R-Existing'!$B$12:$B$500,$B48,'R-Existing'!P$12:P$500)</f>
        <v>4140.7000000000007</v>
      </c>
      <c r="Q48" s="42">
        <f>SUMIF('R-Existing'!$B$12:$B$500,$B48,'R-Existing'!Q$12:Q$500)</f>
        <v>22734.540000000008</v>
      </c>
      <c r="R48" s="42">
        <f>SUMIF('R-Existing'!$B$12:$B$500,$B48,'R-Existing'!R$12:R$500)</f>
        <v>1944.8799999999999</v>
      </c>
      <c r="S48" s="42">
        <f>SUMIF('R-Existing'!$B$12:$B$500,$B48,'R-Existing'!S$12:S$500)</f>
        <v>657918.13999999978</v>
      </c>
      <c r="T48" s="42">
        <f>SUMIF('R-Existing'!$B$12:$B$500,$B48,'R-Existing'!T$12:T$500)</f>
        <v>659863.02</v>
      </c>
      <c r="U48" s="42">
        <f t="shared" si="4"/>
        <v>1</v>
      </c>
      <c r="V48" s="42">
        <f>SUMIF('R-Existing'!$B$12:$B$500,$B48,'R-Existing'!V$12:V$500)</f>
        <v>6323.7970940833302</v>
      </c>
      <c r="W48" s="42">
        <f>SUMIF('R-Existing'!$B$12:$B$500,$B48,'R-Existing'!W$12:W$500)</f>
        <v>0</v>
      </c>
      <c r="X48" s="42">
        <f>SUMIF('R-Existing'!$B$12:$B$500,$B48,'R-Existing'!X$12:X$500)</f>
        <v>155</v>
      </c>
      <c r="Y48" s="42">
        <f>SUMIF('R-Existing'!$B$12:$B$500,$B48,'R-Existing'!Y$12:Y$500)</f>
        <v>0</v>
      </c>
      <c r="Z48" s="42">
        <f>SUMIF('R-Existing'!$B$12:$B$500,$B48,'R-Existing'!Z$12:Z$500)</f>
        <v>0</v>
      </c>
      <c r="AA48" s="42">
        <f>SUMIF('R-Existing'!$B$12:$B$500,$B48,'R-Existing'!AA$12:AA$500)</f>
        <v>0</v>
      </c>
      <c r="AB48" s="42">
        <f>SUMIF('R-Existing'!$B$12:$B$500,$B48,'R-Existing'!AB$12:AB$500)</f>
        <v>0</v>
      </c>
      <c r="AC48" s="42">
        <f>SUMIF('R-Existing'!$B$12:$B$500,$B48,'R-Existing'!AC$12:AC$500)</f>
        <v>12</v>
      </c>
      <c r="AD48" s="42">
        <f>SUMIF('R-Existing'!$B$12:$B$500,$B48,'R-Existing'!AD$12:AD$500)</f>
        <v>0</v>
      </c>
      <c r="AE48" s="70">
        <f>SUMIF('R-Existing'!$B$12:$B$500,$B48,'R-Existing'!AE$12:AE$500)</f>
        <v>0.1111</v>
      </c>
      <c r="AF48" s="42">
        <f>SUMIF('R-Existing'!$B$12:$B$500,$B48,'R-Existing'!AF$12:AF$500)</f>
        <v>2624.0058149166657</v>
      </c>
      <c r="AG48" s="42">
        <f>SUMIF('R-Existing'!$B$12:$B$500,$B48,'R-Existing'!AG$12:AG$500)</f>
        <v>0</v>
      </c>
      <c r="AH48" s="42">
        <f>SUMIF('R-Existing'!$B$12:$B$500,$B48,'R-Existing'!AH$12:AH$500)</f>
        <v>0</v>
      </c>
      <c r="AI48" s="42">
        <f>SUMIF('R-Existing'!$B$12:$B$500,$B48,'R-Existing'!AI$12:AI$500)</f>
        <v>57</v>
      </c>
      <c r="AJ48" s="42">
        <f>SUMIF('R-Existing'!$B$12:$B$500,$B48,'R-Existing'!AJ$12:AJ$500)</f>
        <v>18040.239999999998</v>
      </c>
      <c r="AK48" s="42">
        <f>SUMIF('R-Existing'!$B$12:$B$500,$B48,'R-Existing'!AK$12:AK$500)</f>
        <v>0</v>
      </c>
      <c r="AL48" s="42">
        <f>SUMIF('R-Existing'!$B$12:$B$500,$B48,'R-Existing'!AL$12:AL$500)</f>
        <v>0</v>
      </c>
      <c r="AM48" s="42">
        <f>SUMIF('R-Existing'!$B$12:$B$500,$B48,'R-Existing'!AM$12:AM$500)</f>
        <v>0</v>
      </c>
      <c r="AN48" s="42">
        <f>SUMIF('R-Existing'!$B$12:$B$500,$B48,'R-Existing'!AN$12:AN$500)</f>
        <v>0</v>
      </c>
      <c r="AO48" s="42"/>
      <c r="AP48" s="42"/>
    </row>
    <row r="49" spans="1:42" x14ac:dyDescent="0.2">
      <c r="A49" s="1">
        <f t="shared" si="2"/>
        <v>5</v>
      </c>
      <c r="B49" s="10">
        <f t="shared" si="5"/>
        <v>42886</v>
      </c>
      <c r="C49" s="42">
        <f>SUMIF('R-Existing'!$B$12:$B$500,$B49,'R-Existing'!C$12:C$500)</f>
        <v>108893.21</v>
      </c>
      <c r="D49" s="42">
        <f>SUMIF('R-Existing'!$B$12:$B$500,$B49,'R-Existing'!D$12:D$500)</f>
        <v>3187051.5800000005</v>
      </c>
      <c r="E49" s="42">
        <f>SUMIF('R-Existing'!$B$12:$B$500,$B49,'R-Existing'!E$12:E$500)</f>
        <v>0</v>
      </c>
      <c r="F49" s="42">
        <f>SUMIF('R-Existing'!$B$12:$B$500,$B49,'R-Existing'!F$12:F$500)</f>
        <v>0</v>
      </c>
      <c r="G49" s="42">
        <f>SUMIF('R-Existing'!$B$12:$B$500,$B49,'R-Existing'!G$12:G$500)</f>
        <v>80</v>
      </c>
      <c r="H49" s="42">
        <f>SUMIF('R-Existing'!$B$12:$B$500,$B49,'R-Existing'!H$12:H$500)</f>
        <v>657918.13999999978</v>
      </c>
      <c r="I49" s="42">
        <f>SUMIF('R-Existing'!$B$12:$B$500,$B49,'R-Existing'!I$12:I$500)</f>
        <v>1944.8799999999951</v>
      </c>
      <c r="J49" s="42">
        <f>SUMIF('R-Existing'!$B$12:$B$500,$B49,'R-Existing'!J$12:J$500)</f>
        <v>659863.02</v>
      </c>
      <c r="K49" s="42">
        <f>SUMIF('R-Existing'!$B$12:$B$500,$B49,'R-Existing'!K$12:K$500)</f>
        <v>3574.2700000000054</v>
      </c>
      <c r="L49" s="42">
        <f>SUMIF('R-Existing'!$B$12:$B$500,$B49,'R-Existing'!L$12:L$500)</f>
        <v>5519.1500000000015</v>
      </c>
      <c r="M49" s="42">
        <f>SUMIF('R-Existing'!$B$12:$B$500,$B49,'R-Existing'!M$12:M$500)</f>
        <v>34160</v>
      </c>
      <c r="N49" s="42">
        <f>SUMIF('R-Existing'!$B$12:$B$500,$B49,'R-Existing'!N$12:N$500)</f>
        <v>0</v>
      </c>
      <c r="O49" s="42">
        <f>SUMIF('R-Existing'!$B$12:$B$500,$B49,'R-Existing'!O$12:O$500)</f>
        <v>32015.760000000002</v>
      </c>
      <c r="P49" s="42">
        <f>SUMIF('R-Existing'!$B$12:$B$500,$B49,'R-Existing'!P$12:P$500)</f>
        <v>4292.7300000000005</v>
      </c>
      <c r="Q49" s="42">
        <f>SUMIF('R-Existing'!$B$12:$B$500,$B49,'R-Existing'!Q$12:Q$500)</f>
        <v>27723.030000000006</v>
      </c>
      <c r="R49" s="42">
        <f>SUMIF('R-Existing'!$B$12:$B$500,$B49,'R-Existing'!R$12:R$500)</f>
        <v>1226.42</v>
      </c>
      <c r="S49" s="42">
        <f>SUMIF('R-Existing'!$B$12:$B$500,$B49,'R-Existing'!S$12:S$500)</f>
        <v>630195.10999999987</v>
      </c>
      <c r="T49" s="42">
        <f>SUMIF('R-Existing'!$B$12:$B$500,$B49,'R-Existing'!T$12:T$500)</f>
        <v>631421.52999999991</v>
      </c>
      <c r="U49" s="42">
        <f t="shared" si="4"/>
        <v>1</v>
      </c>
      <c r="V49" s="42">
        <f>SUMIF('R-Existing'!$B$12:$B$500,$B49,'R-Existing'!V$12:V$500)</f>
        <v>6109.2317935000001</v>
      </c>
      <c r="W49" s="42">
        <f>SUMIF('R-Existing'!$B$12:$B$500,$B49,'R-Existing'!W$12:W$500)</f>
        <v>0</v>
      </c>
      <c r="X49" s="42">
        <f>SUMIF('R-Existing'!$B$12:$B$500,$B49,'R-Existing'!X$12:X$500)</f>
        <v>155</v>
      </c>
      <c r="Y49" s="42">
        <f>SUMIF('R-Existing'!$B$12:$B$500,$B49,'R-Existing'!Y$12:Y$500)</f>
        <v>0</v>
      </c>
      <c r="Z49" s="42">
        <f>SUMIF('R-Existing'!$B$12:$B$500,$B49,'R-Existing'!Z$12:Z$500)</f>
        <v>0</v>
      </c>
      <c r="AA49" s="42">
        <f>SUMIF('R-Existing'!$B$12:$B$500,$B49,'R-Existing'!AA$12:AA$500)</f>
        <v>0</v>
      </c>
      <c r="AB49" s="42">
        <f>SUMIF('R-Existing'!$B$12:$B$500,$B49,'R-Existing'!AB$12:AB$500)</f>
        <v>0</v>
      </c>
      <c r="AC49" s="42">
        <f>SUMIF('R-Existing'!$B$12:$B$500,$B49,'R-Existing'!AC$12:AC$500)</f>
        <v>12</v>
      </c>
      <c r="AD49" s="42">
        <f>SUMIF('R-Existing'!$B$12:$B$500,$B49,'R-Existing'!AD$12:AD$500)</f>
        <v>0</v>
      </c>
      <c r="AE49" s="70">
        <f>SUMIF('R-Existing'!$B$12:$B$500,$B49,'R-Existing'!AE$12:AE$500)</f>
        <v>0.1111</v>
      </c>
      <c r="AF49" s="42">
        <f>SUMIF('R-Existing'!$B$12:$B$500,$B49,'R-Existing'!AF$12:AF$500)</f>
        <v>2534.9737685</v>
      </c>
      <c r="AG49" s="42">
        <f>SUMIF('R-Existing'!$B$12:$B$500,$B49,'R-Existing'!AG$12:AG$500)</f>
        <v>0</v>
      </c>
      <c r="AH49" s="42">
        <f>SUMIF('R-Existing'!$B$12:$B$500,$B49,'R-Existing'!AH$12:AH$500)</f>
        <v>0</v>
      </c>
      <c r="AI49" s="42">
        <f>SUMIF('R-Existing'!$B$12:$B$500,$B49,'R-Existing'!AI$12:AI$500)</f>
        <v>68</v>
      </c>
      <c r="AJ49" s="42">
        <f>SUMIF('R-Existing'!$B$12:$B$500,$B49,'R-Existing'!AJ$12:AJ$500)</f>
        <v>21475.760000000002</v>
      </c>
      <c r="AK49" s="42">
        <f>SUMIF('R-Existing'!$B$12:$B$500,$B49,'R-Existing'!AK$12:AK$500)</f>
        <v>0</v>
      </c>
      <c r="AL49" s="42">
        <f>SUMIF('R-Existing'!$B$12:$B$500,$B49,'R-Existing'!AL$12:AL$500)</f>
        <v>0</v>
      </c>
      <c r="AM49" s="42">
        <f>SUMIF('R-Existing'!$B$12:$B$500,$B49,'R-Existing'!AM$12:AM$500)</f>
        <v>0</v>
      </c>
      <c r="AN49" s="42">
        <f>SUMIF('R-Existing'!$B$12:$B$500,$B49,'R-Existing'!AN$12:AN$500)</f>
        <v>0</v>
      </c>
      <c r="AO49" s="42"/>
      <c r="AP49" s="42"/>
    </row>
    <row r="50" spans="1:42" x14ac:dyDescent="0.2">
      <c r="A50" s="1">
        <f t="shared" si="2"/>
        <v>6</v>
      </c>
      <c r="B50" s="10">
        <f t="shared" si="5"/>
        <v>42916</v>
      </c>
      <c r="C50" s="42">
        <f>SUMIF('R-Existing'!$B$12:$B$500,$B50,'R-Existing'!C$12:C$500)</f>
        <v>105475.7</v>
      </c>
      <c r="D50" s="42">
        <f>SUMIF('R-Existing'!$B$12:$B$500,$B50,'R-Existing'!D$12:D$500)</f>
        <v>3292527.2800000007</v>
      </c>
      <c r="E50" s="42">
        <f>SUMIF('R-Existing'!$B$12:$B$500,$B50,'R-Existing'!E$12:E$500)</f>
        <v>0</v>
      </c>
      <c r="F50" s="42">
        <f>SUMIF('R-Existing'!$B$12:$B$500,$B50,'R-Existing'!F$12:F$500)</f>
        <v>0</v>
      </c>
      <c r="G50" s="42">
        <f>SUMIF('R-Existing'!$B$12:$B$500,$B50,'R-Existing'!G$12:G$500)</f>
        <v>98</v>
      </c>
      <c r="H50" s="42">
        <f>SUMIF('R-Existing'!$B$12:$B$500,$B50,'R-Existing'!H$12:H$500)</f>
        <v>630195.10999999987</v>
      </c>
      <c r="I50" s="42">
        <f>SUMIF('R-Existing'!$B$12:$B$500,$B50,'R-Existing'!I$12:I$500)</f>
        <v>1226.4200000000028</v>
      </c>
      <c r="J50" s="42">
        <f>SUMIF('R-Existing'!$B$12:$B$500,$B50,'R-Existing'!J$12:J$500)</f>
        <v>631421.52999999991</v>
      </c>
      <c r="K50" s="42">
        <f>SUMIF('R-Existing'!$B$12:$B$500,$B50,'R-Existing'!K$12:K$500)</f>
        <v>3420.2499999999964</v>
      </c>
      <c r="L50" s="42">
        <f>SUMIF('R-Existing'!$B$12:$B$500,$B50,'R-Existing'!L$12:L$500)</f>
        <v>4646.67</v>
      </c>
      <c r="M50" s="42">
        <f>SUMIF('R-Existing'!$B$12:$B$500,$B50,'R-Existing'!M$12:M$500)</f>
        <v>41750</v>
      </c>
      <c r="N50" s="42">
        <f>SUMIF('R-Existing'!$B$12:$B$500,$B50,'R-Existing'!N$12:N$500)</f>
        <v>0</v>
      </c>
      <c r="O50" s="42">
        <f>SUMIF('R-Existing'!$B$12:$B$500,$B50,'R-Existing'!O$12:O$500)</f>
        <v>39425</v>
      </c>
      <c r="P50" s="42">
        <f>SUMIF('R-Existing'!$B$12:$B$500,$B50,'R-Existing'!P$12:P$500)</f>
        <v>4053.7099999999982</v>
      </c>
      <c r="Q50" s="42">
        <f>SUMIF('R-Existing'!$B$12:$B$500,$B50,'R-Existing'!Q$12:Q$500)</f>
        <v>35371.290000000008</v>
      </c>
      <c r="R50" s="42">
        <f>SUMIF('R-Existing'!$B$12:$B$500,$B50,'R-Existing'!R$12:R$500)</f>
        <v>592.96</v>
      </c>
      <c r="S50" s="42">
        <f>SUMIF('R-Existing'!$B$12:$B$500,$B50,'R-Existing'!S$12:S$500)</f>
        <v>594823.81999999983</v>
      </c>
      <c r="T50" s="42">
        <f>SUMIF('R-Existing'!$B$12:$B$500,$B50,'R-Existing'!T$12:T$500)</f>
        <v>595416.77999999968</v>
      </c>
      <c r="U50" s="42">
        <f t="shared" si="4"/>
        <v>1</v>
      </c>
      <c r="V50" s="42">
        <f>SUMIF('R-Existing'!$B$12:$B$500,$B50,'R-Existing'!V$12:V$500)</f>
        <v>5845.9109985833329</v>
      </c>
      <c r="W50" s="42">
        <f>SUMIF('R-Existing'!$B$12:$B$500,$B50,'R-Existing'!W$12:W$500)</f>
        <v>0</v>
      </c>
      <c r="X50" s="42">
        <f>SUMIF('R-Existing'!$B$12:$B$500,$B50,'R-Existing'!X$12:X$500)</f>
        <v>155</v>
      </c>
      <c r="Y50" s="42">
        <f>SUMIF('R-Existing'!$B$12:$B$500,$B50,'R-Existing'!Y$12:Y$500)</f>
        <v>0</v>
      </c>
      <c r="Z50" s="42">
        <f>SUMIF('R-Existing'!$B$12:$B$500,$B50,'R-Existing'!Z$12:Z$500)</f>
        <v>0</v>
      </c>
      <c r="AA50" s="42">
        <f>SUMIF('R-Existing'!$B$12:$B$500,$B50,'R-Existing'!AA$12:AA$500)</f>
        <v>0</v>
      </c>
      <c r="AB50" s="42">
        <f>SUMIF('R-Existing'!$B$12:$B$500,$B50,'R-Existing'!AB$12:AB$500)</f>
        <v>0</v>
      </c>
      <c r="AC50" s="42">
        <f>SUMIF('R-Existing'!$B$12:$B$500,$B50,'R-Existing'!AC$12:AC$500)</f>
        <v>15</v>
      </c>
      <c r="AD50" s="42">
        <f>SUMIF('R-Existing'!$B$12:$B$500,$B50,'R-Existing'!AD$12:AD$500)</f>
        <v>0</v>
      </c>
      <c r="AE50" s="70">
        <f>SUMIF('R-Existing'!$B$12:$B$500,$B50,'R-Existing'!AE$12:AE$500)</f>
        <v>0.1111</v>
      </c>
      <c r="AF50" s="42">
        <f>SUMIF('R-Existing'!$B$12:$B$500,$B50,'R-Existing'!AF$12:AF$500)</f>
        <v>2425.7110444166665</v>
      </c>
      <c r="AG50" s="42">
        <f>SUMIF('R-Existing'!$B$12:$B$500,$B50,'R-Existing'!AG$12:AG$500)</f>
        <v>0</v>
      </c>
      <c r="AH50" s="42">
        <f>SUMIF('R-Existing'!$B$12:$B$500,$B50,'R-Existing'!AH$12:AH$500)</f>
        <v>0</v>
      </c>
      <c r="AI50" s="42">
        <f>SUMIF('R-Existing'!$B$12:$B$500,$B50,'R-Existing'!AI$12:AI$500)</f>
        <v>83</v>
      </c>
      <c r="AJ50" s="42">
        <f>SUMIF('R-Existing'!$B$12:$B$500,$B50,'R-Existing'!AJ$12:AJ$500)</f>
        <v>26560</v>
      </c>
      <c r="AK50" s="42">
        <f>SUMIF('R-Existing'!$B$12:$B$500,$B50,'R-Existing'!AK$12:AK$500)</f>
        <v>0</v>
      </c>
      <c r="AL50" s="42">
        <f>SUMIF('R-Existing'!$B$12:$B$500,$B50,'R-Existing'!AL$12:AL$500)</f>
        <v>0</v>
      </c>
      <c r="AM50" s="42">
        <f>SUMIF('R-Existing'!$B$12:$B$500,$B50,'R-Existing'!AM$12:AM$500)</f>
        <v>0</v>
      </c>
      <c r="AN50" s="42">
        <f>SUMIF('R-Existing'!$B$12:$B$500,$B50,'R-Existing'!AN$12:AN$500)</f>
        <v>0</v>
      </c>
      <c r="AO50" s="42"/>
      <c r="AP50" s="42"/>
    </row>
    <row r="51" spans="1:42" x14ac:dyDescent="0.2">
      <c r="A51" s="1">
        <f t="shared" si="2"/>
        <v>7</v>
      </c>
      <c r="B51" s="10">
        <f t="shared" si="5"/>
        <v>42947</v>
      </c>
      <c r="C51" s="42">
        <f>SUMIF('R-Existing'!$B$12:$B$500,$B51,'R-Existing'!C$12:C$500)</f>
        <v>104788.37000000001</v>
      </c>
      <c r="D51" s="42">
        <f>SUMIF('R-Existing'!$B$12:$B$500,$B51,'R-Existing'!D$12:D$500)</f>
        <v>3397315.6500000008</v>
      </c>
      <c r="E51" s="42">
        <f>SUMIF('R-Existing'!$B$12:$B$500,$B51,'R-Existing'!E$12:E$500)</f>
        <v>0</v>
      </c>
      <c r="F51" s="42">
        <f>SUMIF('R-Existing'!$B$12:$B$500,$B51,'R-Existing'!F$12:F$500)</f>
        <v>0</v>
      </c>
      <c r="G51" s="42">
        <f>SUMIF('R-Existing'!$B$12:$B$500,$B51,'R-Existing'!G$12:G$500)</f>
        <v>109</v>
      </c>
      <c r="H51" s="42">
        <f>SUMIF('R-Existing'!$B$12:$B$500,$B51,'R-Existing'!H$12:H$500)</f>
        <v>594823.81999999995</v>
      </c>
      <c r="I51" s="42">
        <f>SUMIF('R-Existing'!$B$12:$B$500,$B51,'R-Existing'!I$12:I$500)</f>
        <v>592.96</v>
      </c>
      <c r="J51" s="42">
        <f>SUMIF('R-Existing'!$B$12:$B$500,$B51,'R-Existing'!J$12:J$500)</f>
        <v>595416.77999999968</v>
      </c>
      <c r="K51" s="42">
        <f>SUMIF('R-Existing'!$B$12:$B$500,$B51,'R-Existing'!K$12:K$500)</f>
        <v>3225.2000000000003</v>
      </c>
      <c r="L51" s="42">
        <f>SUMIF('R-Existing'!$B$12:$B$500,$B51,'R-Existing'!L$12:L$500)</f>
        <v>3818.16</v>
      </c>
      <c r="M51" s="42">
        <f>SUMIF('R-Existing'!$B$12:$B$500,$B51,'R-Existing'!M$12:M$500)</f>
        <v>46335</v>
      </c>
      <c r="N51" s="42">
        <f>SUMIF('R-Existing'!$B$12:$B$500,$B51,'R-Existing'!N$12:N$500)</f>
        <v>0</v>
      </c>
      <c r="O51" s="42">
        <f>SUMIF('R-Existing'!$B$12:$B$500,$B51,'R-Existing'!O$12:O$500)</f>
        <v>43352.619999999995</v>
      </c>
      <c r="P51" s="42">
        <f>SUMIF('R-Existing'!$B$12:$B$500,$B51,'R-Existing'!P$12:P$500)</f>
        <v>3401.6</v>
      </c>
      <c r="Q51" s="42">
        <f>SUMIF('R-Existing'!$B$12:$B$500,$B51,'R-Existing'!Q$12:Q$500)</f>
        <v>39951.019999999997</v>
      </c>
      <c r="R51" s="42">
        <f>SUMIF('R-Existing'!$B$12:$B$500,$B51,'R-Existing'!R$12:R$500)</f>
        <v>416.56</v>
      </c>
      <c r="S51" s="42">
        <f>SUMIF('R-Existing'!$B$12:$B$500,$B51,'R-Existing'!S$12:S$500)</f>
        <v>554872.80000000005</v>
      </c>
      <c r="T51" s="42">
        <f>SUMIF('R-Existing'!$B$12:$B$500,$B51,'R-Existing'!T$12:T$500)</f>
        <v>555289.3600000001</v>
      </c>
      <c r="U51" s="42">
        <f t="shared" si="4"/>
        <v>1</v>
      </c>
      <c r="V51" s="42">
        <f>SUMIF('R-Existing'!$B$12:$B$500,$B51,'R-Existing'!V$12:V$500)</f>
        <v>5512.5670214999973</v>
      </c>
      <c r="W51" s="42">
        <f>SUMIF('R-Existing'!$B$12:$B$500,$B51,'R-Existing'!W$12:W$500)</f>
        <v>0</v>
      </c>
      <c r="X51" s="42">
        <f>SUMIF('R-Existing'!$B$12:$B$500,$B51,'R-Existing'!X$12:X$500)</f>
        <v>155</v>
      </c>
      <c r="Y51" s="42">
        <f>SUMIF('R-Existing'!$B$12:$B$500,$B51,'R-Existing'!Y$12:Y$500)</f>
        <v>0</v>
      </c>
      <c r="Z51" s="42">
        <f>SUMIF('R-Existing'!$B$12:$B$500,$B51,'R-Existing'!Z$12:Z$500)</f>
        <v>0</v>
      </c>
      <c r="AA51" s="42">
        <f>SUMIF('R-Existing'!$B$12:$B$500,$B51,'R-Existing'!AA$12:AA$500)</f>
        <v>0</v>
      </c>
      <c r="AB51" s="42">
        <f>SUMIF('R-Existing'!$B$12:$B$500,$B51,'R-Existing'!AB$12:AB$500)</f>
        <v>0</v>
      </c>
      <c r="AC51" s="42">
        <f>SUMIF('R-Existing'!$B$12:$B$500,$B51,'R-Existing'!AC$12:AC$500)</f>
        <v>17</v>
      </c>
      <c r="AD51" s="42">
        <f>SUMIF('R-Existing'!$B$12:$B$500,$B51,'R-Existing'!AD$12:AD$500)</f>
        <v>0</v>
      </c>
      <c r="AE51" s="70">
        <f>SUMIF('R-Existing'!$B$12:$B$500,$B51,'R-Existing'!AE$12:AE$500)</f>
        <v>0.1111</v>
      </c>
      <c r="AF51" s="42">
        <f>SUMIF('R-Existing'!$B$12:$B$500,$B51,'R-Existing'!AF$12:AF$500)</f>
        <v>2287.3927964999989</v>
      </c>
      <c r="AG51" s="42">
        <f>SUMIF('R-Existing'!$B$12:$B$500,$B51,'R-Existing'!AG$12:AG$500)</f>
        <v>0</v>
      </c>
      <c r="AH51" s="42">
        <f>SUMIF('R-Existing'!$B$12:$B$500,$B51,'R-Existing'!AH$12:AH$500)</f>
        <v>0</v>
      </c>
      <c r="AI51" s="42">
        <f>SUMIF('R-Existing'!$B$12:$B$500,$B51,'R-Existing'!AI$12:AI$500)</f>
        <v>92</v>
      </c>
      <c r="AJ51" s="42">
        <f>SUMIF('R-Existing'!$B$12:$B$500,$B51,'R-Existing'!AJ$12:AJ$500)</f>
        <v>29120</v>
      </c>
      <c r="AK51" s="42">
        <f>SUMIF('R-Existing'!$B$12:$B$500,$B51,'R-Existing'!AK$12:AK$500)</f>
        <v>0</v>
      </c>
      <c r="AL51" s="42">
        <f>SUMIF('R-Existing'!$B$12:$B$500,$B51,'R-Existing'!AL$12:AL$500)</f>
        <v>0</v>
      </c>
      <c r="AM51" s="42">
        <f>SUMIF('R-Existing'!$B$12:$B$500,$B51,'R-Existing'!AM$12:AM$500)</f>
        <v>0</v>
      </c>
      <c r="AN51" s="42">
        <f>SUMIF('R-Existing'!$B$12:$B$500,$B51,'R-Existing'!AN$12:AN$500)</f>
        <v>0</v>
      </c>
      <c r="AO51" s="42"/>
      <c r="AP51" s="42"/>
    </row>
    <row r="52" spans="1:42" x14ac:dyDescent="0.2">
      <c r="A52" s="1">
        <f t="shared" si="2"/>
        <v>8</v>
      </c>
      <c r="B52" s="10">
        <f t="shared" si="5"/>
        <v>42978</v>
      </c>
      <c r="C52" s="42">
        <f>SUMIF('R-Existing'!$B$12:$B$500,$B52,'R-Existing'!C$12:C$500)</f>
        <v>98921.570000000036</v>
      </c>
      <c r="D52" s="42">
        <f>SUMIF('R-Existing'!$B$12:$B$500,$B52,'R-Existing'!D$12:D$500)</f>
        <v>3496237.2200000007</v>
      </c>
      <c r="E52" s="42">
        <f>SUMIF('R-Existing'!$B$12:$B$500,$B52,'R-Existing'!E$12:E$500)</f>
        <v>0</v>
      </c>
      <c r="F52" s="42">
        <f>SUMIF('R-Existing'!$B$12:$B$500,$B52,'R-Existing'!F$12:F$500)</f>
        <v>0</v>
      </c>
      <c r="G52" s="42">
        <f>SUMIF('R-Existing'!$B$12:$B$500,$B52,'R-Existing'!G$12:G$500)</f>
        <v>108</v>
      </c>
      <c r="H52" s="42">
        <f>SUMIF('R-Existing'!$B$12:$B$500,$B52,'R-Existing'!H$12:H$500)</f>
        <v>554872.80000000016</v>
      </c>
      <c r="I52" s="42">
        <f>SUMIF('R-Existing'!$B$12:$B$500,$B52,'R-Existing'!I$12:I$500)</f>
        <v>416.55999999999904</v>
      </c>
      <c r="J52" s="42">
        <f>SUMIF('R-Existing'!$B$12:$B$500,$B52,'R-Existing'!J$12:J$500)</f>
        <v>555289.3600000001</v>
      </c>
      <c r="K52" s="42">
        <f>SUMIF('R-Existing'!$B$12:$B$500,$B52,'R-Existing'!K$12:K$500)</f>
        <v>3007.8700000000026</v>
      </c>
      <c r="L52" s="42">
        <f>SUMIF('R-Existing'!$B$12:$B$500,$B52,'R-Existing'!L$12:L$500)</f>
        <v>3424.4300000000017</v>
      </c>
      <c r="M52" s="42">
        <f>SUMIF('R-Existing'!$B$12:$B$500,$B52,'R-Existing'!M$12:M$500)</f>
        <v>45860</v>
      </c>
      <c r="N52" s="42">
        <f>SUMIF('R-Existing'!$B$12:$B$500,$B52,'R-Existing'!N$12:N$500)</f>
        <v>0</v>
      </c>
      <c r="O52" s="42">
        <f>SUMIF('R-Existing'!$B$12:$B$500,$B52,'R-Existing'!O$12:O$500)</f>
        <v>43103.32</v>
      </c>
      <c r="P52" s="42">
        <f>SUMIF('R-Existing'!$B$12:$B$500,$B52,'R-Existing'!P$12:P$500)</f>
        <v>3063.070000000002</v>
      </c>
      <c r="Q52" s="42">
        <f>SUMIF('R-Existing'!$B$12:$B$500,$B52,'R-Existing'!Q$12:Q$500)</f>
        <v>40040.249999999985</v>
      </c>
      <c r="R52" s="42">
        <f>SUMIF('R-Existing'!$B$12:$B$500,$B52,'R-Existing'!R$12:R$500)</f>
        <v>361.35999999999996</v>
      </c>
      <c r="S52" s="42">
        <f>SUMIF('R-Existing'!$B$12:$B$500,$B52,'R-Existing'!S$12:S$500)</f>
        <v>514832.55000000016</v>
      </c>
      <c r="T52" s="42">
        <f>SUMIF('R-Existing'!$B$12:$B$500,$B52,'R-Existing'!T$12:T$500)</f>
        <v>515193.91000000009</v>
      </c>
      <c r="U52" s="42">
        <f t="shared" si="4"/>
        <v>1</v>
      </c>
      <c r="V52" s="42">
        <f>SUMIF('R-Existing'!$B$12:$B$500,$B52,'R-Existing'!V$12:V$500)</f>
        <v>5141.0539913333341</v>
      </c>
      <c r="W52" s="42">
        <f>SUMIF('R-Existing'!$B$12:$B$500,$B52,'R-Existing'!W$12:W$500)</f>
        <v>0</v>
      </c>
      <c r="X52" s="42">
        <f>SUMIF('R-Existing'!$B$12:$B$500,$B52,'R-Existing'!X$12:X$500)</f>
        <v>155</v>
      </c>
      <c r="Y52" s="42">
        <f>SUMIF('R-Existing'!$B$12:$B$500,$B52,'R-Existing'!Y$12:Y$500)</f>
        <v>0</v>
      </c>
      <c r="Z52" s="42">
        <f>SUMIF('R-Existing'!$B$12:$B$500,$B52,'R-Existing'!Z$12:Z$500)</f>
        <v>0</v>
      </c>
      <c r="AA52" s="42">
        <f>SUMIF('R-Existing'!$B$12:$B$500,$B52,'R-Existing'!AA$12:AA$500)</f>
        <v>0</v>
      </c>
      <c r="AB52" s="42">
        <f>SUMIF('R-Existing'!$B$12:$B$500,$B52,'R-Existing'!AB$12:AB$500)</f>
        <v>0</v>
      </c>
      <c r="AC52" s="42">
        <f>SUMIF('R-Existing'!$B$12:$B$500,$B52,'R-Existing'!AC$12:AC$500)</f>
        <v>17</v>
      </c>
      <c r="AD52" s="42">
        <f>SUMIF('R-Existing'!$B$12:$B$500,$B52,'R-Existing'!AD$12:AD$500)</f>
        <v>0</v>
      </c>
      <c r="AE52" s="70">
        <f>SUMIF('R-Existing'!$B$12:$B$500,$B52,'R-Existing'!AE$12:AE$500)</f>
        <v>0.1111</v>
      </c>
      <c r="AF52" s="42">
        <f>SUMIF('R-Existing'!$B$12:$B$500,$B52,'R-Existing'!AF$12:AF$500)</f>
        <v>2133.236624666667</v>
      </c>
      <c r="AG52" s="42">
        <f>SUMIF('R-Existing'!$B$12:$B$500,$B52,'R-Existing'!AG$12:AG$500)</f>
        <v>0</v>
      </c>
      <c r="AH52" s="42">
        <f>SUMIF('R-Existing'!$B$12:$B$500,$B52,'R-Existing'!AH$12:AH$500)</f>
        <v>0</v>
      </c>
      <c r="AI52" s="42">
        <f>SUMIF('R-Existing'!$B$12:$B$500,$B52,'R-Existing'!AI$12:AI$500)</f>
        <v>91</v>
      </c>
      <c r="AJ52" s="42">
        <f>SUMIF('R-Existing'!$B$12:$B$500,$B52,'R-Existing'!AJ$12:AJ$500)</f>
        <v>28998.32</v>
      </c>
      <c r="AK52" s="42">
        <f>SUMIF('R-Existing'!$B$12:$B$500,$B52,'R-Existing'!AK$12:AK$500)</f>
        <v>0</v>
      </c>
      <c r="AL52" s="42">
        <f>SUMIF('R-Existing'!$B$12:$B$500,$B52,'R-Existing'!AL$12:AL$500)</f>
        <v>0</v>
      </c>
      <c r="AM52" s="42">
        <f>SUMIF('R-Existing'!$B$12:$B$500,$B52,'R-Existing'!AM$12:AM$500)</f>
        <v>0</v>
      </c>
      <c r="AN52" s="42">
        <f>SUMIF('R-Existing'!$B$12:$B$500,$B52,'R-Existing'!AN$12:AN$500)</f>
        <v>0</v>
      </c>
      <c r="AO52" s="42"/>
      <c r="AP52" s="42"/>
    </row>
    <row r="53" spans="1:42" x14ac:dyDescent="0.2">
      <c r="A53" s="1">
        <f t="shared" si="2"/>
        <v>9</v>
      </c>
      <c r="B53" s="10">
        <f t="shared" si="5"/>
        <v>43008</v>
      </c>
      <c r="C53" s="42">
        <f>SUMIF('R-Existing'!$B$12:$B$500,$B53,'R-Existing'!C$12:C$500)</f>
        <v>88157.75</v>
      </c>
      <c r="D53" s="42">
        <f>SUMIF('R-Existing'!$B$12:$B$500,$B53,'R-Existing'!D$12:D$500)</f>
        <v>3584394.9700000007</v>
      </c>
      <c r="E53" s="42">
        <f>SUMIF('R-Existing'!$B$12:$B$500,$B53,'R-Existing'!E$12:E$500)</f>
        <v>0</v>
      </c>
      <c r="F53" s="42">
        <f>SUMIF('R-Existing'!$B$12:$B$500,$B53,'R-Existing'!F$12:F$500)</f>
        <v>0</v>
      </c>
      <c r="G53" s="42">
        <f>SUMIF('R-Existing'!$B$12:$B$500,$B53,'R-Existing'!G$12:G$500)</f>
        <v>104</v>
      </c>
      <c r="H53" s="42">
        <f>SUMIF('R-Existing'!$B$12:$B$500,$B53,'R-Existing'!H$12:H$500)</f>
        <v>514832.55000000016</v>
      </c>
      <c r="I53" s="42">
        <f>SUMIF('R-Existing'!$B$12:$B$500,$B53,'R-Existing'!I$12:I$500)</f>
        <v>361.36000000000058</v>
      </c>
      <c r="J53" s="42">
        <f>SUMIF('R-Existing'!$B$12:$B$500,$B53,'R-Existing'!J$12:J$500)</f>
        <v>515193.91000000009</v>
      </c>
      <c r="K53" s="42">
        <f>SUMIF('R-Existing'!$B$12:$B$500,$B53,'R-Existing'!K$12:K$500)</f>
        <v>2790.6699999999992</v>
      </c>
      <c r="L53" s="42">
        <f>SUMIF('R-Existing'!$B$12:$B$500,$B53,'R-Existing'!L$12:L$500)</f>
        <v>3152.0299999999997</v>
      </c>
      <c r="M53" s="42">
        <f>SUMIF('R-Existing'!$B$12:$B$500,$B53,'R-Existing'!M$12:M$500)</f>
        <v>42360</v>
      </c>
      <c r="N53" s="42">
        <f>SUMIF('R-Existing'!$B$12:$B$500,$B53,'R-Existing'!N$12:N$500)</f>
        <v>0</v>
      </c>
      <c r="O53" s="42">
        <f>SUMIF('R-Existing'!$B$12:$B$500,$B53,'R-Existing'!O$12:O$500)</f>
        <v>38799.520000000004</v>
      </c>
      <c r="P53" s="42">
        <f>SUMIF('R-Existing'!$B$12:$B$500,$B53,'R-Existing'!P$12:P$500)</f>
        <v>2673.1700000000005</v>
      </c>
      <c r="Q53" s="42">
        <f>SUMIF('R-Existing'!$B$12:$B$500,$B53,'R-Existing'!Q$12:Q$500)</f>
        <v>36126.350000000013</v>
      </c>
      <c r="R53" s="42">
        <f>SUMIF('R-Existing'!$B$12:$B$500,$B53,'R-Existing'!R$12:R$500)</f>
        <v>478.86</v>
      </c>
      <c r="S53" s="42">
        <f>SUMIF('R-Existing'!$B$12:$B$500,$B53,'R-Existing'!S$12:S$500)</f>
        <v>478706.20000000019</v>
      </c>
      <c r="T53" s="42">
        <f>SUMIF('R-Existing'!$B$12:$B$500,$B53,'R-Existing'!T$12:T$500)</f>
        <v>479185.06000000011</v>
      </c>
      <c r="U53" s="42">
        <f t="shared" si="4"/>
        <v>1</v>
      </c>
      <c r="V53" s="42">
        <f>SUMIF('R-Existing'!$B$12:$B$500,$B53,'R-Existing'!V$12:V$500)</f>
        <v>4769.8369500833342</v>
      </c>
      <c r="W53" s="42">
        <f>SUMIF('R-Existing'!$B$12:$B$500,$B53,'R-Existing'!W$12:W$500)</f>
        <v>0</v>
      </c>
      <c r="X53" s="42">
        <f>SUMIF('R-Existing'!$B$12:$B$500,$B53,'R-Existing'!X$12:X$500)</f>
        <v>155</v>
      </c>
      <c r="Y53" s="42">
        <f>SUMIF('R-Existing'!$B$12:$B$500,$B53,'R-Existing'!Y$12:Y$500)</f>
        <v>0</v>
      </c>
      <c r="Z53" s="42">
        <f>SUMIF('R-Existing'!$B$12:$B$500,$B53,'R-Existing'!Z$12:Z$500)</f>
        <v>0</v>
      </c>
      <c r="AA53" s="42">
        <f>SUMIF('R-Existing'!$B$12:$B$500,$B53,'R-Existing'!AA$12:AA$500)</f>
        <v>0</v>
      </c>
      <c r="AB53" s="42">
        <f>SUMIF('R-Existing'!$B$12:$B$500,$B53,'R-Existing'!AB$12:AB$500)</f>
        <v>0</v>
      </c>
      <c r="AC53" s="42">
        <f>SUMIF('R-Existing'!$B$12:$B$500,$B53,'R-Existing'!AC$12:AC$500)</f>
        <v>22</v>
      </c>
      <c r="AD53" s="42">
        <f>SUMIF('R-Existing'!$B$12:$B$500,$B53,'R-Existing'!AD$12:AD$500)</f>
        <v>0</v>
      </c>
      <c r="AE53" s="70">
        <f>SUMIF('R-Existing'!$B$12:$B$500,$B53,'R-Existing'!AE$12:AE$500)</f>
        <v>0.1111</v>
      </c>
      <c r="AF53" s="42">
        <f>SUMIF('R-Existing'!$B$12:$B$500,$B53,'R-Existing'!AF$12:AF$500)</f>
        <v>1979.2032709166672</v>
      </c>
      <c r="AG53" s="42">
        <f>SUMIF('R-Existing'!$B$12:$B$500,$B53,'R-Existing'!AG$12:AG$500)</f>
        <v>0</v>
      </c>
      <c r="AH53" s="42">
        <f>SUMIF('R-Existing'!$B$12:$B$500,$B53,'R-Existing'!AH$12:AH$500)</f>
        <v>0</v>
      </c>
      <c r="AI53" s="42">
        <f>SUMIF('R-Existing'!$B$12:$B$500,$B53,'R-Existing'!AI$12:AI$500)</f>
        <v>82</v>
      </c>
      <c r="AJ53" s="42">
        <f>SUMIF('R-Existing'!$B$12:$B$500,$B53,'R-Existing'!AJ$12:AJ$500)</f>
        <v>26089.52</v>
      </c>
      <c r="AK53" s="42">
        <f>SUMIF('R-Existing'!$B$12:$B$500,$B53,'R-Existing'!AK$12:AK$500)</f>
        <v>0</v>
      </c>
      <c r="AL53" s="42">
        <f>SUMIF('R-Existing'!$B$12:$B$500,$B53,'R-Existing'!AL$12:AL$500)</f>
        <v>0</v>
      </c>
      <c r="AM53" s="42">
        <f>SUMIF('R-Existing'!$B$12:$B$500,$B53,'R-Existing'!AM$12:AM$500)</f>
        <v>0</v>
      </c>
      <c r="AN53" s="42">
        <f>SUMIF('R-Existing'!$B$12:$B$500,$B53,'R-Existing'!AN$12:AN$500)</f>
        <v>0</v>
      </c>
      <c r="AO53" s="42"/>
      <c r="AP53" s="42"/>
    </row>
    <row r="54" spans="1:42" x14ac:dyDescent="0.2">
      <c r="A54" s="1">
        <f t="shared" si="2"/>
        <v>10</v>
      </c>
      <c r="B54" s="10">
        <f t="shared" si="5"/>
        <v>43039</v>
      </c>
      <c r="C54" s="42">
        <f>SUMIF('R-Existing'!$B$12:$B$500,$B54,'R-Existing'!C$12:C$500)</f>
        <v>76309.7</v>
      </c>
      <c r="D54" s="42">
        <f>SUMIF('R-Existing'!$B$12:$B$500,$B54,'R-Existing'!D$12:D$500)</f>
        <v>3660704.6700000009</v>
      </c>
      <c r="E54" s="42">
        <f>SUMIF('R-Existing'!$B$12:$B$500,$B54,'R-Existing'!E$12:E$500)</f>
        <v>0</v>
      </c>
      <c r="F54" s="42">
        <f>SUMIF('R-Existing'!$B$12:$B$500,$B54,'R-Existing'!F$12:F$500)</f>
        <v>0</v>
      </c>
      <c r="G54" s="42">
        <f>SUMIF('R-Existing'!$B$12:$B$500,$B54,'R-Existing'!G$12:G$500)</f>
        <v>96</v>
      </c>
      <c r="H54" s="42">
        <f>SUMIF('R-Existing'!$B$12:$B$500,$B54,'R-Existing'!H$12:H$500)</f>
        <v>478706.20000000013</v>
      </c>
      <c r="I54" s="42">
        <f>SUMIF('R-Existing'!$B$12:$B$500,$B54,'R-Existing'!I$12:I$500)</f>
        <v>478.86000000000126</v>
      </c>
      <c r="J54" s="42">
        <f>SUMIF('R-Existing'!$B$12:$B$500,$B54,'R-Existing'!J$12:J$500)</f>
        <v>479185.06000000011</v>
      </c>
      <c r="K54" s="42">
        <f>SUMIF('R-Existing'!$B$12:$B$500,$B54,'R-Existing'!K$12:K$500)</f>
        <v>2595.6099999999997</v>
      </c>
      <c r="L54" s="42">
        <f>SUMIF('R-Existing'!$B$12:$B$500,$B54,'R-Existing'!L$12:L$500)</f>
        <v>3074.4700000000012</v>
      </c>
      <c r="M54" s="42">
        <f>SUMIF('R-Existing'!$B$12:$B$500,$B54,'R-Existing'!M$12:M$500)</f>
        <v>39520</v>
      </c>
      <c r="N54" s="42">
        <f>SUMIF('R-Existing'!$B$12:$B$500,$B54,'R-Existing'!N$12:N$500)</f>
        <v>0</v>
      </c>
      <c r="O54" s="42">
        <f>SUMIF('R-Existing'!$B$12:$B$500,$B54,'R-Existing'!O$12:O$500)</f>
        <v>35754.639999999999</v>
      </c>
      <c r="P54" s="42">
        <f>SUMIF('R-Existing'!$B$12:$B$500,$B54,'R-Existing'!P$12:P$500)</f>
        <v>2645.3500000000004</v>
      </c>
      <c r="Q54" s="42">
        <f>SUMIF('R-Existing'!$B$12:$B$500,$B54,'R-Existing'!Q$12:Q$500)</f>
        <v>33109.290000000008</v>
      </c>
      <c r="R54" s="42">
        <f>SUMIF('R-Existing'!$B$12:$B$500,$B54,'R-Existing'!R$12:R$500)</f>
        <v>429.11999999999995</v>
      </c>
      <c r="S54" s="42">
        <f>SUMIF('R-Existing'!$B$12:$B$500,$B54,'R-Existing'!S$12:S$500)</f>
        <v>445596.90999999986</v>
      </c>
      <c r="T54" s="42">
        <f>SUMIF('R-Existing'!$B$12:$B$500,$B54,'R-Existing'!T$12:T$500)</f>
        <v>446026.0299999998</v>
      </c>
      <c r="U54" s="42">
        <f t="shared" si="4"/>
        <v>1</v>
      </c>
      <c r="V54" s="42">
        <f>SUMIF('R-Existing'!$B$12:$B$500,$B54,'R-Existing'!V$12:V$500)</f>
        <v>4436.4550138333343</v>
      </c>
      <c r="W54" s="42">
        <f>SUMIF('R-Existing'!$B$12:$B$500,$B54,'R-Existing'!W$12:W$500)</f>
        <v>0</v>
      </c>
      <c r="X54" s="42">
        <f>SUMIF('R-Existing'!$B$12:$B$500,$B54,'R-Existing'!X$12:X$500)</f>
        <v>155</v>
      </c>
      <c r="Y54" s="42">
        <f>SUMIF('R-Existing'!$B$12:$B$500,$B54,'R-Existing'!Y$12:Y$500)</f>
        <v>0</v>
      </c>
      <c r="Z54" s="42">
        <f>SUMIF('R-Existing'!$B$12:$B$500,$B54,'R-Existing'!Z$12:Z$500)</f>
        <v>0</v>
      </c>
      <c r="AA54" s="42">
        <f>SUMIF('R-Existing'!$B$12:$B$500,$B54,'R-Existing'!AA$12:AA$500)</f>
        <v>0</v>
      </c>
      <c r="AB54" s="42">
        <f>SUMIF('R-Existing'!$B$12:$B$500,$B54,'R-Existing'!AB$12:AB$500)</f>
        <v>0</v>
      </c>
      <c r="AC54" s="42">
        <f>SUMIF('R-Existing'!$B$12:$B$500,$B54,'R-Existing'!AC$12:AC$500)</f>
        <v>19</v>
      </c>
      <c r="AD54" s="42">
        <f>SUMIF('R-Existing'!$B$12:$B$500,$B54,'R-Existing'!AD$12:AD$500)</f>
        <v>0</v>
      </c>
      <c r="AE54" s="70">
        <f>SUMIF('R-Existing'!$B$12:$B$500,$B54,'R-Existing'!AE$12:AE$500)</f>
        <v>0.1111</v>
      </c>
      <c r="AF54" s="42">
        <f>SUMIF('R-Existing'!$B$12:$B$500,$B54,'R-Existing'!AF$12:AF$500)</f>
        <v>1840.8692721666671</v>
      </c>
      <c r="AG54" s="42">
        <f>SUMIF('R-Existing'!$B$12:$B$500,$B54,'R-Existing'!AG$12:AG$500)</f>
        <v>0</v>
      </c>
      <c r="AH54" s="42">
        <f>SUMIF('R-Existing'!$B$12:$B$500,$B54,'R-Existing'!AH$12:AH$500)</f>
        <v>0</v>
      </c>
      <c r="AI54" s="42">
        <f>SUMIF('R-Existing'!$B$12:$B$500,$B54,'R-Existing'!AI$12:AI$500)</f>
        <v>77</v>
      </c>
      <c r="AJ54" s="42">
        <f>SUMIF('R-Existing'!$B$12:$B$500,$B54,'R-Existing'!AJ$12:AJ$500)</f>
        <v>23819.640000000003</v>
      </c>
      <c r="AK54" s="42">
        <f>SUMIF('R-Existing'!$B$12:$B$500,$B54,'R-Existing'!AK$12:AK$500)</f>
        <v>0</v>
      </c>
      <c r="AL54" s="42">
        <f>SUMIF('R-Existing'!$B$12:$B$500,$B54,'R-Existing'!AL$12:AL$500)</f>
        <v>0</v>
      </c>
      <c r="AM54" s="42">
        <f>SUMIF('R-Existing'!$B$12:$B$500,$B54,'R-Existing'!AM$12:AM$500)</f>
        <v>0</v>
      </c>
      <c r="AN54" s="42">
        <f>SUMIF('R-Existing'!$B$12:$B$500,$B54,'R-Existing'!AN$12:AN$500)</f>
        <v>0</v>
      </c>
      <c r="AO54" s="42"/>
      <c r="AP54" s="42"/>
    </row>
    <row r="55" spans="1:42" x14ac:dyDescent="0.2">
      <c r="A55" s="1">
        <f t="shared" si="2"/>
        <v>11</v>
      </c>
      <c r="B55" s="10">
        <f t="shared" si="5"/>
        <v>43069</v>
      </c>
      <c r="C55" s="42">
        <f>SUMIF('R-Existing'!$B$12:$B$500,$B55,'R-Existing'!C$12:C$500)</f>
        <v>51069.089999999989</v>
      </c>
      <c r="D55" s="42">
        <f>SUMIF('R-Existing'!$B$12:$B$500,$B55,'R-Existing'!D$12:D$500)</f>
        <v>3711773.7600000007</v>
      </c>
      <c r="E55" s="42">
        <f>SUMIF('R-Existing'!$B$12:$B$500,$B55,'R-Existing'!E$12:E$500)</f>
        <v>0</v>
      </c>
      <c r="F55" s="42">
        <f>SUMIF('R-Existing'!$B$12:$B$500,$B55,'R-Existing'!F$12:F$500)</f>
        <v>0</v>
      </c>
      <c r="G55" s="42">
        <f>SUMIF('R-Existing'!$B$12:$B$500,$B55,'R-Existing'!G$12:G$500)</f>
        <v>96</v>
      </c>
      <c r="H55" s="42">
        <f>SUMIF('R-Existing'!$B$12:$B$500,$B55,'R-Existing'!H$12:H$500)</f>
        <v>445596.90999999986</v>
      </c>
      <c r="I55" s="42">
        <f>SUMIF('R-Existing'!$B$12:$B$500,$B55,'R-Existing'!I$12:I$500)</f>
        <v>429.11999999999915</v>
      </c>
      <c r="J55" s="42">
        <f>SUMIF('R-Existing'!$B$12:$B$500,$B55,'R-Existing'!J$12:J$500)</f>
        <v>446026.0299999998</v>
      </c>
      <c r="K55" s="42">
        <f>SUMIF('R-Existing'!$B$12:$B$500,$B55,'R-Existing'!K$12:K$500)</f>
        <v>2415.9300000000003</v>
      </c>
      <c r="L55" s="42">
        <f>SUMIF('R-Existing'!$B$12:$B$500,$B55,'R-Existing'!L$12:L$500)</f>
        <v>2845.0499999999988</v>
      </c>
      <c r="M55" s="42">
        <f>SUMIF('R-Existing'!$B$12:$B$500,$B55,'R-Existing'!M$12:M$500)</f>
        <v>39840</v>
      </c>
      <c r="N55" s="42">
        <f>SUMIF('R-Existing'!$B$12:$B$500,$B55,'R-Existing'!N$12:N$500)</f>
        <v>0</v>
      </c>
      <c r="O55" s="42">
        <f>SUMIF('R-Existing'!$B$12:$B$500,$B55,'R-Existing'!O$12:O$500)</f>
        <v>36303.22</v>
      </c>
      <c r="P55" s="42">
        <f>SUMIF('R-Existing'!$B$12:$B$500,$B55,'R-Existing'!P$12:P$500)</f>
        <v>2504.4700000000003</v>
      </c>
      <c r="Q55" s="42">
        <f>SUMIF('R-Existing'!$B$12:$B$500,$B55,'R-Existing'!Q$12:Q$500)</f>
        <v>33798.750000000007</v>
      </c>
      <c r="R55" s="42">
        <f>SUMIF('R-Existing'!$B$12:$B$500,$B55,'R-Existing'!R$12:R$500)</f>
        <v>340.58</v>
      </c>
      <c r="S55" s="42">
        <f>SUMIF('R-Existing'!$B$12:$B$500,$B55,'R-Existing'!S$12:S$500)</f>
        <v>411798.15999999986</v>
      </c>
      <c r="T55" s="42">
        <f>SUMIF('R-Existing'!$B$12:$B$500,$B55,'R-Existing'!T$12:T$500)</f>
        <v>412138.73999999993</v>
      </c>
      <c r="U55" s="42">
        <f t="shared" si="4"/>
        <v>1</v>
      </c>
      <c r="V55" s="42">
        <f>SUMIF('R-Existing'!$B$12:$B$500,$B55,'R-Existing'!V$12:V$500)</f>
        <v>4129.4576610833319</v>
      </c>
      <c r="W55" s="42">
        <f>SUMIF('R-Existing'!$B$12:$B$500,$B55,'R-Existing'!W$12:W$500)</f>
        <v>0</v>
      </c>
      <c r="X55" s="42">
        <f>SUMIF('R-Existing'!$B$12:$B$500,$B55,'R-Existing'!X$12:X$500)</f>
        <v>155</v>
      </c>
      <c r="Y55" s="42">
        <f>SUMIF('R-Existing'!$B$12:$B$500,$B55,'R-Existing'!Y$12:Y$500)</f>
        <v>0</v>
      </c>
      <c r="Z55" s="42">
        <f>SUMIF('R-Existing'!$B$12:$B$500,$B55,'R-Existing'!Z$12:Z$500)</f>
        <v>0</v>
      </c>
      <c r="AA55" s="42">
        <f>SUMIF('R-Existing'!$B$12:$B$500,$B55,'R-Existing'!AA$12:AA$500)</f>
        <v>0</v>
      </c>
      <c r="AB55" s="42">
        <f>SUMIF('R-Existing'!$B$12:$B$500,$B55,'R-Existing'!AB$12:AB$500)</f>
        <v>0</v>
      </c>
      <c r="AC55" s="42">
        <f>SUMIF('R-Existing'!$B$12:$B$500,$B55,'R-Existing'!AC$12:AC$500)</f>
        <v>18</v>
      </c>
      <c r="AD55" s="42">
        <f>SUMIF('R-Existing'!$B$12:$B$500,$B55,'R-Existing'!AD$12:AD$500)</f>
        <v>0</v>
      </c>
      <c r="AE55" s="70">
        <f>SUMIF('R-Existing'!$B$12:$B$500,$B55,'R-Existing'!AE$12:AE$500)</f>
        <v>0.1111</v>
      </c>
      <c r="AF55" s="42">
        <f>SUMIF('R-Existing'!$B$12:$B$500,$B55,'R-Existing'!AF$12:AF$500)</f>
        <v>1713.483331916666</v>
      </c>
      <c r="AG55" s="42">
        <f>SUMIF('R-Existing'!$B$12:$B$500,$B55,'R-Existing'!AG$12:AG$500)</f>
        <v>0</v>
      </c>
      <c r="AH55" s="42">
        <f>SUMIF('R-Existing'!$B$12:$B$500,$B55,'R-Existing'!AH$12:AH$500)</f>
        <v>0</v>
      </c>
      <c r="AI55" s="42">
        <f>SUMIF('R-Existing'!$B$12:$B$500,$B55,'R-Existing'!AI$12:AI$500)</f>
        <v>78</v>
      </c>
      <c r="AJ55" s="42">
        <f>SUMIF('R-Existing'!$B$12:$B$500,$B55,'R-Existing'!AJ$12:AJ$500)</f>
        <v>24226.640000000003</v>
      </c>
      <c r="AK55" s="42">
        <f>SUMIF('R-Existing'!$B$12:$B$500,$B55,'R-Existing'!AK$12:AK$500)</f>
        <v>0</v>
      </c>
      <c r="AL55" s="42">
        <f>SUMIF('R-Existing'!$B$12:$B$500,$B55,'R-Existing'!AL$12:AL$500)</f>
        <v>0</v>
      </c>
      <c r="AM55" s="42">
        <f>SUMIF('R-Existing'!$B$12:$B$500,$B55,'R-Existing'!AM$12:AM$500)</f>
        <v>0</v>
      </c>
      <c r="AN55" s="42">
        <f>SUMIF('R-Existing'!$B$12:$B$500,$B55,'R-Existing'!AN$12:AN$500)</f>
        <v>0</v>
      </c>
      <c r="AO55" s="42"/>
      <c r="AP55" s="42"/>
    </row>
    <row r="56" spans="1:42" x14ac:dyDescent="0.2">
      <c r="A56" s="1">
        <f t="shared" si="2"/>
        <v>12</v>
      </c>
      <c r="B56" s="10">
        <f t="shared" si="5"/>
        <v>43100</v>
      </c>
      <c r="C56" s="42">
        <f>SUMIF('R-Existing'!$B$12:$B$500,$B56,'R-Existing'!C$12:C$500)</f>
        <v>46924.979999999996</v>
      </c>
      <c r="D56" s="42">
        <f>SUMIF('R-Existing'!$B$12:$B$500,$B56,'R-Existing'!D$12:D$500)</f>
        <v>3758698.7400000007</v>
      </c>
      <c r="E56" s="42">
        <f>SUMIF('R-Existing'!$B$12:$B$500,$B56,'R-Existing'!E$12:E$500)</f>
        <v>0</v>
      </c>
      <c r="F56" s="42">
        <f>SUMIF('R-Existing'!$B$12:$B$500,$B56,'R-Existing'!F$12:F$500)</f>
        <v>0</v>
      </c>
      <c r="G56" s="42">
        <f>SUMIF('R-Existing'!$B$12:$B$500,$B56,'R-Existing'!G$12:G$500)</f>
        <v>69</v>
      </c>
      <c r="H56" s="42">
        <f>SUMIF('R-Existing'!$B$12:$B$500,$B56,'R-Existing'!H$12:H$500)</f>
        <v>411798.15999999986</v>
      </c>
      <c r="I56" s="42">
        <f>SUMIF('R-Existing'!$B$12:$B$500,$B56,'R-Existing'!I$12:I$500)</f>
        <v>340.58000000000163</v>
      </c>
      <c r="J56" s="42">
        <f>SUMIF('R-Existing'!$B$12:$B$500,$B56,'R-Existing'!J$12:J$500)</f>
        <v>412138.73999999993</v>
      </c>
      <c r="K56" s="42">
        <f>SUMIF('R-Existing'!$B$12:$B$500,$B56,'R-Existing'!K$12:K$500)</f>
        <v>2232.4899999999984</v>
      </c>
      <c r="L56" s="42">
        <f>SUMIF('R-Existing'!$B$12:$B$500,$B56,'R-Existing'!L$12:L$500)</f>
        <v>2573.0699999999997</v>
      </c>
      <c r="M56" s="42">
        <f>SUMIF('R-Existing'!$B$12:$B$500,$B56,'R-Existing'!M$12:M$500)</f>
        <v>27335</v>
      </c>
      <c r="N56" s="42">
        <f>SUMIF('R-Existing'!$B$12:$B$500,$B56,'R-Existing'!N$12:N$500)</f>
        <v>0</v>
      </c>
      <c r="O56" s="42">
        <f>SUMIF('R-Existing'!$B$12:$B$500,$B56,'R-Existing'!O$12:O$500)</f>
        <v>24536.93</v>
      </c>
      <c r="P56" s="42">
        <f>SUMIF('R-Existing'!$B$12:$B$500,$B56,'R-Existing'!P$12:P$500)</f>
        <v>1653.02</v>
      </c>
      <c r="Q56" s="42">
        <f>SUMIF('R-Existing'!$B$12:$B$500,$B56,'R-Existing'!Q$12:Q$500)</f>
        <v>22883.909999999996</v>
      </c>
      <c r="R56" s="42">
        <f>SUMIF('R-Existing'!$B$12:$B$500,$B56,'R-Existing'!R$12:R$500)</f>
        <v>920.05</v>
      </c>
      <c r="S56" s="42">
        <f>SUMIF('R-Existing'!$B$12:$B$500,$B56,'R-Existing'!S$12:S$500)</f>
        <v>388914.25</v>
      </c>
      <c r="T56" s="42">
        <f>SUMIF('R-Existing'!$B$12:$B$500,$B56,'R-Existing'!T$12:T$500)</f>
        <v>389834.3</v>
      </c>
      <c r="U56" s="42">
        <f t="shared" si="4"/>
        <v>1</v>
      </c>
      <c r="V56" s="42">
        <f>SUMIF('R-Existing'!$B$12:$B$500,$B56,'R-Existing'!V$12:V$500)</f>
        <v>3815.7178344999993</v>
      </c>
      <c r="W56" s="42">
        <f>SUMIF('R-Existing'!$B$12:$B$500,$B56,'R-Existing'!W$12:W$500)</f>
        <v>0</v>
      </c>
      <c r="X56" s="42">
        <f>SUMIF('R-Existing'!$B$12:$B$500,$B56,'R-Existing'!X$12:X$500)</f>
        <v>155</v>
      </c>
      <c r="Y56" s="42">
        <f>SUMIF('R-Existing'!$B$12:$B$500,$B56,'R-Existing'!Y$12:Y$500)</f>
        <v>0</v>
      </c>
      <c r="Z56" s="42">
        <f>SUMIF('R-Existing'!$B$12:$B$500,$B56,'R-Existing'!Z$12:Z$500)</f>
        <v>0</v>
      </c>
      <c r="AA56" s="42">
        <f>SUMIF('R-Existing'!$B$12:$B$500,$B56,'R-Existing'!AA$12:AA$500)</f>
        <v>0</v>
      </c>
      <c r="AB56" s="42">
        <f>SUMIF('R-Existing'!$B$12:$B$500,$B56,'R-Existing'!AB$12:AB$500)</f>
        <v>0</v>
      </c>
      <c r="AC56" s="42">
        <f>SUMIF('R-Existing'!$B$12:$B$500,$B56,'R-Existing'!AC$12:AC$500)</f>
        <v>17</v>
      </c>
      <c r="AD56" s="42">
        <f>SUMIF('R-Existing'!$B$12:$B$500,$B56,'R-Existing'!AD$12:AD$500)</f>
        <v>0</v>
      </c>
      <c r="AE56" s="70">
        <f>SUMIF('R-Existing'!$B$12:$B$500,$B56,'R-Existing'!AE$12:AE$500)</f>
        <v>0.1111</v>
      </c>
      <c r="AF56" s="42">
        <f>SUMIF('R-Existing'!$B$12:$B$500,$B56,'R-Existing'!AF$12:AF$500)</f>
        <v>1583.2996594999997</v>
      </c>
      <c r="AG56" s="42">
        <f>SUMIF('R-Existing'!$B$12:$B$500,$B56,'R-Existing'!AG$12:AG$500)</f>
        <v>0</v>
      </c>
      <c r="AH56" s="42">
        <f>SUMIF('R-Existing'!$B$12:$B$500,$B56,'R-Existing'!AH$12:AH$500)</f>
        <v>0</v>
      </c>
      <c r="AI56" s="42">
        <f>SUMIF('R-Existing'!$B$12:$B$500,$B56,'R-Existing'!AI$12:AI$500)</f>
        <v>52</v>
      </c>
      <c r="AJ56" s="42">
        <f>SUMIF('R-Existing'!$B$12:$B$500,$B56,'R-Existing'!AJ$12:AJ$500)</f>
        <v>16476.93</v>
      </c>
      <c r="AK56" s="42">
        <f>SUMIF('R-Existing'!$B$12:$B$500,$B56,'R-Existing'!AK$12:AK$500)</f>
        <v>0</v>
      </c>
      <c r="AL56" s="42">
        <f>SUMIF('R-Existing'!$B$12:$B$500,$B56,'R-Existing'!AL$12:AL$500)</f>
        <v>0</v>
      </c>
      <c r="AM56" s="42">
        <f>SUMIF('R-Existing'!$B$12:$B$500,$B56,'R-Existing'!AM$12:AM$500)</f>
        <v>0</v>
      </c>
      <c r="AN56" s="42">
        <f>SUMIF('R-Existing'!$B$12:$B$500,$B56,'R-Existing'!AN$12:AN$500)</f>
        <v>0</v>
      </c>
      <c r="AO56" s="42"/>
      <c r="AP56" s="42"/>
    </row>
    <row r="57" spans="1:42" x14ac:dyDescent="0.2">
      <c r="A57" s="1">
        <f t="shared" si="2"/>
        <v>1</v>
      </c>
      <c r="B57" s="10">
        <f t="shared" si="5"/>
        <v>43131</v>
      </c>
      <c r="C57" s="42">
        <f>SUMIF('R-Existing'!$B$12:$B$500,$B57,'R-Existing'!C$12:C$500)</f>
        <v>56531.429999999986</v>
      </c>
      <c r="D57" s="42">
        <f>SUMIF('R-Existing'!$B$12:$B$500,$B57,'R-Existing'!D$12:D$500)</f>
        <v>3815230.1700000009</v>
      </c>
      <c r="E57" s="42">
        <f>SUMIF('R-Existing'!$B$12:$B$500,$B57,'R-Existing'!E$12:E$500)</f>
        <v>0</v>
      </c>
      <c r="F57" s="42">
        <f>SUMIF('R-Existing'!$B$12:$B$500,$B57,'R-Existing'!F$12:F$500)</f>
        <v>0</v>
      </c>
      <c r="G57" s="42">
        <f>SUMIF('R-Existing'!$B$12:$B$500,$B57,'R-Existing'!G$12:G$500)</f>
        <v>58</v>
      </c>
      <c r="H57" s="42">
        <f>SUMIF('R-Existing'!$B$12:$B$500,$B57,'R-Existing'!H$12:H$500)</f>
        <v>388914.25</v>
      </c>
      <c r="I57" s="42">
        <f>SUMIF('R-Existing'!$B$12:$B$500,$B57,'R-Existing'!I$12:I$500)</f>
        <v>920.0500000000003</v>
      </c>
      <c r="J57" s="42">
        <f>SUMIF('R-Existing'!$B$12:$B$500,$B57,'R-Existing'!J$12:J$500)</f>
        <v>389834.3</v>
      </c>
      <c r="K57" s="42">
        <f>SUMIF('R-Existing'!$B$12:$B$500,$B57,'R-Existing'!K$12:K$500)</f>
        <v>2111.62</v>
      </c>
      <c r="L57" s="42">
        <f>SUMIF('R-Existing'!$B$12:$B$500,$B57,'R-Existing'!L$12:L$500)</f>
        <v>3031.6700000000005</v>
      </c>
      <c r="M57" s="42">
        <f>SUMIF('R-Existing'!$B$12:$B$500,$B57,'R-Existing'!M$12:M$500)</f>
        <v>22430</v>
      </c>
      <c r="N57" s="42">
        <f>SUMIF('R-Existing'!$B$12:$B$500,$B57,'R-Existing'!N$12:N$500)</f>
        <v>0</v>
      </c>
      <c r="O57" s="42">
        <f>SUMIF('R-Existing'!$B$12:$B$500,$B57,'R-Existing'!O$12:O$500)</f>
        <v>19076.52</v>
      </c>
      <c r="P57" s="42">
        <f>SUMIF('R-Existing'!$B$12:$B$500,$B57,'R-Existing'!P$12:P$500)</f>
        <v>1778.1100000000001</v>
      </c>
      <c r="Q57" s="42">
        <f>SUMIF('R-Existing'!$B$12:$B$500,$B57,'R-Existing'!Q$12:Q$500)</f>
        <v>17298.410000000003</v>
      </c>
      <c r="R57" s="42">
        <f>SUMIF('R-Existing'!$B$12:$B$500,$B57,'R-Existing'!R$12:R$500)</f>
        <v>1253.5599999999997</v>
      </c>
      <c r="S57" s="42">
        <f>SUMIF('R-Existing'!$B$12:$B$500,$B57,'R-Existing'!S$12:S$500)</f>
        <v>371615.83999999997</v>
      </c>
      <c r="T57" s="42">
        <f>SUMIF('R-Existing'!$B$12:$B$500,$B57,'R-Existing'!T$12:T$500)</f>
        <v>372869.39999999991</v>
      </c>
      <c r="U57" s="42">
        <f t="shared" si="4"/>
        <v>1</v>
      </c>
      <c r="V57" s="42">
        <f>SUMIF('R-Existing'!$B$12:$B$500,$B57,'R-Existing'!V$12:V$500)</f>
        <v>3609.2158941666667</v>
      </c>
      <c r="W57" s="42">
        <f>SUMIF('R-Existing'!$B$12:$B$500,$B57,'R-Existing'!W$12:W$500)</f>
        <v>0</v>
      </c>
      <c r="X57" s="42">
        <f>SUMIF('R-Existing'!$B$12:$B$500,$B57,'R-Existing'!X$12:X$500)</f>
        <v>155</v>
      </c>
      <c r="Y57" s="42">
        <f>SUMIF('R-Existing'!$B$12:$B$500,$B57,'R-Existing'!Y$12:Y$500)</f>
        <v>0</v>
      </c>
      <c r="Z57" s="42">
        <f>SUMIF('R-Existing'!$B$12:$B$500,$B57,'R-Existing'!Z$12:Z$500)</f>
        <v>0</v>
      </c>
      <c r="AA57" s="42">
        <f>SUMIF('R-Existing'!$B$12:$B$500,$B57,'R-Existing'!AA$12:AA$500)</f>
        <v>0</v>
      </c>
      <c r="AB57" s="42">
        <f>SUMIF('R-Existing'!$B$12:$B$500,$B57,'R-Existing'!AB$12:AB$500)</f>
        <v>0</v>
      </c>
      <c r="AC57" s="42">
        <f>SUMIF('R-Existing'!$B$12:$B$500,$B57,'R-Existing'!AC$12:AC$500)</f>
        <v>16</v>
      </c>
      <c r="AD57" s="42">
        <f>SUMIF('R-Existing'!$B$12:$B$500,$B57,'R-Existing'!AD$12:AD$500)</f>
        <v>0</v>
      </c>
      <c r="AE57" s="70">
        <f>SUMIF('R-Existing'!$B$12:$B$500,$B57,'R-Existing'!AE$12:AE$500)</f>
        <v>0.1111</v>
      </c>
      <c r="AF57" s="42">
        <f>SUMIF('R-Existing'!$B$12:$B$500,$B57,'R-Existing'!AF$12:AF$500)</f>
        <v>1497.6134358333334</v>
      </c>
      <c r="AG57" s="42">
        <f>SUMIF('R-Existing'!$B$12:$B$500,$B57,'R-Existing'!AG$12:AG$500)</f>
        <v>0</v>
      </c>
      <c r="AH57" s="42">
        <f>SUMIF('R-Existing'!$B$12:$B$500,$B57,'R-Existing'!AH$12:AH$500)</f>
        <v>0</v>
      </c>
      <c r="AI57" s="42">
        <f>SUMIF('R-Existing'!$B$12:$B$500,$B57,'R-Existing'!AI$12:AI$500)</f>
        <v>42</v>
      </c>
      <c r="AJ57" s="42">
        <f>SUMIF('R-Existing'!$B$12:$B$500,$B57,'R-Existing'!AJ$12:AJ$500)</f>
        <v>12691.5</v>
      </c>
      <c r="AK57" s="42">
        <f>SUMIF('R-Existing'!$B$12:$B$500,$B57,'R-Existing'!AK$12:AK$500)</f>
        <v>0</v>
      </c>
      <c r="AL57" s="42">
        <f>SUMIF('R-Existing'!$B$12:$B$500,$B57,'R-Existing'!AL$12:AL$500)</f>
        <v>0</v>
      </c>
      <c r="AM57" s="42">
        <f>SUMIF('R-Existing'!$B$12:$B$500,$B57,'R-Existing'!AM$12:AM$500)</f>
        <v>0</v>
      </c>
      <c r="AN57" s="42">
        <f>SUMIF('R-Existing'!$B$12:$B$500,$B57,'R-Existing'!AN$12:AN$500)</f>
        <v>0</v>
      </c>
      <c r="AO57" s="42"/>
      <c r="AP57" s="42"/>
    </row>
    <row r="58" spans="1:42" x14ac:dyDescent="0.2">
      <c r="A58" s="1">
        <f t="shared" si="2"/>
        <v>2</v>
      </c>
      <c r="B58" s="10">
        <f t="shared" si="5"/>
        <v>43159</v>
      </c>
      <c r="C58" s="42">
        <f>SUMIF('R-Existing'!$B$12:$B$500,$B58,'R-Existing'!C$12:C$500)</f>
        <v>65654.450000000026</v>
      </c>
      <c r="D58" s="42">
        <f>SUMIF('R-Existing'!$B$12:$B$500,$B58,'R-Existing'!D$12:D$500)</f>
        <v>3880884.620000001</v>
      </c>
      <c r="E58" s="42">
        <f>SUMIF('R-Existing'!$B$12:$B$500,$B58,'R-Existing'!E$12:E$500)</f>
        <v>0</v>
      </c>
      <c r="F58" s="42">
        <f>SUMIF('R-Existing'!$B$12:$B$500,$B58,'R-Existing'!F$12:F$500)</f>
        <v>0</v>
      </c>
      <c r="G58" s="42">
        <f>SUMIF('R-Existing'!$B$12:$B$500,$B58,'R-Existing'!G$12:G$500)</f>
        <v>35</v>
      </c>
      <c r="H58" s="42">
        <f>SUMIF('R-Existing'!$B$12:$B$500,$B58,'R-Existing'!H$12:H$500)</f>
        <v>371615.83999999991</v>
      </c>
      <c r="I58" s="42">
        <f>SUMIF('R-Existing'!$B$12:$B$500,$B58,'R-Existing'!I$12:I$500)</f>
        <v>1253.5600000000004</v>
      </c>
      <c r="J58" s="42">
        <f>SUMIF('R-Existing'!$B$12:$B$500,$B58,'R-Existing'!J$12:J$500)</f>
        <v>372869.39999999991</v>
      </c>
      <c r="K58" s="42">
        <f>SUMIF('R-Existing'!$B$12:$B$500,$B58,'R-Existing'!K$12:K$500)</f>
        <v>2019.6999999999998</v>
      </c>
      <c r="L58" s="42">
        <f>SUMIF('R-Existing'!$B$12:$B$500,$B58,'R-Existing'!L$12:L$500)</f>
        <v>3273.2599999999993</v>
      </c>
      <c r="M58" s="42">
        <f>SUMIF('R-Existing'!$B$12:$B$500,$B58,'R-Existing'!M$12:M$500)</f>
        <v>13105</v>
      </c>
      <c r="N58" s="42">
        <f>SUMIF('R-Existing'!$B$12:$B$500,$B58,'R-Existing'!N$12:N$500)</f>
        <v>0</v>
      </c>
      <c r="O58" s="42">
        <f>SUMIF('R-Existing'!$B$12:$B$500,$B58,'R-Existing'!O$12:O$500)</f>
        <v>11400</v>
      </c>
      <c r="P58" s="42">
        <f>SUMIF('R-Existing'!$B$12:$B$500,$B58,'R-Existing'!P$12:P$500)</f>
        <v>1391.0299999999997</v>
      </c>
      <c r="Q58" s="42">
        <f>SUMIF('R-Existing'!$B$12:$B$500,$B58,'R-Existing'!Q$12:Q$500)</f>
        <v>10008.969999999999</v>
      </c>
      <c r="R58" s="42">
        <f>SUMIF('R-Existing'!$B$12:$B$500,$B58,'R-Existing'!R$12:R$500)</f>
        <v>1882.2299999999998</v>
      </c>
      <c r="S58" s="42">
        <f>SUMIF('R-Existing'!$B$12:$B$500,$B58,'R-Existing'!S$12:S$500)</f>
        <v>361606.86999999994</v>
      </c>
      <c r="T58" s="42">
        <f>SUMIF('R-Existing'!$B$12:$B$500,$B58,'R-Existing'!T$12:T$500)</f>
        <v>363489.10000000021</v>
      </c>
      <c r="U58" s="42">
        <f t="shared" si="4"/>
        <v>1</v>
      </c>
      <c r="V58" s="42">
        <f>SUMIF('R-Existing'!$B$12:$B$500,$B58,'R-Existing'!V$12:V$500)</f>
        <v>3452.1491949999991</v>
      </c>
      <c r="W58" s="42">
        <f>SUMIF('R-Existing'!$B$12:$B$500,$B58,'R-Existing'!W$12:W$500)</f>
        <v>0</v>
      </c>
      <c r="X58" s="42">
        <f>SUMIF('R-Existing'!$B$12:$B$500,$B58,'R-Existing'!X$12:X$500)</f>
        <v>155</v>
      </c>
      <c r="Y58" s="42">
        <f>SUMIF('R-Existing'!$B$12:$B$500,$B58,'R-Existing'!Y$12:Y$500)</f>
        <v>0</v>
      </c>
      <c r="Z58" s="42">
        <f>SUMIF('R-Existing'!$B$12:$B$500,$B58,'R-Existing'!Z$12:Z$500)</f>
        <v>0</v>
      </c>
      <c r="AA58" s="42">
        <f>SUMIF('R-Existing'!$B$12:$B$500,$B58,'R-Existing'!AA$12:AA$500)</f>
        <v>0</v>
      </c>
      <c r="AB58" s="42">
        <f>SUMIF('R-Existing'!$B$12:$B$500,$B58,'R-Existing'!AB$12:AB$500)</f>
        <v>0</v>
      </c>
      <c r="AC58" s="42">
        <f>SUMIF('R-Existing'!$B$12:$B$500,$B58,'R-Existing'!AC$12:AC$500)</f>
        <v>11</v>
      </c>
      <c r="AD58" s="42">
        <f>SUMIF('R-Existing'!$B$12:$B$500,$B58,'R-Existing'!AD$12:AD$500)</f>
        <v>0</v>
      </c>
      <c r="AE58" s="70">
        <f>SUMIF('R-Existing'!$B$12:$B$500,$B58,'R-Existing'!AE$12:AE$500)</f>
        <v>0.1111</v>
      </c>
      <c r="AF58" s="42">
        <f>SUMIF('R-Existing'!$B$12:$B$500,$B58,'R-Existing'!AF$12:AF$500)</f>
        <v>1432.4399449999996</v>
      </c>
      <c r="AG58" s="42">
        <f>SUMIF('R-Existing'!$B$12:$B$500,$B58,'R-Existing'!AG$12:AG$500)</f>
        <v>0</v>
      </c>
      <c r="AH58" s="42">
        <f>SUMIF('R-Existing'!$B$12:$B$500,$B58,'R-Existing'!AH$12:AH$500)</f>
        <v>0</v>
      </c>
      <c r="AI58" s="42">
        <f>SUMIF('R-Existing'!$B$12:$B$500,$B58,'R-Existing'!AI$12:AI$500)</f>
        <v>24</v>
      </c>
      <c r="AJ58" s="42">
        <f>SUMIF('R-Existing'!$B$12:$B$500,$B58,'R-Existing'!AJ$12:AJ$500)</f>
        <v>7680</v>
      </c>
      <c r="AK58" s="42">
        <f>SUMIF('R-Existing'!$B$12:$B$500,$B58,'R-Existing'!AK$12:AK$500)</f>
        <v>0</v>
      </c>
      <c r="AL58" s="42">
        <f>SUMIF('R-Existing'!$B$12:$B$500,$B58,'R-Existing'!AL$12:AL$500)</f>
        <v>0</v>
      </c>
      <c r="AM58" s="42">
        <f>SUMIF('R-Existing'!$B$12:$B$500,$B58,'R-Existing'!AM$12:AM$500)</f>
        <v>0</v>
      </c>
      <c r="AN58" s="42">
        <f>SUMIF('R-Existing'!$B$12:$B$500,$B58,'R-Existing'!AN$12:AN$500)</f>
        <v>0</v>
      </c>
      <c r="AO58" s="42"/>
      <c r="AP58" s="42"/>
    </row>
    <row r="59" spans="1:42" x14ac:dyDescent="0.2">
      <c r="A59" s="1">
        <f t="shared" si="2"/>
        <v>3</v>
      </c>
      <c r="B59" s="10">
        <f t="shared" si="5"/>
        <v>43190</v>
      </c>
      <c r="C59" s="42">
        <f>SUMIF('R-Existing'!$B$12:$B$500,$B59,'R-Existing'!C$12:C$500)</f>
        <v>87750.030000000028</v>
      </c>
      <c r="D59" s="42">
        <f>SUMIF('R-Existing'!$B$12:$B$500,$B59,'R-Existing'!D$12:D$500)</f>
        <v>3968634.6500000013</v>
      </c>
      <c r="E59" s="42">
        <f>SUMIF('R-Existing'!$B$12:$B$500,$B59,'R-Existing'!E$12:E$500)</f>
        <v>0</v>
      </c>
      <c r="F59" s="42">
        <f>SUMIF('R-Existing'!$B$12:$B$500,$B59,'R-Existing'!F$12:F$500)</f>
        <v>0</v>
      </c>
      <c r="G59" s="42">
        <f>SUMIF('R-Existing'!$B$12:$B$500,$B59,'R-Existing'!G$12:G$500)</f>
        <v>65</v>
      </c>
      <c r="H59" s="42">
        <f>SUMIF('R-Existing'!$B$12:$B$500,$B59,'R-Existing'!H$12:H$500)</f>
        <v>361606.86999999994</v>
      </c>
      <c r="I59" s="42">
        <f>SUMIF('R-Existing'!$B$12:$B$500,$B59,'R-Existing'!I$12:I$500)</f>
        <v>1882.2300000000014</v>
      </c>
      <c r="J59" s="42">
        <f>SUMIF('R-Existing'!$B$12:$B$500,$B59,'R-Existing'!J$12:J$500)</f>
        <v>363489.10000000021</v>
      </c>
      <c r="K59" s="42">
        <f>SUMIF('R-Existing'!$B$12:$B$500,$B59,'R-Existing'!K$12:K$500)</f>
        <v>1968.9299999999985</v>
      </c>
      <c r="L59" s="42">
        <f>SUMIF('R-Existing'!$B$12:$B$500,$B59,'R-Existing'!L$12:L$500)</f>
        <v>3851.1600000000008</v>
      </c>
      <c r="M59" s="42">
        <f>SUMIF('R-Existing'!$B$12:$B$500,$B59,'R-Existing'!M$12:M$500)</f>
        <v>24795</v>
      </c>
      <c r="N59" s="42">
        <f>SUMIF('R-Existing'!$B$12:$B$500,$B59,'R-Existing'!N$12:N$500)</f>
        <v>0</v>
      </c>
      <c r="O59" s="42">
        <f>SUMIF('R-Existing'!$B$12:$B$500,$B59,'R-Existing'!O$12:O$500)</f>
        <v>21801.91</v>
      </c>
      <c r="P59" s="42">
        <f>SUMIF('R-Existing'!$B$12:$B$500,$B59,'R-Existing'!P$12:P$500)</f>
        <v>2639.5500000000011</v>
      </c>
      <c r="Q59" s="42">
        <f>SUMIF('R-Existing'!$B$12:$B$500,$B59,'R-Existing'!Q$12:Q$500)</f>
        <v>19162.360000000004</v>
      </c>
      <c r="R59" s="42">
        <f>SUMIF('R-Existing'!$B$12:$B$500,$B59,'R-Existing'!R$12:R$500)</f>
        <v>1211.6099999999994</v>
      </c>
      <c r="S59" s="42">
        <f>SUMIF('R-Existing'!$B$12:$B$500,$B59,'R-Existing'!S$12:S$500)</f>
        <v>342444.51000000007</v>
      </c>
      <c r="T59" s="42">
        <f>SUMIF('R-Existing'!$B$12:$B$500,$B59,'R-Existing'!T$12:T$500)</f>
        <v>343656.12000000005</v>
      </c>
      <c r="U59" s="42">
        <f t="shared" si="4"/>
        <v>1</v>
      </c>
      <c r="V59" s="42">
        <f>SUMIF('R-Existing'!$B$12:$B$500,$B59,'R-Existing'!V$12:V$500)</f>
        <v>3365.3032508333354</v>
      </c>
      <c r="W59" s="42">
        <f>SUMIF('R-Existing'!$B$12:$B$500,$B59,'R-Existing'!W$12:W$500)</f>
        <v>0</v>
      </c>
      <c r="X59" s="42">
        <f>SUMIF('R-Existing'!$B$12:$B$500,$B59,'R-Existing'!X$12:X$500)</f>
        <v>155</v>
      </c>
      <c r="Y59" s="42">
        <f>SUMIF('R-Existing'!$B$12:$B$500,$B59,'R-Existing'!Y$12:Y$500)</f>
        <v>0</v>
      </c>
      <c r="Z59" s="42">
        <f>SUMIF('R-Existing'!$B$12:$B$500,$B59,'R-Existing'!Z$12:Z$500)</f>
        <v>0</v>
      </c>
      <c r="AA59" s="42">
        <f>SUMIF('R-Existing'!$B$12:$B$500,$B59,'R-Existing'!AA$12:AA$500)</f>
        <v>0</v>
      </c>
      <c r="AB59" s="42">
        <f>SUMIF('R-Existing'!$B$12:$B$500,$B59,'R-Existing'!AB$12:AB$500)</f>
        <v>0</v>
      </c>
      <c r="AC59" s="42">
        <f>SUMIF('R-Existing'!$B$12:$B$500,$B59,'R-Existing'!AC$12:AC$500)</f>
        <v>19</v>
      </c>
      <c r="AD59" s="42">
        <f>SUMIF('R-Existing'!$B$12:$B$500,$B59,'R-Existing'!AD$12:AD$500)</f>
        <v>0</v>
      </c>
      <c r="AE59" s="70">
        <f>SUMIF('R-Existing'!$B$12:$B$500,$B59,'R-Existing'!AE$12:AE$500)</f>
        <v>0.1111</v>
      </c>
      <c r="AF59" s="42">
        <f>SUMIF('R-Existing'!$B$12:$B$500,$B59,'R-Existing'!AF$12:AF$500)</f>
        <v>1396.4039591666676</v>
      </c>
      <c r="AG59" s="42">
        <f>SUMIF('R-Existing'!$B$12:$B$500,$B59,'R-Existing'!AG$12:AG$500)</f>
        <v>0</v>
      </c>
      <c r="AH59" s="42">
        <f>SUMIF('R-Existing'!$B$12:$B$500,$B59,'R-Existing'!AH$12:AH$500)</f>
        <v>0</v>
      </c>
      <c r="AI59" s="42">
        <f>SUMIF('R-Existing'!$B$12:$B$500,$B59,'R-Existing'!AI$12:AI$500)</f>
        <v>46</v>
      </c>
      <c r="AJ59" s="42">
        <f>SUMIF('R-Existing'!$B$12:$B$500,$B59,'R-Existing'!AJ$12:AJ$500)</f>
        <v>14671.91</v>
      </c>
      <c r="AK59" s="42">
        <f>SUMIF('R-Existing'!$B$12:$B$500,$B59,'R-Existing'!AK$12:AK$500)</f>
        <v>0</v>
      </c>
      <c r="AL59" s="42">
        <f>SUMIF('R-Existing'!$B$12:$B$500,$B59,'R-Existing'!AL$12:AL$500)</f>
        <v>0</v>
      </c>
      <c r="AM59" s="42">
        <f>SUMIF('R-Existing'!$B$12:$B$500,$B59,'R-Existing'!AM$12:AM$500)</f>
        <v>0</v>
      </c>
      <c r="AN59" s="42">
        <f>SUMIF('R-Existing'!$B$12:$B$500,$B59,'R-Existing'!AN$12:AN$500)</f>
        <v>0</v>
      </c>
      <c r="AO59" s="42"/>
      <c r="AP59" s="42"/>
    </row>
    <row r="60" spans="1:42" x14ac:dyDescent="0.2">
      <c r="A60" s="1">
        <f t="shared" si="2"/>
        <v>4</v>
      </c>
      <c r="B60" s="10">
        <f t="shared" si="5"/>
        <v>43220</v>
      </c>
      <c r="C60" s="42">
        <f>SUMIF('R-Existing'!$B$12:$B$500,$B60,'R-Existing'!C$12:C$500)</f>
        <v>93763.980000000025</v>
      </c>
      <c r="D60" s="42">
        <f>SUMIF('R-Existing'!$B$12:$B$500,$B60,'R-Existing'!D$12:D$500)</f>
        <v>4062398.6300000013</v>
      </c>
      <c r="E60" s="42">
        <f>SUMIF('R-Existing'!$B$12:$B$500,$B60,'R-Existing'!E$12:E$500)</f>
        <v>0</v>
      </c>
      <c r="F60" s="42">
        <f>SUMIF('R-Existing'!$B$12:$B$500,$B60,'R-Existing'!F$12:F$500)</f>
        <v>0</v>
      </c>
      <c r="G60" s="42">
        <f>SUMIF('R-Existing'!$B$12:$B$500,$B60,'R-Existing'!G$12:G$500)</f>
        <v>65</v>
      </c>
      <c r="H60" s="42">
        <f>SUMIF('R-Existing'!$B$12:$B$500,$B60,'R-Existing'!H$12:H$500)</f>
        <v>342444.51000000007</v>
      </c>
      <c r="I60" s="42">
        <f>SUMIF('R-Existing'!$B$12:$B$500,$B60,'R-Existing'!I$12:I$500)</f>
        <v>1211.6100000000038</v>
      </c>
      <c r="J60" s="42">
        <f>SUMIF('R-Existing'!$B$12:$B$500,$B60,'R-Existing'!J$12:J$500)</f>
        <v>343656.12000000005</v>
      </c>
      <c r="K60" s="42">
        <f>SUMIF('R-Existing'!$B$12:$B$500,$B60,'R-Existing'!K$12:K$500)</f>
        <v>1861.4299999999967</v>
      </c>
      <c r="L60" s="42">
        <f>SUMIF('R-Existing'!$B$12:$B$500,$B60,'R-Existing'!L$12:L$500)</f>
        <v>3073.0400000000013</v>
      </c>
      <c r="M60" s="42">
        <f>SUMIF('R-Existing'!$B$12:$B$500,$B60,'R-Existing'!M$12:M$500)</f>
        <v>25115</v>
      </c>
      <c r="N60" s="42">
        <f>SUMIF('R-Existing'!$B$12:$B$500,$B60,'R-Existing'!N$12:N$500)</f>
        <v>0</v>
      </c>
      <c r="O60" s="42">
        <f>SUMIF('R-Existing'!$B$12:$B$500,$B60,'R-Existing'!O$12:O$500)</f>
        <v>22084.23</v>
      </c>
      <c r="P60" s="42">
        <f>SUMIF('R-Existing'!$B$12:$B$500,$B60,'R-Existing'!P$12:P$500)</f>
        <v>2005.7300000000005</v>
      </c>
      <c r="Q60" s="42">
        <f>SUMIF('R-Existing'!$B$12:$B$500,$B60,'R-Existing'!Q$12:Q$500)</f>
        <v>20078.5</v>
      </c>
      <c r="R60" s="42">
        <f>SUMIF('R-Existing'!$B$12:$B$500,$B60,'R-Existing'!R$12:R$500)</f>
        <v>1067.31</v>
      </c>
      <c r="S60" s="42">
        <f>SUMIF('R-Existing'!$B$12:$B$500,$B60,'R-Existing'!S$12:S$500)</f>
        <v>322366.01000000013</v>
      </c>
      <c r="T60" s="42">
        <f>SUMIF('R-Existing'!$B$12:$B$500,$B60,'R-Existing'!T$12:T$500)</f>
        <v>323433.32</v>
      </c>
      <c r="U60" s="42">
        <f t="shared" si="4"/>
        <v>1</v>
      </c>
      <c r="V60" s="42">
        <f>SUMIF('R-Existing'!$B$12:$B$500,$B60,'R-Existing'!V$12:V$500)</f>
        <v>3181.6829110000008</v>
      </c>
      <c r="W60" s="42">
        <f>SUMIF('R-Existing'!$B$12:$B$500,$B60,'R-Existing'!W$12:W$500)</f>
        <v>0</v>
      </c>
      <c r="X60" s="42">
        <f>SUMIF('R-Existing'!$B$12:$B$500,$B60,'R-Existing'!X$12:X$500)</f>
        <v>155</v>
      </c>
      <c r="Y60" s="42">
        <f>SUMIF('R-Existing'!$B$12:$B$500,$B60,'R-Existing'!Y$12:Y$500)</f>
        <v>0</v>
      </c>
      <c r="Z60" s="42">
        <f>SUMIF('R-Existing'!$B$12:$B$500,$B60,'R-Existing'!Z$12:Z$500)</f>
        <v>0</v>
      </c>
      <c r="AA60" s="42">
        <f>SUMIF('R-Existing'!$B$12:$B$500,$B60,'R-Existing'!AA$12:AA$500)</f>
        <v>0</v>
      </c>
      <c r="AB60" s="42">
        <f>SUMIF('R-Existing'!$B$12:$B$500,$B60,'R-Existing'!AB$12:AB$500)</f>
        <v>0</v>
      </c>
      <c r="AC60" s="42">
        <f>SUMIF('R-Existing'!$B$12:$B$500,$B60,'R-Existing'!AC$12:AC$500)</f>
        <v>18</v>
      </c>
      <c r="AD60" s="42">
        <f>SUMIF('R-Existing'!$B$12:$B$500,$B60,'R-Existing'!AD$12:AD$500)</f>
        <v>0</v>
      </c>
      <c r="AE60" s="70">
        <f>SUMIF('R-Existing'!$B$12:$B$500,$B60,'R-Existing'!AE$12:AE$500)</f>
        <v>0.1111</v>
      </c>
      <c r="AF60" s="42">
        <f>SUMIF('R-Existing'!$B$12:$B$500,$B60,'R-Existing'!AF$12:AF$500)</f>
        <v>1320.2122610000004</v>
      </c>
      <c r="AG60" s="42">
        <f>SUMIF('R-Existing'!$B$12:$B$500,$B60,'R-Existing'!AG$12:AG$500)</f>
        <v>0</v>
      </c>
      <c r="AH60" s="42">
        <f>SUMIF('R-Existing'!$B$12:$B$500,$B60,'R-Existing'!AH$12:AH$500)</f>
        <v>0</v>
      </c>
      <c r="AI60" s="42">
        <f>SUMIF('R-Existing'!$B$12:$B$500,$B60,'R-Existing'!AI$12:AI$500)</f>
        <v>47</v>
      </c>
      <c r="AJ60" s="42">
        <f>SUMIF('R-Existing'!$B$12:$B$500,$B60,'R-Existing'!AJ$12:AJ$500)</f>
        <v>14799.23</v>
      </c>
      <c r="AK60" s="42">
        <f>SUMIF('R-Existing'!$B$12:$B$500,$B60,'R-Existing'!AK$12:AK$500)</f>
        <v>0</v>
      </c>
      <c r="AL60" s="42">
        <f>SUMIF('R-Existing'!$B$12:$B$500,$B60,'R-Existing'!AL$12:AL$500)</f>
        <v>0</v>
      </c>
      <c r="AM60" s="42">
        <f>SUMIF('R-Existing'!$B$12:$B$500,$B60,'R-Existing'!AM$12:AM$500)</f>
        <v>0</v>
      </c>
      <c r="AN60" s="42">
        <f>SUMIF('R-Existing'!$B$12:$B$500,$B60,'R-Existing'!AN$12:AN$500)</f>
        <v>0</v>
      </c>
      <c r="AO60" s="42"/>
      <c r="AP60" s="42"/>
    </row>
    <row r="61" spans="1:42" x14ac:dyDescent="0.2">
      <c r="A61" s="1">
        <f t="shared" si="2"/>
        <v>5</v>
      </c>
      <c r="B61" s="10">
        <f t="shared" si="5"/>
        <v>43251</v>
      </c>
      <c r="C61" s="42">
        <f>SUMIF('R-Existing'!$B$12:$B$500,$B61,'R-Existing'!C$12:C$500)</f>
        <v>108348.79000000001</v>
      </c>
      <c r="D61" s="42">
        <f>SUMIF('R-Existing'!$B$12:$B$500,$B61,'R-Existing'!D$12:D$500)</f>
        <v>4170747.4200000013</v>
      </c>
      <c r="E61" s="42">
        <f>SUMIF('R-Existing'!$B$12:$B$500,$B61,'R-Existing'!E$12:E$500)</f>
        <v>0</v>
      </c>
      <c r="F61" s="42">
        <f>SUMIF('R-Existing'!$B$12:$B$500,$B61,'R-Existing'!F$12:F$500)</f>
        <v>0</v>
      </c>
      <c r="G61" s="42">
        <f>SUMIF('R-Existing'!$B$12:$B$500,$B61,'R-Existing'!G$12:G$500)</f>
        <v>92</v>
      </c>
      <c r="H61" s="42">
        <f>SUMIF('R-Existing'!$B$12:$B$500,$B61,'R-Existing'!H$12:H$500)</f>
        <v>322366.01000000013</v>
      </c>
      <c r="I61" s="42">
        <f>SUMIF('R-Existing'!$B$12:$B$500,$B61,'R-Existing'!I$12:I$500)</f>
        <v>1067.3100000000024</v>
      </c>
      <c r="J61" s="42">
        <f>SUMIF('R-Existing'!$B$12:$B$500,$B61,'R-Existing'!J$12:J$500)</f>
        <v>323433.32</v>
      </c>
      <c r="K61" s="42">
        <f>SUMIF('R-Existing'!$B$12:$B$500,$B61,'R-Existing'!K$12:K$500)</f>
        <v>1751.9199999999976</v>
      </c>
      <c r="L61" s="42">
        <f>SUMIF('R-Existing'!$B$12:$B$500,$B61,'R-Existing'!L$12:L$500)</f>
        <v>2819.2299999999996</v>
      </c>
      <c r="M61" s="42">
        <f>SUMIF('R-Existing'!$B$12:$B$500,$B61,'R-Existing'!M$12:M$500)</f>
        <v>34420</v>
      </c>
      <c r="N61" s="42">
        <f>SUMIF('R-Existing'!$B$12:$B$500,$B61,'R-Existing'!N$12:N$500)</f>
        <v>0</v>
      </c>
      <c r="O61" s="42">
        <f>SUMIF('R-Existing'!$B$12:$B$500,$B61,'R-Existing'!O$12:O$500)</f>
        <v>29298.440000000002</v>
      </c>
      <c r="P61" s="42">
        <f>SUMIF('R-Existing'!$B$12:$B$500,$B61,'R-Existing'!P$12:P$500)</f>
        <v>2376.6499999999996</v>
      </c>
      <c r="Q61" s="42">
        <f>SUMIF('R-Existing'!$B$12:$B$500,$B61,'R-Existing'!Q$12:Q$500)</f>
        <v>26921.789999999997</v>
      </c>
      <c r="R61" s="42">
        <f>SUMIF('R-Existing'!$B$12:$B$500,$B61,'R-Existing'!R$12:R$500)</f>
        <v>442.58000000000004</v>
      </c>
      <c r="S61" s="42">
        <f>SUMIF('R-Existing'!$B$12:$B$500,$B61,'R-Existing'!S$12:S$500)</f>
        <v>295444.22000000015</v>
      </c>
      <c r="T61" s="42">
        <f>SUMIF('R-Existing'!$B$12:$B$500,$B61,'R-Existing'!T$12:T$500)</f>
        <v>295886.80000000005</v>
      </c>
      <c r="U61" s="42">
        <f t="shared" si="4"/>
        <v>1</v>
      </c>
      <c r="V61" s="42">
        <f>SUMIF('R-Existing'!$B$12:$B$500,$B61,'R-Existing'!V$12:V$500)</f>
        <v>2994.4534876666667</v>
      </c>
      <c r="W61" s="42">
        <f>SUMIF('R-Existing'!$B$12:$B$500,$B61,'R-Existing'!W$12:W$500)</f>
        <v>0</v>
      </c>
      <c r="X61" s="42">
        <f>SUMIF('R-Existing'!$B$12:$B$500,$B61,'R-Existing'!X$12:X$500)</f>
        <v>155</v>
      </c>
      <c r="Y61" s="42">
        <f>SUMIF('R-Existing'!$B$12:$B$500,$B61,'R-Existing'!Y$12:Y$500)</f>
        <v>0</v>
      </c>
      <c r="Z61" s="42">
        <f>SUMIF('R-Existing'!$B$12:$B$500,$B61,'R-Existing'!Z$12:Z$500)</f>
        <v>0</v>
      </c>
      <c r="AA61" s="42">
        <f>SUMIF('R-Existing'!$B$12:$B$500,$B61,'R-Existing'!AA$12:AA$500)</f>
        <v>0</v>
      </c>
      <c r="AB61" s="42">
        <f>SUMIF('R-Existing'!$B$12:$B$500,$B61,'R-Existing'!AB$12:AB$500)</f>
        <v>0</v>
      </c>
      <c r="AC61" s="42">
        <f>SUMIF('R-Existing'!$B$12:$B$500,$B61,'R-Existing'!AC$12:AC$500)</f>
        <v>29</v>
      </c>
      <c r="AD61" s="42">
        <f>SUMIF('R-Existing'!$B$12:$B$500,$B61,'R-Existing'!AD$12:AD$500)</f>
        <v>0</v>
      </c>
      <c r="AE61" s="70">
        <f>SUMIF('R-Existing'!$B$12:$B$500,$B61,'R-Existing'!AE$12:AE$500)</f>
        <v>0.1111</v>
      </c>
      <c r="AF61" s="42">
        <f>SUMIF('R-Existing'!$B$12:$B$500,$B61,'R-Existing'!AF$12:AF$500)</f>
        <v>1242.5230043333333</v>
      </c>
      <c r="AG61" s="42">
        <f>SUMIF('R-Existing'!$B$12:$B$500,$B61,'R-Existing'!AG$12:AG$500)</f>
        <v>0</v>
      </c>
      <c r="AH61" s="42">
        <f>SUMIF('R-Existing'!$B$12:$B$500,$B61,'R-Existing'!AH$12:AH$500)</f>
        <v>0</v>
      </c>
      <c r="AI61" s="42">
        <f>SUMIF('R-Existing'!$B$12:$B$500,$B61,'R-Existing'!AI$12:AI$500)</f>
        <v>63</v>
      </c>
      <c r="AJ61" s="42">
        <f>SUMIF('R-Existing'!$B$12:$B$500,$B61,'R-Existing'!AJ$12:AJ$500)</f>
        <v>19572.330000000002</v>
      </c>
      <c r="AK61" s="42">
        <f>SUMIF('R-Existing'!$B$12:$B$500,$B61,'R-Existing'!AK$12:AK$500)</f>
        <v>0</v>
      </c>
      <c r="AL61" s="42">
        <f>SUMIF('R-Existing'!$B$12:$B$500,$B61,'R-Existing'!AL$12:AL$500)</f>
        <v>0</v>
      </c>
      <c r="AM61" s="42">
        <f>SUMIF('R-Existing'!$B$12:$B$500,$B61,'R-Existing'!AM$12:AM$500)</f>
        <v>0</v>
      </c>
      <c r="AN61" s="42">
        <f>SUMIF('R-Existing'!$B$12:$B$500,$B61,'R-Existing'!AN$12:AN$500)</f>
        <v>0</v>
      </c>
      <c r="AO61" s="42"/>
      <c r="AP61" s="42"/>
    </row>
    <row r="62" spans="1:42" x14ac:dyDescent="0.2">
      <c r="A62" s="1">
        <f t="shared" si="2"/>
        <v>6</v>
      </c>
      <c r="B62" s="10">
        <f t="shared" si="5"/>
        <v>43281</v>
      </c>
      <c r="C62" s="42">
        <f>SUMIF('R-Existing'!$B$12:$B$500,$B62,'R-Existing'!C$12:C$500)</f>
        <v>104948.31999999996</v>
      </c>
      <c r="D62" s="42">
        <f>SUMIF('R-Existing'!$B$12:$B$500,$B62,'R-Existing'!D$12:D$500)</f>
        <v>4275695.7400000012</v>
      </c>
      <c r="E62" s="42">
        <f>SUMIF('R-Existing'!$B$12:$B$500,$B62,'R-Existing'!E$12:E$500)</f>
        <v>0</v>
      </c>
      <c r="F62" s="42">
        <f>SUMIF('R-Existing'!$B$12:$B$500,$B62,'R-Existing'!F$12:F$500)</f>
        <v>0</v>
      </c>
      <c r="G62" s="42">
        <f>SUMIF('R-Existing'!$B$12:$B$500,$B62,'R-Existing'!G$12:G$500)</f>
        <v>87</v>
      </c>
      <c r="H62" s="42">
        <f>SUMIF('R-Existing'!$B$12:$B$500,$B62,'R-Existing'!H$12:H$500)</f>
        <v>295444.22000000015</v>
      </c>
      <c r="I62" s="42">
        <f>SUMIF('R-Existing'!$B$12:$B$500,$B62,'R-Existing'!I$12:I$500)</f>
        <v>442.57999999999788</v>
      </c>
      <c r="J62" s="42">
        <f>SUMIF('R-Existing'!$B$12:$B$500,$B62,'R-Existing'!J$12:J$500)</f>
        <v>295886.80000000005</v>
      </c>
      <c r="K62" s="42">
        <f>SUMIF('R-Existing'!$B$12:$B$500,$B62,'R-Existing'!K$12:K$500)</f>
        <v>1602.7100000000016</v>
      </c>
      <c r="L62" s="42">
        <f>SUMIF('R-Existing'!$B$12:$B$500,$B62,'R-Existing'!L$12:L$500)</f>
        <v>2045.2899999999995</v>
      </c>
      <c r="M62" s="42">
        <f>SUMIF('R-Existing'!$B$12:$B$500,$B62,'R-Existing'!M$12:M$500)</f>
        <v>32045</v>
      </c>
      <c r="N62" s="42">
        <f>SUMIF('R-Existing'!$B$12:$B$500,$B62,'R-Existing'!N$12:N$500)</f>
        <v>0</v>
      </c>
      <c r="O62" s="42">
        <f>SUMIF('R-Existing'!$B$12:$B$500,$B62,'R-Existing'!O$12:O$500)</f>
        <v>27095.579999999998</v>
      </c>
      <c r="P62" s="42">
        <f>SUMIF('R-Existing'!$B$12:$B$500,$B62,'R-Existing'!P$12:P$500)</f>
        <v>1637.6499999999999</v>
      </c>
      <c r="Q62" s="42">
        <f>SUMIF('R-Existing'!$B$12:$B$500,$B62,'R-Existing'!Q$12:Q$500)</f>
        <v>25457.929999999993</v>
      </c>
      <c r="R62" s="42">
        <f>SUMIF('R-Existing'!$B$12:$B$500,$B62,'R-Existing'!R$12:R$500)</f>
        <v>407.64000000000004</v>
      </c>
      <c r="S62" s="42">
        <f>SUMIF('R-Existing'!$B$12:$B$500,$B62,'R-Existing'!S$12:S$500)</f>
        <v>269986.28999999992</v>
      </c>
      <c r="T62" s="42">
        <f>SUMIF('R-Existing'!$B$12:$B$500,$B62,'R-Existing'!T$12:T$500)</f>
        <v>270393.92999999993</v>
      </c>
      <c r="U62" s="42">
        <f t="shared" si="4"/>
        <v>1</v>
      </c>
      <c r="V62" s="42">
        <f>SUMIF('R-Existing'!$B$12:$B$500,$B62,'R-Existing'!V$12:V$500)</f>
        <v>2739.4186233333339</v>
      </c>
      <c r="W62" s="42">
        <f>SUMIF('R-Existing'!$B$12:$B$500,$B62,'R-Existing'!W$12:W$500)</f>
        <v>0</v>
      </c>
      <c r="X62" s="42">
        <f>SUMIF('R-Existing'!$B$12:$B$500,$B62,'R-Existing'!X$12:X$500)</f>
        <v>155</v>
      </c>
      <c r="Y62" s="42">
        <f>SUMIF('R-Existing'!$B$12:$B$500,$B62,'R-Existing'!Y$12:Y$500)</f>
        <v>0</v>
      </c>
      <c r="Z62" s="42">
        <f>SUMIF('R-Existing'!$B$12:$B$500,$B62,'R-Existing'!Z$12:Z$500)</f>
        <v>0</v>
      </c>
      <c r="AA62" s="42">
        <f>SUMIF('R-Existing'!$B$12:$B$500,$B62,'R-Existing'!AA$12:AA$500)</f>
        <v>0</v>
      </c>
      <c r="AB62" s="42">
        <f>SUMIF('R-Existing'!$B$12:$B$500,$B62,'R-Existing'!AB$12:AB$500)</f>
        <v>0</v>
      </c>
      <c r="AC62" s="42">
        <f>SUMIF('R-Existing'!$B$12:$B$500,$B62,'R-Existing'!AC$12:AC$500)</f>
        <v>29</v>
      </c>
      <c r="AD62" s="42">
        <f>SUMIF('R-Existing'!$B$12:$B$500,$B62,'R-Existing'!AD$12:AD$500)</f>
        <v>0</v>
      </c>
      <c r="AE62" s="70">
        <f>SUMIF('R-Existing'!$B$12:$B$500,$B62,'R-Existing'!AE$12:AE$500)</f>
        <v>0.1111</v>
      </c>
      <c r="AF62" s="42">
        <f>SUMIF('R-Existing'!$B$12:$B$500,$B62,'R-Existing'!AF$12:AF$500)</f>
        <v>1136.698456666667</v>
      </c>
      <c r="AG62" s="42">
        <f>SUMIF('R-Existing'!$B$12:$B$500,$B62,'R-Existing'!AG$12:AG$500)</f>
        <v>0</v>
      </c>
      <c r="AH62" s="42">
        <f>SUMIF('R-Existing'!$B$12:$B$500,$B62,'R-Existing'!AH$12:AH$500)</f>
        <v>0</v>
      </c>
      <c r="AI62" s="42">
        <f>SUMIF('R-Existing'!$B$12:$B$500,$B62,'R-Existing'!AI$12:AI$500)</f>
        <v>58</v>
      </c>
      <c r="AJ62" s="42">
        <f>SUMIF('R-Existing'!$B$12:$B$500,$B62,'R-Existing'!AJ$12:AJ$500)</f>
        <v>18189.489999999998</v>
      </c>
      <c r="AK62" s="42">
        <f>SUMIF('R-Existing'!$B$12:$B$500,$B62,'R-Existing'!AK$12:AK$500)</f>
        <v>0</v>
      </c>
      <c r="AL62" s="42">
        <f>SUMIF('R-Existing'!$B$12:$B$500,$B62,'R-Existing'!AL$12:AL$500)</f>
        <v>0</v>
      </c>
      <c r="AM62" s="42">
        <f>SUMIF('R-Existing'!$B$12:$B$500,$B62,'R-Existing'!AM$12:AM$500)</f>
        <v>0</v>
      </c>
      <c r="AN62" s="42">
        <f>SUMIF('R-Existing'!$B$12:$B$500,$B62,'R-Existing'!AN$12:AN$500)</f>
        <v>0</v>
      </c>
      <c r="AO62" s="42"/>
      <c r="AP62" s="42"/>
    </row>
    <row r="63" spans="1:42" x14ac:dyDescent="0.2">
      <c r="A63" s="1">
        <f t="shared" si="2"/>
        <v>7</v>
      </c>
      <c r="B63" s="10">
        <f t="shared" si="5"/>
        <v>43312</v>
      </c>
      <c r="C63" s="42">
        <f>SUMIF('R-Existing'!$B$12:$B$500,$B63,'R-Existing'!C$12:C$500)</f>
        <v>104264.43999999999</v>
      </c>
      <c r="D63" s="42">
        <f>SUMIF('R-Existing'!$B$12:$B$500,$B63,'R-Existing'!D$12:D$500)</f>
        <v>4379960.1800000016</v>
      </c>
      <c r="E63" s="42">
        <f>SUMIF('R-Existing'!$B$12:$B$500,$B63,'R-Existing'!E$12:E$500)</f>
        <v>0</v>
      </c>
      <c r="F63" s="42">
        <f>SUMIF('R-Existing'!$B$12:$B$500,$B63,'R-Existing'!F$12:F$500)</f>
        <v>0</v>
      </c>
      <c r="G63" s="42">
        <f>SUMIF('R-Existing'!$B$12:$B$500,$B63,'R-Existing'!G$12:G$500)</f>
        <v>105</v>
      </c>
      <c r="H63" s="42">
        <f>SUMIF('R-Existing'!$B$12:$B$500,$B63,'R-Existing'!H$12:H$500)</f>
        <v>269986.28999999998</v>
      </c>
      <c r="I63" s="42">
        <f>SUMIF('R-Existing'!$B$12:$B$500,$B63,'R-Existing'!I$12:I$500)</f>
        <v>407.64</v>
      </c>
      <c r="J63" s="42">
        <f>SUMIF('R-Existing'!$B$12:$B$500,$B63,'R-Existing'!J$12:J$500)</f>
        <v>270393.92999999993</v>
      </c>
      <c r="K63" s="42">
        <f>SUMIF('R-Existing'!$B$12:$B$500,$B63,'R-Existing'!K$12:K$500)</f>
        <v>1464.6699999999998</v>
      </c>
      <c r="L63" s="42">
        <f>SUMIF('R-Existing'!$B$12:$B$500,$B63,'R-Existing'!L$12:L$500)</f>
        <v>1872.3099999999995</v>
      </c>
      <c r="M63" s="42">
        <f>SUMIF('R-Existing'!$B$12:$B$500,$B63,'R-Existing'!M$12:M$500)</f>
        <v>36435</v>
      </c>
      <c r="N63" s="42">
        <f>SUMIF('R-Existing'!$B$12:$B$500,$B63,'R-Existing'!N$12:N$500)</f>
        <v>0</v>
      </c>
      <c r="O63" s="42">
        <f>SUMIF('R-Existing'!$B$12:$B$500,$B63,'R-Existing'!O$12:O$500)</f>
        <v>28266</v>
      </c>
      <c r="P63" s="42">
        <f>SUMIF('R-Existing'!$B$12:$B$500,$B63,'R-Existing'!P$12:P$500)</f>
        <v>1566.3099999999993</v>
      </c>
      <c r="Q63" s="42">
        <f>SUMIF('R-Existing'!$B$12:$B$500,$B63,'R-Existing'!Q$12:Q$500)</f>
        <v>26699.689999999991</v>
      </c>
      <c r="R63" s="42">
        <f>SUMIF('R-Existing'!$B$12:$B$500,$B63,'R-Existing'!R$12:R$500)</f>
        <v>305.99999999999994</v>
      </c>
      <c r="S63" s="42">
        <f>SUMIF('R-Existing'!$B$12:$B$500,$B63,'R-Existing'!S$12:S$500)</f>
        <v>243286.60000000003</v>
      </c>
      <c r="T63" s="42">
        <f>SUMIF('R-Existing'!$B$12:$B$500,$B63,'R-Existing'!T$12:T$500)</f>
        <v>243592.60000000006</v>
      </c>
      <c r="U63" s="42">
        <f t="shared" si="4"/>
        <v>1</v>
      </c>
      <c r="V63" s="42">
        <f>SUMIF('R-Existing'!$B$12:$B$500,$B63,'R-Existing'!V$12:V$500)</f>
        <v>2503.3971352499993</v>
      </c>
      <c r="W63" s="42">
        <f>SUMIF('R-Existing'!$B$12:$B$500,$B63,'R-Existing'!W$12:W$500)</f>
        <v>0</v>
      </c>
      <c r="X63" s="42">
        <f>SUMIF('R-Existing'!$B$12:$B$500,$B63,'R-Existing'!X$12:X$500)</f>
        <v>155</v>
      </c>
      <c r="Y63" s="42">
        <f>SUMIF('R-Existing'!$B$12:$B$500,$B63,'R-Existing'!Y$12:Y$500)</f>
        <v>0</v>
      </c>
      <c r="Z63" s="42">
        <f>SUMIF('R-Existing'!$B$12:$B$500,$B63,'R-Existing'!Z$12:Z$500)</f>
        <v>0</v>
      </c>
      <c r="AA63" s="42">
        <f>SUMIF('R-Existing'!$B$12:$B$500,$B63,'R-Existing'!AA$12:AA$500)</f>
        <v>0</v>
      </c>
      <c r="AB63" s="42">
        <f>SUMIF('R-Existing'!$B$12:$B$500,$B63,'R-Existing'!AB$12:AB$500)</f>
        <v>0</v>
      </c>
      <c r="AC63" s="42">
        <f>SUMIF('R-Existing'!$B$12:$B$500,$B63,'R-Existing'!AC$12:AC$500)</f>
        <v>43</v>
      </c>
      <c r="AD63" s="42">
        <f>SUMIF('R-Existing'!$B$12:$B$500,$B63,'R-Existing'!AD$12:AD$500)</f>
        <v>0</v>
      </c>
      <c r="AE63" s="70">
        <f>SUMIF('R-Existing'!$B$12:$B$500,$B63,'R-Existing'!AE$12:AE$500)</f>
        <v>0.1111</v>
      </c>
      <c r="AF63" s="42">
        <f>SUMIF('R-Existing'!$B$12:$B$500,$B63,'R-Existing'!AF$12:AF$500)</f>
        <v>1038.7633477499999</v>
      </c>
      <c r="AG63" s="42">
        <f>SUMIF('R-Existing'!$B$12:$B$500,$B63,'R-Existing'!AG$12:AG$500)</f>
        <v>0</v>
      </c>
      <c r="AH63" s="42">
        <f>SUMIF('R-Existing'!$B$12:$B$500,$B63,'R-Existing'!AH$12:AH$500)</f>
        <v>0</v>
      </c>
      <c r="AI63" s="42">
        <f>SUMIF('R-Existing'!$B$12:$B$500,$B63,'R-Existing'!AI$12:AI$500)</f>
        <v>62</v>
      </c>
      <c r="AJ63" s="42">
        <f>SUMIF('R-Existing'!$B$12:$B$500,$B63,'R-Existing'!AJ$12:AJ$500)</f>
        <v>18731.680000000004</v>
      </c>
      <c r="AK63" s="42">
        <f>SUMIF('R-Existing'!$B$12:$B$500,$B63,'R-Existing'!AK$12:AK$500)</f>
        <v>0</v>
      </c>
      <c r="AL63" s="42">
        <f>SUMIF('R-Existing'!$B$12:$B$500,$B63,'R-Existing'!AL$12:AL$500)</f>
        <v>0</v>
      </c>
      <c r="AM63" s="42">
        <f>SUMIF('R-Existing'!$B$12:$B$500,$B63,'R-Existing'!AM$12:AM$500)</f>
        <v>0</v>
      </c>
      <c r="AN63" s="42">
        <f>SUMIF('R-Existing'!$B$12:$B$500,$B63,'R-Existing'!AN$12:AN$500)</f>
        <v>0</v>
      </c>
      <c r="AO63" s="42"/>
      <c r="AP63" s="42"/>
    </row>
    <row r="64" spans="1:42" x14ac:dyDescent="0.2">
      <c r="A64" s="1">
        <f t="shared" si="2"/>
        <v>8</v>
      </c>
      <c r="B64" s="10">
        <f t="shared" si="5"/>
        <v>43343</v>
      </c>
      <c r="C64" s="42">
        <f>SUMIF('R-Existing'!$B$12:$B$500,$B64,'R-Existing'!C$12:C$500)</f>
        <v>98427.00999999998</v>
      </c>
      <c r="D64" s="42">
        <f>SUMIF('R-Existing'!$B$12:$B$500,$B64,'R-Existing'!D$12:D$500)</f>
        <v>4478387.1900000013</v>
      </c>
      <c r="E64" s="42">
        <f>SUMIF('R-Existing'!$B$12:$B$500,$B64,'R-Existing'!E$12:E$500)</f>
        <v>0</v>
      </c>
      <c r="F64" s="42">
        <f>SUMIF('R-Existing'!$B$12:$B$500,$B64,'R-Existing'!F$12:F$500)</f>
        <v>0</v>
      </c>
      <c r="G64" s="42">
        <f>SUMIF('R-Existing'!$B$12:$B$500,$B64,'R-Existing'!G$12:G$500)</f>
        <v>105</v>
      </c>
      <c r="H64" s="42">
        <f>SUMIF('R-Existing'!$B$12:$B$500,$B64,'R-Existing'!H$12:H$500)</f>
        <v>243286.60000000003</v>
      </c>
      <c r="I64" s="42">
        <f>SUMIF('R-Existing'!$B$12:$B$500,$B64,'R-Existing'!I$12:I$500)</f>
        <v>306.00000000000142</v>
      </c>
      <c r="J64" s="42">
        <f>SUMIF('R-Existing'!$B$12:$B$500,$B64,'R-Existing'!J$12:J$500)</f>
        <v>243592.60000000006</v>
      </c>
      <c r="K64" s="42">
        <f>SUMIF('R-Existing'!$B$12:$B$500,$B64,'R-Existing'!K$12:K$500)</f>
        <v>1319.4799999999982</v>
      </c>
      <c r="L64" s="42">
        <f>SUMIF('R-Existing'!$B$12:$B$500,$B64,'R-Existing'!L$12:L$500)</f>
        <v>1625.4799999999996</v>
      </c>
      <c r="M64" s="42">
        <f>SUMIF('R-Existing'!$B$12:$B$500,$B64,'R-Existing'!M$12:M$500)</f>
        <v>37715</v>
      </c>
      <c r="N64" s="42">
        <f>SUMIF('R-Existing'!$B$12:$B$500,$B64,'R-Existing'!N$12:N$500)</f>
        <v>0</v>
      </c>
      <c r="O64" s="42">
        <f>SUMIF('R-Existing'!$B$12:$B$500,$B64,'R-Existing'!O$12:O$500)</f>
        <v>30771.01</v>
      </c>
      <c r="P64" s="42">
        <f>SUMIF('R-Existing'!$B$12:$B$500,$B64,'R-Existing'!P$12:P$500)</f>
        <v>1520.9699999999998</v>
      </c>
      <c r="Q64" s="42">
        <f>SUMIF('R-Existing'!$B$12:$B$500,$B64,'R-Existing'!Q$12:Q$500)</f>
        <v>29250.039999999997</v>
      </c>
      <c r="R64" s="42">
        <f>SUMIF('R-Existing'!$B$12:$B$500,$B64,'R-Existing'!R$12:R$500)</f>
        <v>104.51000000000002</v>
      </c>
      <c r="S64" s="42">
        <f>SUMIF('R-Existing'!$B$12:$B$500,$B64,'R-Existing'!S$12:S$500)</f>
        <v>214036.55999999991</v>
      </c>
      <c r="T64" s="42">
        <f>SUMIF('R-Existing'!$B$12:$B$500,$B64,'R-Existing'!T$12:T$500)</f>
        <v>214141.06999999995</v>
      </c>
      <c r="U64" s="42">
        <f t="shared" si="4"/>
        <v>1</v>
      </c>
      <c r="V64" s="42">
        <f>SUMIF('R-Existing'!$B$12:$B$500,$B64,'R-Existing'!V$12:V$500)</f>
        <v>2255.261488333334</v>
      </c>
      <c r="W64" s="42">
        <f>SUMIF('R-Existing'!$B$12:$B$500,$B64,'R-Existing'!W$12:W$500)</f>
        <v>0</v>
      </c>
      <c r="X64" s="42">
        <f>SUMIF('R-Existing'!$B$12:$B$500,$B64,'R-Existing'!X$12:X$500)</f>
        <v>155</v>
      </c>
      <c r="Y64" s="42">
        <f>SUMIF('R-Existing'!$B$12:$B$500,$B64,'R-Existing'!Y$12:Y$500)</f>
        <v>0</v>
      </c>
      <c r="Z64" s="42">
        <f>SUMIF('R-Existing'!$B$12:$B$500,$B64,'R-Existing'!Z$12:Z$500)</f>
        <v>0</v>
      </c>
      <c r="AA64" s="42">
        <f>SUMIF('R-Existing'!$B$12:$B$500,$B64,'R-Existing'!AA$12:AA$500)</f>
        <v>0</v>
      </c>
      <c r="AB64" s="42">
        <f>SUMIF('R-Existing'!$B$12:$B$500,$B64,'R-Existing'!AB$12:AB$500)</f>
        <v>0</v>
      </c>
      <c r="AC64" s="42">
        <f>SUMIF('R-Existing'!$B$12:$B$500,$B64,'R-Existing'!AC$12:AC$500)</f>
        <v>38</v>
      </c>
      <c r="AD64" s="42">
        <f>SUMIF('R-Existing'!$B$12:$B$500,$B64,'R-Existing'!AD$12:AD$500)</f>
        <v>0</v>
      </c>
      <c r="AE64" s="70">
        <f>SUMIF('R-Existing'!$B$12:$B$500,$B64,'R-Existing'!AE$12:AE$500)</f>
        <v>0.1111</v>
      </c>
      <c r="AF64" s="42">
        <f>SUMIF('R-Existing'!$B$12:$B$500,$B64,'R-Existing'!AF$12:AF$500)</f>
        <v>935.80157166666697</v>
      </c>
      <c r="AG64" s="42">
        <f>SUMIF('R-Existing'!$B$12:$B$500,$B64,'R-Existing'!AG$12:AG$500)</f>
        <v>0</v>
      </c>
      <c r="AH64" s="42">
        <f>SUMIF('R-Existing'!$B$12:$B$500,$B64,'R-Existing'!AH$12:AH$500)</f>
        <v>0</v>
      </c>
      <c r="AI64" s="42">
        <f>SUMIF('R-Existing'!$B$12:$B$500,$B64,'R-Existing'!AI$12:AI$500)</f>
        <v>67</v>
      </c>
      <c r="AJ64" s="42">
        <f>SUMIF('R-Existing'!$B$12:$B$500,$B64,'R-Existing'!AJ$12:AJ$500)</f>
        <v>20418.45</v>
      </c>
      <c r="AK64" s="42">
        <f>SUMIF('R-Existing'!$B$12:$B$500,$B64,'R-Existing'!AK$12:AK$500)</f>
        <v>0</v>
      </c>
      <c r="AL64" s="42">
        <f>SUMIF('R-Existing'!$B$12:$B$500,$B64,'R-Existing'!AL$12:AL$500)</f>
        <v>0</v>
      </c>
      <c r="AM64" s="42">
        <f>SUMIF('R-Existing'!$B$12:$B$500,$B64,'R-Existing'!AM$12:AM$500)</f>
        <v>0</v>
      </c>
      <c r="AN64" s="42">
        <f>SUMIF('R-Existing'!$B$12:$B$500,$B64,'R-Existing'!AN$12:AN$500)</f>
        <v>0</v>
      </c>
      <c r="AO64" s="42"/>
      <c r="AP64" s="42"/>
    </row>
    <row r="65" spans="1:42" x14ac:dyDescent="0.2">
      <c r="A65" s="1">
        <f t="shared" si="2"/>
        <v>9</v>
      </c>
      <c r="B65" s="10">
        <f t="shared" si="5"/>
        <v>43373</v>
      </c>
      <c r="C65" s="42">
        <f>SUMIF('R-Existing'!$B$12:$B$500,$B65,'R-Existing'!C$12:C$500)</f>
        <v>87716.98000000004</v>
      </c>
      <c r="D65" s="42">
        <f>SUMIF('R-Existing'!$B$12:$B$500,$B65,'R-Existing'!D$12:D$500)</f>
        <v>4566104.1700000018</v>
      </c>
      <c r="E65" s="42">
        <f>SUMIF('R-Existing'!$B$12:$B$500,$B65,'R-Existing'!E$12:E$500)</f>
        <v>0</v>
      </c>
      <c r="F65" s="42">
        <f>SUMIF('R-Existing'!$B$12:$B$500,$B65,'R-Existing'!F$12:F$500)</f>
        <v>0</v>
      </c>
      <c r="G65" s="42">
        <f>SUMIF('R-Existing'!$B$12:$B$500,$B65,'R-Existing'!G$12:G$500)</f>
        <v>107</v>
      </c>
      <c r="H65" s="42">
        <f>SUMIF('R-Existing'!$B$12:$B$500,$B65,'R-Existing'!H$12:H$500)</f>
        <v>214036.55999999991</v>
      </c>
      <c r="I65" s="42">
        <f>SUMIF('R-Existing'!$B$12:$B$500,$B65,'R-Existing'!I$12:I$500)</f>
        <v>104.50999999999999</v>
      </c>
      <c r="J65" s="42">
        <f>SUMIF('R-Existing'!$B$12:$B$500,$B65,'R-Existing'!J$12:J$500)</f>
        <v>214141.06999999995</v>
      </c>
      <c r="K65" s="42">
        <f>SUMIF('R-Existing'!$B$12:$B$500,$B65,'R-Existing'!K$12:K$500)</f>
        <v>1159.9399999999998</v>
      </c>
      <c r="L65" s="42">
        <f>SUMIF('R-Existing'!$B$12:$B$500,$B65,'R-Existing'!L$12:L$500)</f>
        <v>1264.4499999999998</v>
      </c>
      <c r="M65" s="42">
        <f>SUMIF('R-Existing'!$B$12:$B$500,$B65,'R-Existing'!M$12:M$500)</f>
        <v>35465</v>
      </c>
      <c r="N65" s="42">
        <f>SUMIF('R-Existing'!$B$12:$B$500,$B65,'R-Existing'!N$12:N$500)</f>
        <v>0</v>
      </c>
      <c r="O65" s="42">
        <f>SUMIF('R-Existing'!$B$12:$B$500,$B65,'R-Existing'!O$12:O$500)</f>
        <v>25968.300000000003</v>
      </c>
      <c r="P65" s="42">
        <f>SUMIF('R-Existing'!$B$12:$B$500,$B65,'R-Existing'!P$12:P$500)</f>
        <v>1120.55</v>
      </c>
      <c r="Q65" s="42">
        <f>SUMIF('R-Existing'!$B$12:$B$500,$B65,'R-Existing'!Q$12:Q$500)</f>
        <v>24847.75</v>
      </c>
      <c r="R65" s="42">
        <f>SUMIF('R-Existing'!$B$12:$B$500,$B65,'R-Existing'!R$12:R$500)</f>
        <v>143.9</v>
      </c>
      <c r="S65" s="42">
        <f>SUMIF('R-Existing'!$B$12:$B$500,$B65,'R-Existing'!S$12:S$500)</f>
        <v>189188.81</v>
      </c>
      <c r="T65" s="42">
        <f>SUMIF('R-Existing'!$B$12:$B$500,$B65,'R-Existing'!T$12:T$500)</f>
        <v>189332.71000000002</v>
      </c>
      <c r="U65" s="42">
        <f t="shared" si="4"/>
        <v>1</v>
      </c>
      <c r="V65" s="42">
        <f>SUMIF('R-Existing'!$B$12:$B$500,$B65,'R-Existing'!V$12:V$500)</f>
        <v>1982.5894064166662</v>
      </c>
      <c r="W65" s="42">
        <f>SUMIF('R-Existing'!$B$12:$B$500,$B65,'R-Existing'!W$12:W$500)</f>
        <v>0</v>
      </c>
      <c r="X65" s="42">
        <f>SUMIF('R-Existing'!$B$12:$B$500,$B65,'R-Existing'!X$12:X$500)</f>
        <v>155</v>
      </c>
      <c r="Y65" s="42">
        <f>SUMIF('R-Existing'!$B$12:$B$500,$B65,'R-Existing'!Y$12:Y$500)</f>
        <v>0</v>
      </c>
      <c r="Z65" s="42">
        <f>SUMIF('R-Existing'!$B$12:$B$500,$B65,'R-Existing'!Z$12:Z$500)</f>
        <v>0</v>
      </c>
      <c r="AA65" s="42">
        <f>SUMIF('R-Existing'!$B$12:$B$500,$B65,'R-Existing'!AA$12:AA$500)</f>
        <v>0</v>
      </c>
      <c r="AB65" s="42">
        <f>SUMIF('R-Existing'!$B$12:$B$500,$B65,'R-Existing'!AB$12:AB$500)</f>
        <v>0</v>
      </c>
      <c r="AC65" s="42">
        <f>SUMIF('R-Existing'!$B$12:$B$500,$B65,'R-Existing'!AC$12:AC$500)</f>
        <v>50</v>
      </c>
      <c r="AD65" s="42">
        <f>SUMIF('R-Existing'!$B$12:$B$500,$B65,'R-Existing'!AD$12:AD$500)</f>
        <v>0</v>
      </c>
      <c r="AE65" s="70">
        <f>SUMIF('R-Existing'!$B$12:$B$500,$B65,'R-Existing'!AE$12:AE$500)</f>
        <v>0.1111</v>
      </c>
      <c r="AF65" s="42">
        <f>SUMIF('R-Existing'!$B$12:$B$500,$B65,'R-Existing'!AF$12:AF$500)</f>
        <v>822.65861058333314</v>
      </c>
      <c r="AG65" s="42">
        <f>SUMIF('R-Existing'!$B$12:$B$500,$B65,'R-Existing'!AG$12:AG$500)</f>
        <v>0</v>
      </c>
      <c r="AH65" s="42">
        <f>SUMIF('R-Existing'!$B$12:$B$500,$B65,'R-Existing'!AH$12:AH$500)</f>
        <v>0</v>
      </c>
      <c r="AI65" s="42">
        <f>SUMIF('R-Existing'!$B$12:$B$500,$B65,'R-Existing'!AI$12:AI$500)</f>
        <v>57</v>
      </c>
      <c r="AJ65" s="42">
        <f>SUMIF('R-Existing'!$B$12:$B$500,$B65,'R-Existing'!AJ$12:AJ$500)</f>
        <v>17244.96</v>
      </c>
      <c r="AK65" s="42">
        <f>SUMIF('R-Existing'!$B$12:$B$500,$B65,'R-Existing'!AK$12:AK$500)</f>
        <v>0</v>
      </c>
      <c r="AL65" s="42">
        <f>SUMIF('R-Existing'!$B$12:$B$500,$B65,'R-Existing'!AL$12:AL$500)</f>
        <v>0</v>
      </c>
      <c r="AM65" s="42">
        <f>SUMIF('R-Existing'!$B$12:$B$500,$B65,'R-Existing'!AM$12:AM$500)</f>
        <v>0</v>
      </c>
      <c r="AN65" s="42">
        <f>SUMIF('R-Existing'!$B$12:$B$500,$B65,'R-Existing'!AN$12:AN$500)</f>
        <v>0</v>
      </c>
      <c r="AO65" s="42"/>
      <c r="AP65" s="42"/>
    </row>
    <row r="66" spans="1:42" x14ac:dyDescent="0.2">
      <c r="A66" s="1">
        <f t="shared" si="2"/>
        <v>10</v>
      </c>
      <c r="B66" s="10">
        <f t="shared" si="5"/>
        <v>43404</v>
      </c>
      <c r="C66" s="42">
        <f>SUMIF('R-Existing'!$B$12:$B$500,$B66,'R-Existing'!C$12:C$500)</f>
        <v>75928.149999999994</v>
      </c>
      <c r="D66" s="42">
        <f>SUMIF('R-Existing'!$B$12:$B$500,$B66,'R-Existing'!D$12:D$500)</f>
        <v>4642032.3200000022</v>
      </c>
      <c r="E66" s="42">
        <f>SUMIF('R-Existing'!$B$12:$B$500,$B66,'R-Existing'!E$12:E$500)</f>
        <v>0</v>
      </c>
      <c r="F66" s="42">
        <f>SUMIF('R-Existing'!$B$12:$B$500,$B66,'R-Existing'!F$12:F$500)</f>
        <v>0</v>
      </c>
      <c r="G66" s="42">
        <f>SUMIF('R-Existing'!$B$12:$B$500,$B66,'R-Existing'!G$12:G$500)</f>
        <v>102</v>
      </c>
      <c r="H66" s="42">
        <f>SUMIF('R-Existing'!$B$12:$B$500,$B66,'R-Existing'!H$12:H$500)</f>
        <v>189188.81</v>
      </c>
      <c r="I66" s="42">
        <f>SUMIF('R-Existing'!$B$12:$B$500,$B66,'R-Existing'!I$12:I$500)</f>
        <v>143.90000000000015</v>
      </c>
      <c r="J66" s="42">
        <f>SUMIF('R-Existing'!$B$12:$B$500,$B66,'R-Existing'!J$12:J$500)</f>
        <v>189332.71000000002</v>
      </c>
      <c r="K66" s="42">
        <f>SUMIF('R-Existing'!$B$12:$B$500,$B66,'R-Existing'!K$12:K$500)</f>
        <v>1025.5599999999997</v>
      </c>
      <c r="L66" s="42">
        <f>SUMIF('R-Existing'!$B$12:$B$500,$B66,'R-Existing'!L$12:L$500)</f>
        <v>1169.46</v>
      </c>
      <c r="M66" s="42">
        <f>SUMIF('R-Existing'!$B$12:$B$500,$B66,'R-Existing'!M$12:M$500)</f>
        <v>34370</v>
      </c>
      <c r="N66" s="42">
        <f>SUMIF('R-Existing'!$B$12:$B$500,$B66,'R-Existing'!N$12:N$500)</f>
        <v>0</v>
      </c>
      <c r="O66" s="42">
        <f>SUMIF('R-Existing'!$B$12:$B$500,$B66,'R-Existing'!O$12:O$500)</f>
        <v>26100.32</v>
      </c>
      <c r="P66" s="42">
        <f>SUMIF('R-Existing'!$B$12:$B$500,$B66,'R-Existing'!P$12:P$500)</f>
        <v>1046.2799999999997</v>
      </c>
      <c r="Q66" s="42">
        <f>SUMIF('R-Existing'!$B$12:$B$500,$B66,'R-Existing'!Q$12:Q$500)</f>
        <v>25054.040000000005</v>
      </c>
      <c r="R66" s="42">
        <f>SUMIF('R-Existing'!$B$12:$B$500,$B66,'R-Existing'!R$12:R$500)</f>
        <v>123.18</v>
      </c>
      <c r="S66" s="42">
        <f>SUMIF('R-Existing'!$B$12:$B$500,$B66,'R-Existing'!S$12:S$500)</f>
        <v>164134.76999999996</v>
      </c>
      <c r="T66" s="42">
        <f>SUMIF('R-Existing'!$B$12:$B$500,$B66,'R-Existing'!T$12:T$500)</f>
        <v>164257.94999999998</v>
      </c>
      <c r="U66" s="42">
        <f t="shared" si="4"/>
        <v>1</v>
      </c>
      <c r="V66" s="42">
        <f>SUMIF('R-Existing'!$B$12:$B$500,$B66,'R-Existing'!V$12:V$500)</f>
        <v>1752.9053400833336</v>
      </c>
      <c r="W66" s="42">
        <f>SUMIF('R-Existing'!$B$12:$B$500,$B66,'R-Existing'!W$12:W$500)</f>
        <v>0</v>
      </c>
      <c r="X66" s="42">
        <f>SUMIF('R-Existing'!$B$12:$B$500,$B66,'R-Existing'!X$12:X$500)</f>
        <v>155</v>
      </c>
      <c r="Y66" s="42">
        <f>SUMIF('R-Existing'!$B$12:$B$500,$B66,'R-Existing'!Y$12:Y$500)</f>
        <v>0</v>
      </c>
      <c r="Z66" s="42">
        <f>SUMIF('R-Existing'!$B$12:$B$500,$B66,'R-Existing'!Z$12:Z$500)</f>
        <v>0</v>
      </c>
      <c r="AA66" s="42">
        <f>SUMIF('R-Existing'!$B$12:$B$500,$B66,'R-Existing'!AA$12:AA$500)</f>
        <v>0</v>
      </c>
      <c r="AB66" s="42">
        <f>SUMIF('R-Existing'!$B$12:$B$500,$B66,'R-Existing'!AB$12:AB$500)</f>
        <v>0</v>
      </c>
      <c r="AC66" s="42">
        <f>SUMIF('R-Existing'!$B$12:$B$500,$B66,'R-Existing'!AC$12:AC$500)</f>
        <v>45</v>
      </c>
      <c r="AD66" s="42">
        <f>SUMIF('R-Existing'!$B$12:$B$500,$B66,'R-Existing'!AD$12:AD$500)</f>
        <v>0</v>
      </c>
      <c r="AE66" s="70">
        <f>SUMIF('R-Existing'!$B$12:$B$500,$B66,'R-Existing'!AE$12:AE$500)</f>
        <v>0.1111</v>
      </c>
      <c r="AF66" s="42">
        <f>SUMIF('R-Existing'!$B$12:$B$500,$B66,'R-Existing'!AF$12:AF$500)</f>
        <v>727.35316091666675</v>
      </c>
      <c r="AG66" s="42">
        <f>SUMIF('R-Existing'!$B$12:$B$500,$B66,'R-Existing'!AG$12:AG$500)</f>
        <v>0</v>
      </c>
      <c r="AH66" s="42">
        <f>SUMIF('R-Existing'!$B$12:$B$500,$B66,'R-Existing'!AH$12:AH$500)</f>
        <v>0</v>
      </c>
      <c r="AI66" s="42">
        <f>SUMIF('R-Existing'!$B$12:$B$500,$B66,'R-Existing'!AI$12:AI$500)</f>
        <v>57</v>
      </c>
      <c r="AJ66" s="42">
        <f>SUMIF('R-Existing'!$B$12:$B$500,$B66,'R-Existing'!AJ$12:AJ$500)</f>
        <v>17265.320000000003</v>
      </c>
      <c r="AK66" s="42">
        <f>SUMIF('R-Existing'!$B$12:$B$500,$B66,'R-Existing'!AK$12:AK$500)</f>
        <v>0</v>
      </c>
      <c r="AL66" s="42">
        <f>SUMIF('R-Existing'!$B$12:$B$500,$B66,'R-Existing'!AL$12:AL$500)</f>
        <v>0</v>
      </c>
      <c r="AM66" s="42">
        <f>SUMIF('R-Existing'!$B$12:$B$500,$B66,'R-Existing'!AM$12:AM$500)</f>
        <v>0</v>
      </c>
      <c r="AN66" s="42">
        <f>SUMIF('R-Existing'!$B$12:$B$500,$B66,'R-Existing'!AN$12:AN$500)</f>
        <v>0</v>
      </c>
      <c r="AO66" s="42"/>
      <c r="AP66" s="42"/>
    </row>
    <row r="67" spans="1:42" x14ac:dyDescent="0.2">
      <c r="A67" s="1">
        <f t="shared" si="2"/>
        <v>11</v>
      </c>
      <c r="B67" s="10">
        <f t="shared" si="5"/>
        <v>43434</v>
      </c>
      <c r="C67" s="42">
        <f>SUMIF('R-Existing'!$B$12:$B$500,$B67,'R-Existing'!C$12:C$500)</f>
        <v>50813.729999999974</v>
      </c>
      <c r="D67" s="42">
        <f>SUMIF('R-Existing'!$B$12:$B$500,$B67,'R-Existing'!D$12:D$500)</f>
        <v>4692846.0500000017</v>
      </c>
      <c r="E67" s="42">
        <f>SUMIF('R-Existing'!$B$12:$B$500,$B67,'R-Existing'!E$12:E$500)</f>
        <v>0</v>
      </c>
      <c r="F67" s="42">
        <f>SUMIF('R-Existing'!$B$12:$B$500,$B67,'R-Existing'!F$12:F$500)</f>
        <v>0</v>
      </c>
      <c r="G67" s="42">
        <f>SUMIF('R-Existing'!$B$12:$B$500,$B67,'R-Existing'!G$12:G$500)</f>
        <v>91</v>
      </c>
      <c r="H67" s="42">
        <f>SUMIF('R-Existing'!$B$12:$B$500,$B67,'R-Existing'!H$12:H$500)</f>
        <v>164134.76999999996</v>
      </c>
      <c r="I67" s="42">
        <f>SUMIF('R-Existing'!$B$12:$B$500,$B67,'R-Existing'!I$12:I$500)</f>
        <v>123.18000000000063</v>
      </c>
      <c r="J67" s="42">
        <f>SUMIF('R-Existing'!$B$12:$B$500,$B67,'R-Existing'!J$12:J$500)</f>
        <v>164257.94999999998</v>
      </c>
      <c r="K67" s="42">
        <f>SUMIF('R-Existing'!$B$12:$B$500,$B67,'R-Existing'!K$12:K$500)</f>
        <v>889.73999999999899</v>
      </c>
      <c r="L67" s="42">
        <f>SUMIF('R-Existing'!$B$12:$B$500,$B67,'R-Existing'!L$12:L$500)</f>
        <v>1012.9199999999997</v>
      </c>
      <c r="M67" s="42">
        <f>SUMIF('R-Existing'!$B$12:$B$500,$B67,'R-Existing'!M$12:M$500)</f>
        <v>26265</v>
      </c>
      <c r="N67" s="42">
        <f>SUMIF('R-Existing'!$B$12:$B$500,$B67,'R-Existing'!N$12:N$500)</f>
        <v>0</v>
      </c>
      <c r="O67" s="42">
        <f>SUMIF('R-Existing'!$B$12:$B$500,$B67,'R-Existing'!O$12:O$500)</f>
        <v>17734.25</v>
      </c>
      <c r="P67" s="42">
        <f>SUMIF('R-Existing'!$B$12:$B$500,$B67,'R-Existing'!P$12:P$500)</f>
        <v>733.4899999999999</v>
      </c>
      <c r="Q67" s="42">
        <f>SUMIF('R-Existing'!$B$12:$B$500,$B67,'R-Existing'!Q$12:Q$500)</f>
        <v>17000.759999999998</v>
      </c>
      <c r="R67" s="42">
        <f>SUMIF('R-Existing'!$B$12:$B$500,$B67,'R-Existing'!R$12:R$500)</f>
        <v>279.43</v>
      </c>
      <c r="S67" s="42">
        <f>SUMIF('R-Existing'!$B$12:$B$500,$B67,'R-Existing'!S$12:S$500)</f>
        <v>147134.00999999998</v>
      </c>
      <c r="T67" s="42">
        <f>SUMIF('R-Existing'!$B$12:$B$500,$B67,'R-Existing'!T$12:T$500)</f>
        <v>147413.44</v>
      </c>
      <c r="U67" s="42">
        <f t="shared" si="4"/>
        <v>1</v>
      </c>
      <c r="V67" s="42">
        <f>SUMIF('R-Existing'!$B$12:$B$500,$B67,'R-Existing'!V$12:V$500)</f>
        <v>1520.7548537499999</v>
      </c>
      <c r="W67" s="42">
        <f>SUMIF('R-Existing'!$B$12:$B$500,$B67,'R-Existing'!W$12:W$500)</f>
        <v>0</v>
      </c>
      <c r="X67" s="42">
        <f>SUMIF('R-Existing'!$B$12:$B$500,$B67,'R-Existing'!X$12:X$500)</f>
        <v>155</v>
      </c>
      <c r="Y67" s="42">
        <f>SUMIF('R-Existing'!$B$12:$B$500,$B67,'R-Existing'!Y$12:Y$500)</f>
        <v>0</v>
      </c>
      <c r="Z67" s="42">
        <f>SUMIF('R-Existing'!$B$12:$B$500,$B67,'R-Existing'!Z$12:Z$500)</f>
        <v>0</v>
      </c>
      <c r="AA67" s="42">
        <f>SUMIF('R-Existing'!$B$12:$B$500,$B67,'R-Existing'!AA$12:AA$500)</f>
        <v>0</v>
      </c>
      <c r="AB67" s="42">
        <f>SUMIF('R-Existing'!$B$12:$B$500,$B67,'R-Existing'!AB$12:AB$500)</f>
        <v>0</v>
      </c>
      <c r="AC67" s="42">
        <f>SUMIF('R-Existing'!$B$12:$B$500,$B67,'R-Existing'!AC$12:AC$500)</f>
        <v>53</v>
      </c>
      <c r="AD67" s="42">
        <f>SUMIF('R-Existing'!$B$12:$B$500,$B67,'R-Existing'!AD$12:AD$500)</f>
        <v>0</v>
      </c>
      <c r="AE67" s="70">
        <f>SUMIF('R-Existing'!$B$12:$B$500,$B67,'R-Existing'!AE$12:AE$500)</f>
        <v>0.1111</v>
      </c>
      <c r="AF67" s="42">
        <f>SUMIF('R-Existing'!$B$12:$B$500,$B67,'R-Existing'!AF$12:AF$500)</f>
        <v>631.02429124999992</v>
      </c>
      <c r="AG67" s="42">
        <f>SUMIF('R-Existing'!$B$12:$B$500,$B67,'R-Existing'!AG$12:AG$500)</f>
        <v>0</v>
      </c>
      <c r="AH67" s="42">
        <f>SUMIF('R-Existing'!$B$12:$B$500,$B67,'R-Existing'!AH$12:AH$500)</f>
        <v>0</v>
      </c>
      <c r="AI67" s="42">
        <f>SUMIF('R-Existing'!$B$12:$B$500,$B67,'R-Existing'!AI$12:AI$500)</f>
        <v>38</v>
      </c>
      <c r="AJ67" s="42">
        <f>SUMIF('R-Existing'!$B$12:$B$500,$B67,'R-Existing'!AJ$12:AJ$500)</f>
        <v>11844.25</v>
      </c>
      <c r="AK67" s="42">
        <f>SUMIF('R-Existing'!$B$12:$B$500,$B67,'R-Existing'!AK$12:AK$500)</f>
        <v>0</v>
      </c>
      <c r="AL67" s="42">
        <f>SUMIF('R-Existing'!$B$12:$B$500,$B67,'R-Existing'!AL$12:AL$500)</f>
        <v>0</v>
      </c>
      <c r="AM67" s="42">
        <f>SUMIF('R-Existing'!$B$12:$B$500,$B67,'R-Existing'!AM$12:AM$500)</f>
        <v>0</v>
      </c>
      <c r="AN67" s="42">
        <f>SUMIF('R-Existing'!$B$12:$B$500,$B67,'R-Existing'!AN$12:AN$500)</f>
        <v>0</v>
      </c>
      <c r="AO67" s="42"/>
      <c r="AP67" s="42"/>
    </row>
    <row r="68" spans="1:42" x14ac:dyDescent="0.2">
      <c r="A68" s="1">
        <f t="shared" si="2"/>
        <v>12</v>
      </c>
      <c r="B68" s="10">
        <f t="shared" si="5"/>
        <v>43465</v>
      </c>
      <c r="C68" s="42">
        <f>SUMIF('R-Existing'!$B$12:$B$500,$B68,'R-Existing'!C$12:C$500)</f>
        <v>46690.320000000014</v>
      </c>
      <c r="D68" s="42">
        <f>SUMIF('R-Existing'!$B$12:$B$500,$B68,'R-Existing'!D$12:D$500)</f>
        <v>4739536.370000002</v>
      </c>
      <c r="E68" s="42">
        <f>SUMIF('R-Existing'!$B$12:$B$500,$B68,'R-Existing'!E$12:E$500)</f>
        <v>0</v>
      </c>
      <c r="F68" s="42">
        <f>SUMIF('R-Existing'!$B$12:$B$500,$B68,'R-Existing'!F$12:F$500)</f>
        <v>0</v>
      </c>
      <c r="G68" s="42">
        <f>SUMIF('R-Existing'!$B$12:$B$500,$B68,'R-Existing'!G$12:G$500)</f>
        <v>71</v>
      </c>
      <c r="H68" s="42">
        <f>SUMIF('R-Existing'!$B$12:$B$500,$B68,'R-Existing'!H$12:H$500)</f>
        <v>147134.00999999998</v>
      </c>
      <c r="I68" s="42">
        <f>SUMIF('R-Existing'!$B$12:$B$500,$B68,'R-Existing'!I$12:I$500)</f>
        <v>279.43000000000058</v>
      </c>
      <c r="J68" s="42">
        <f>SUMIF('R-Existing'!$B$12:$B$500,$B68,'R-Existing'!J$12:J$500)</f>
        <v>147413.44</v>
      </c>
      <c r="K68" s="42">
        <f>SUMIF('R-Existing'!$B$12:$B$500,$B68,'R-Existing'!K$12:K$500)</f>
        <v>798.52999999999952</v>
      </c>
      <c r="L68" s="42">
        <f>SUMIF('R-Existing'!$B$12:$B$500,$B68,'R-Existing'!L$12:L$500)</f>
        <v>1077.9599999999998</v>
      </c>
      <c r="M68" s="42">
        <f>SUMIF('R-Existing'!$B$12:$B$500,$B68,'R-Existing'!M$12:M$500)</f>
        <v>22205</v>
      </c>
      <c r="N68" s="42">
        <f>SUMIF('R-Existing'!$B$12:$B$500,$B68,'R-Existing'!N$12:N$500)</f>
        <v>0</v>
      </c>
      <c r="O68" s="42">
        <f>SUMIF('R-Existing'!$B$12:$B$500,$B68,'R-Existing'!O$12:O$500)</f>
        <v>15775.909999999998</v>
      </c>
      <c r="P68" s="42">
        <f>SUMIF('R-Existing'!$B$12:$B$500,$B68,'R-Existing'!P$12:P$500)</f>
        <v>830.31000000000006</v>
      </c>
      <c r="Q68" s="42">
        <f>SUMIF('R-Existing'!$B$12:$B$500,$B68,'R-Existing'!Q$12:Q$500)</f>
        <v>14945.600000000002</v>
      </c>
      <c r="R68" s="42">
        <f>SUMIF('R-Existing'!$B$12:$B$500,$B68,'R-Existing'!R$12:R$500)</f>
        <v>247.65</v>
      </c>
      <c r="S68" s="42">
        <f>SUMIF('R-Existing'!$B$12:$B$500,$B68,'R-Existing'!S$12:S$500)</f>
        <v>132188.40999999997</v>
      </c>
      <c r="T68" s="42">
        <f>SUMIF('R-Existing'!$B$12:$B$500,$B68,'R-Existing'!T$12:T$500)</f>
        <v>132436.06</v>
      </c>
      <c r="U68" s="42">
        <f t="shared" si="4"/>
        <v>1</v>
      </c>
      <c r="V68" s="42">
        <f>SUMIF('R-Existing'!$B$12:$B$500,$B68,'R-Existing'!V$12:V$500)</f>
        <v>1364.8027653333334</v>
      </c>
      <c r="W68" s="42">
        <f>SUMIF('R-Existing'!$B$12:$B$500,$B68,'R-Existing'!W$12:W$500)</f>
        <v>0</v>
      </c>
      <c r="X68" s="42">
        <f>SUMIF('R-Existing'!$B$12:$B$500,$B68,'R-Existing'!X$12:X$500)</f>
        <v>155</v>
      </c>
      <c r="Y68" s="42">
        <f>SUMIF('R-Existing'!$B$12:$B$500,$B68,'R-Existing'!Y$12:Y$500)</f>
        <v>0</v>
      </c>
      <c r="Z68" s="42">
        <f>SUMIF('R-Existing'!$B$12:$B$500,$B68,'R-Existing'!Z$12:Z$500)</f>
        <v>0</v>
      </c>
      <c r="AA68" s="42">
        <f>SUMIF('R-Existing'!$B$12:$B$500,$B68,'R-Existing'!AA$12:AA$500)</f>
        <v>0</v>
      </c>
      <c r="AB68" s="42">
        <f>SUMIF('R-Existing'!$B$12:$B$500,$B68,'R-Existing'!AB$12:AB$500)</f>
        <v>0</v>
      </c>
      <c r="AC68" s="42">
        <f>SUMIF('R-Existing'!$B$12:$B$500,$B68,'R-Existing'!AC$12:AC$500)</f>
        <v>36</v>
      </c>
      <c r="AD68" s="42">
        <f>SUMIF('R-Existing'!$B$12:$B$500,$B68,'R-Existing'!AD$12:AD$500)</f>
        <v>0</v>
      </c>
      <c r="AE68" s="70">
        <f>SUMIF('R-Existing'!$B$12:$B$500,$B68,'R-Existing'!AE$12:AE$500)</f>
        <v>0.1111</v>
      </c>
      <c r="AF68" s="42">
        <f>SUMIF('R-Existing'!$B$12:$B$500,$B68,'R-Existing'!AF$12:AF$500)</f>
        <v>566.3132986666667</v>
      </c>
      <c r="AG68" s="42">
        <f>SUMIF('R-Existing'!$B$12:$B$500,$B68,'R-Existing'!AG$12:AG$500)</f>
        <v>0</v>
      </c>
      <c r="AH68" s="42">
        <f>SUMIF('R-Existing'!$B$12:$B$500,$B68,'R-Existing'!AH$12:AH$500)</f>
        <v>0</v>
      </c>
      <c r="AI68" s="42">
        <f>SUMIF('R-Existing'!$B$12:$B$500,$B68,'R-Existing'!AI$12:AI$500)</f>
        <v>35</v>
      </c>
      <c r="AJ68" s="42">
        <f>SUMIF('R-Existing'!$B$12:$B$500,$B68,'R-Existing'!AJ$12:AJ$500)</f>
        <v>10436.769999999999</v>
      </c>
      <c r="AK68" s="42">
        <f>SUMIF('R-Existing'!$B$12:$B$500,$B68,'R-Existing'!AK$12:AK$500)</f>
        <v>0</v>
      </c>
      <c r="AL68" s="42">
        <f>SUMIF('R-Existing'!$B$12:$B$500,$B68,'R-Existing'!AL$12:AL$500)</f>
        <v>0</v>
      </c>
      <c r="AM68" s="42">
        <f>SUMIF('R-Existing'!$B$12:$B$500,$B68,'R-Existing'!AM$12:AM$500)</f>
        <v>0</v>
      </c>
      <c r="AN68" s="42">
        <f>SUMIF('R-Existing'!$B$12:$B$500,$B68,'R-Existing'!AN$12:AN$500)</f>
        <v>0</v>
      </c>
      <c r="AO68" s="42"/>
      <c r="AP68" s="42"/>
    </row>
    <row r="69" spans="1:42" x14ac:dyDescent="0.2">
      <c r="A69" s="1">
        <f t="shared" si="2"/>
        <v>1</v>
      </c>
      <c r="B69" s="10">
        <f t="shared" si="5"/>
        <v>43496</v>
      </c>
      <c r="C69" s="42">
        <f>SUMIF('R-Existing'!$B$12:$B$500,$B69,'R-Existing'!C$12:C$500)</f>
        <v>56248.769999999982</v>
      </c>
      <c r="D69" s="42">
        <f>SUMIF('R-Existing'!$B$12:$B$500,$B69,'R-Existing'!D$12:D$500)</f>
        <v>4795785.1400000015</v>
      </c>
      <c r="E69" s="42">
        <f>SUMIF('R-Existing'!$B$12:$B$500,$B69,'R-Existing'!E$12:E$500)</f>
        <v>0</v>
      </c>
      <c r="F69" s="42">
        <f>SUMIF('R-Existing'!$B$12:$B$500,$B69,'R-Existing'!F$12:F$500)</f>
        <v>0</v>
      </c>
      <c r="G69" s="42">
        <f>SUMIF('R-Existing'!$B$12:$B$500,$B69,'R-Existing'!G$12:G$500)</f>
        <v>50</v>
      </c>
      <c r="H69" s="42">
        <f>SUMIF('R-Existing'!$B$12:$B$500,$B69,'R-Existing'!H$12:H$500)</f>
        <v>132188.40999999997</v>
      </c>
      <c r="I69" s="42">
        <f>SUMIF('R-Existing'!$B$12:$B$500,$B69,'R-Existing'!I$12:I$500)</f>
        <v>247.65000000000242</v>
      </c>
      <c r="J69" s="42">
        <f>SUMIF('R-Existing'!$B$12:$B$500,$B69,'R-Existing'!J$12:J$500)</f>
        <v>132436.06</v>
      </c>
      <c r="K69" s="42">
        <f>SUMIF('R-Existing'!$B$12:$B$500,$B69,'R-Existing'!K$12:K$500)</f>
        <v>717.35999999999763</v>
      </c>
      <c r="L69" s="42">
        <f>SUMIF('R-Existing'!$B$12:$B$500,$B69,'R-Existing'!L$12:L$500)</f>
        <v>965.00999999999988</v>
      </c>
      <c r="M69" s="42">
        <f>SUMIF('R-Existing'!$B$12:$B$500,$B69,'R-Existing'!M$12:M$500)</f>
        <v>15430</v>
      </c>
      <c r="N69" s="42">
        <f>SUMIF('R-Existing'!$B$12:$B$500,$B69,'R-Existing'!N$12:N$500)</f>
        <v>0</v>
      </c>
      <c r="O69" s="42">
        <f>SUMIF('R-Existing'!$B$12:$B$500,$B69,'R-Existing'!O$12:O$500)</f>
        <v>10833.08</v>
      </c>
      <c r="P69" s="42">
        <f>SUMIF('R-Existing'!$B$12:$B$500,$B69,'R-Existing'!P$12:P$500)</f>
        <v>564.28000000000009</v>
      </c>
      <c r="Q69" s="42">
        <f>SUMIF('R-Existing'!$B$12:$B$500,$B69,'R-Existing'!Q$12:Q$500)</f>
        <v>10268.799999999999</v>
      </c>
      <c r="R69" s="42">
        <f>SUMIF('R-Existing'!$B$12:$B$500,$B69,'R-Existing'!R$12:R$500)</f>
        <v>400.72999999999996</v>
      </c>
      <c r="S69" s="42">
        <f>SUMIF('R-Existing'!$B$12:$B$500,$B69,'R-Existing'!S$12:S$500)</f>
        <v>121919.61000000002</v>
      </c>
      <c r="T69" s="42">
        <f>SUMIF('R-Existing'!$B$12:$B$500,$B69,'R-Existing'!T$12:T$500)</f>
        <v>122320.34</v>
      </c>
      <c r="U69" s="42">
        <f t="shared" si="4"/>
        <v>1</v>
      </c>
      <c r="V69" s="42">
        <f>SUMIF('R-Existing'!$B$12:$B$500,$B69,'R-Existing'!V$12:V$500)</f>
        <v>1226.1371888333333</v>
      </c>
      <c r="W69" s="42">
        <f>SUMIF('R-Existing'!$B$12:$B$500,$B69,'R-Existing'!W$12:W$500)</f>
        <v>0</v>
      </c>
      <c r="X69" s="42">
        <f>SUMIF('R-Existing'!$B$12:$B$500,$B69,'R-Existing'!X$12:X$500)</f>
        <v>155</v>
      </c>
      <c r="Y69" s="42">
        <f>SUMIF('R-Existing'!$B$12:$B$500,$B69,'R-Existing'!Y$12:Y$500)</f>
        <v>0</v>
      </c>
      <c r="Z69" s="42">
        <f>SUMIF('R-Existing'!$B$12:$B$500,$B69,'R-Existing'!Z$12:Z$500)</f>
        <v>0</v>
      </c>
      <c r="AA69" s="42">
        <f>SUMIF('R-Existing'!$B$12:$B$500,$B69,'R-Existing'!AA$12:AA$500)</f>
        <v>0</v>
      </c>
      <c r="AB69" s="42">
        <f>SUMIF('R-Existing'!$B$12:$B$500,$B69,'R-Existing'!AB$12:AB$500)</f>
        <v>0</v>
      </c>
      <c r="AC69" s="42">
        <f>SUMIF('R-Existing'!$B$12:$B$500,$B69,'R-Existing'!AC$12:AC$500)</f>
        <v>26</v>
      </c>
      <c r="AD69" s="42">
        <f>SUMIF('R-Existing'!$B$12:$B$500,$B69,'R-Existing'!AD$12:AD$500)</f>
        <v>0</v>
      </c>
      <c r="AE69" s="70">
        <f>SUMIF('R-Existing'!$B$12:$B$500,$B69,'R-Existing'!AE$12:AE$500)</f>
        <v>0.1111</v>
      </c>
      <c r="AF69" s="42">
        <f>SUMIF('R-Existing'!$B$12:$B$500,$B69,'R-Existing'!AF$12:AF$500)</f>
        <v>508.77519716666666</v>
      </c>
      <c r="AG69" s="42">
        <f>SUMIF('R-Existing'!$B$12:$B$500,$B69,'R-Existing'!AG$12:AG$500)</f>
        <v>0</v>
      </c>
      <c r="AH69" s="42">
        <f>SUMIF('R-Existing'!$B$12:$B$500,$B69,'R-Existing'!AH$12:AH$500)</f>
        <v>0</v>
      </c>
      <c r="AI69" s="42">
        <f>SUMIF('R-Existing'!$B$12:$B$500,$B69,'R-Existing'!AI$12:AI$500)</f>
        <v>24</v>
      </c>
      <c r="AJ69" s="42">
        <f>SUMIF('R-Existing'!$B$12:$B$500,$B69,'R-Existing'!AJ$12:AJ$500)</f>
        <v>7189.96</v>
      </c>
      <c r="AK69" s="42">
        <f>SUMIF('R-Existing'!$B$12:$B$500,$B69,'R-Existing'!AK$12:AK$500)</f>
        <v>0</v>
      </c>
      <c r="AL69" s="42">
        <f>SUMIF('R-Existing'!$B$12:$B$500,$B69,'R-Existing'!AL$12:AL$500)</f>
        <v>0</v>
      </c>
      <c r="AM69" s="42">
        <f>SUMIF('R-Existing'!$B$12:$B$500,$B69,'R-Existing'!AM$12:AM$500)</f>
        <v>0</v>
      </c>
      <c r="AN69" s="42">
        <f>SUMIF('R-Existing'!$B$12:$B$500,$B69,'R-Existing'!AN$12:AN$500)</f>
        <v>0</v>
      </c>
      <c r="AO69" s="42"/>
      <c r="AP69" s="42"/>
    </row>
    <row r="70" spans="1:42" x14ac:dyDescent="0.2">
      <c r="A70" s="1">
        <f t="shared" si="2"/>
        <v>2</v>
      </c>
      <c r="B70" s="10">
        <f t="shared" si="5"/>
        <v>43524</v>
      </c>
      <c r="C70" s="42">
        <f>SUMIF('R-Existing'!$B$12:$B$500,$B70,'R-Existing'!C$12:C$500)</f>
        <v>65326.140000000014</v>
      </c>
      <c r="D70" s="42">
        <f>SUMIF('R-Existing'!$B$12:$B$500,$B70,'R-Existing'!D$12:D$500)</f>
        <v>4861111.2800000012</v>
      </c>
      <c r="E70" s="42">
        <f>SUMIF('R-Existing'!$B$12:$B$500,$B70,'R-Existing'!E$12:E$500)</f>
        <v>0</v>
      </c>
      <c r="F70" s="42">
        <f>SUMIF('R-Existing'!$B$12:$B$500,$B70,'R-Existing'!F$12:F$500)</f>
        <v>0</v>
      </c>
      <c r="G70" s="42">
        <f>SUMIF('R-Existing'!$B$12:$B$500,$B70,'R-Existing'!G$12:G$500)</f>
        <v>49</v>
      </c>
      <c r="H70" s="42">
        <f>SUMIF('R-Existing'!$B$12:$B$500,$B70,'R-Existing'!H$12:H$500)</f>
        <v>121919.61000000002</v>
      </c>
      <c r="I70" s="42">
        <f>SUMIF('R-Existing'!$B$12:$B$500,$B70,'R-Existing'!I$12:I$500)</f>
        <v>400.73000000000019</v>
      </c>
      <c r="J70" s="42">
        <f>SUMIF('R-Existing'!$B$12:$B$500,$B70,'R-Existing'!J$12:J$500)</f>
        <v>122320.34</v>
      </c>
      <c r="K70" s="42">
        <f>SUMIF('R-Existing'!$B$12:$B$500,$B70,'R-Existing'!K$12:K$500)</f>
        <v>662.59</v>
      </c>
      <c r="L70" s="42">
        <f>SUMIF('R-Existing'!$B$12:$B$500,$B70,'R-Existing'!L$12:L$500)</f>
        <v>1063.32</v>
      </c>
      <c r="M70" s="42">
        <f>SUMIF('R-Existing'!$B$12:$B$500,$B70,'R-Existing'!M$12:M$500)</f>
        <v>12395</v>
      </c>
      <c r="N70" s="42">
        <f>SUMIF('R-Existing'!$B$12:$B$500,$B70,'R-Existing'!N$12:N$500)</f>
        <v>0</v>
      </c>
      <c r="O70" s="42">
        <f>SUMIF('R-Existing'!$B$12:$B$500,$B70,'R-Existing'!O$12:O$500)</f>
        <v>6926.37</v>
      </c>
      <c r="P70" s="42">
        <f>SUMIF('R-Existing'!$B$12:$B$500,$B70,'R-Existing'!P$12:P$500)</f>
        <v>500.09999999999991</v>
      </c>
      <c r="Q70" s="42">
        <f>SUMIF('R-Existing'!$B$12:$B$500,$B70,'R-Existing'!Q$12:Q$500)</f>
        <v>6426.2700000000013</v>
      </c>
      <c r="R70" s="42">
        <f>SUMIF('R-Existing'!$B$12:$B$500,$B70,'R-Existing'!R$12:R$500)</f>
        <v>563.22</v>
      </c>
      <c r="S70" s="42">
        <f>SUMIF('R-Existing'!$B$12:$B$500,$B70,'R-Existing'!S$12:S$500)</f>
        <v>115493.34000000001</v>
      </c>
      <c r="T70" s="42">
        <f>SUMIF('R-Existing'!$B$12:$B$500,$B70,'R-Existing'!T$12:T$500)</f>
        <v>116056.56000000003</v>
      </c>
      <c r="U70" s="42">
        <f t="shared" si="4"/>
        <v>1</v>
      </c>
      <c r="V70" s="42">
        <f>SUMIF('R-Existing'!$B$12:$B$500,$B70,'R-Existing'!V$12:V$500)</f>
        <v>1132.4824811666667</v>
      </c>
      <c r="W70" s="42">
        <f>SUMIF('R-Existing'!$B$12:$B$500,$B70,'R-Existing'!W$12:W$500)</f>
        <v>0</v>
      </c>
      <c r="X70" s="42">
        <f>SUMIF('R-Existing'!$B$12:$B$500,$B70,'R-Existing'!X$12:X$500)</f>
        <v>155</v>
      </c>
      <c r="Y70" s="42">
        <f>SUMIF('R-Existing'!$B$12:$B$500,$B70,'R-Existing'!Y$12:Y$500)</f>
        <v>0</v>
      </c>
      <c r="Z70" s="42">
        <f>SUMIF('R-Existing'!$B$12:$B$500,$B70,'R-Existing'!Z$12:Z$500)</f>
        <v>0</v>
      </c>
      <c r="AA70" s="42">
        <f>SUMIF('R-Existing'!$B$12:$B$500,$B70,'R-Existing'!AA$12:AA$500)</f>
        <v>0</v>
      </c>
      <c r="AB70" s="42">
        <f>SUMIF('R-Existing'!$B$12:$B$500,$B70,'R-Existing'!AB$12:AB$500)</f>
        <v>0</v>
      </c>
      <c r="AC70" s="42">
        <f>SUMIF('R-Existing'!$B$12:$B$500,$B70,'R-Existing'!AC$12:AC$500)</f>
        <v>34</v>
      </c>
      <c r="AD70" s="42">
        <f>SUMIF('R-Existing'!$B$12:$B$500,$B70,'R-Existing'!AD$12:AD$500)</f>
        <v>0</v>
      </c>
      <c r="AE70" s="70">
        <f>SUMIF('R-Existing'!$B$12:$B$500,$B70,'R-Existing'!AE$12:AE$500)</f>
        <v>0.1111</v>
      </c>
      <c r="AF70" s="42">
        <f>SUMIF('R-Existing'!$B$12:$B$500,$B70,'R-Existing'!AF$12:AF$500)</f>
        <v>469.91397283333333</v>
      </c>
      <c r="AG70" s="42">
        <f>SUMIF('R-Existing'!$B$12:$B$500,$B70,'R-Existing'!AG$12:AG$500)</f>
        <v>0</v>
      </c>
      <c r="AH70" s="42">
        <f>SUMIF('R-Existing'!$B$12:$B$500,$B70,'R-Existing'!AH$12:AH$500)</f>
        <v>0</v>
      </c>
      <c r="AI70" s="42">
        <f>SUMIF('R-Existing'!$B$12:$B$500,$B70,'R-Existing'!AI$12:AI$500)</f>
        <v>15</v>
      </c>
      <c r="AJ70" s="42">
        <f>SUMIF('R-Existing'!$B$12:$B$500,$B70,'R-Existing'!AJ$12:AJ$500)</f>
        <v>4601.37</v>
      </c>
      <c r="AK70" s="42">
        <f>SUMIF('R-Existing'!$B$12:$B$500,$B70,'R-Existing'!AK$12:AK$500)</f>
        <v>0</v>
      </c>
      <c r="AL70" s="42">
        <f>SUMIF('R-Existing'!$B$12:$B$500,$B70,'R-Existing'!AL$12:AL$500)</f>
        <v>0</v>
      </c>
      <c r="AM70" s="42">
        <f>SUMIF('R-Existing'!$B$12:$B$500,$B70,'R-Existing'!AM$12:AM$500)</f>
        <v>0</v>
      </c>
      <c r="AN70" s="42">
        <f>SUMIF('R-Existing'!$B$12:$B$500,$B70,'R-Existing'!AN$12:AN$500)</f>
        <v>0</v>
      </c>
      <c r="AO70" s="42"/>
      <c r="AP70" s="42"/>
    </row>
    <row r="71" spans="1:42" x14ac:dyDescent="0.2">
      <c r="A71" s="1">
        <f t="shared" si="2"/>
        <v>3</v>
      </c>
      <c r="B71" s="10">
        <f t="shared" si="5"/>
        <v>43555</v>
      </c>
      <c r="C71" s="42">
        <f>SUMIF('R-Existing'!$B$12:$B$500,$B71,'R-Existing'!C$12:C$500)</f>
        <v>87311.289999999964</v>
      </c>
      <c r="D71" s="42">
        <f>SUMIF('R-Existing'!$B$12:$B$500,$B71,'R-Existing'!D$12:D$500)</f>
        <v>4948422.5700000012</v>
      </c>
      <c r="E71" s="42">
        <f>SUMIF('R-Existing'!$B$12:$B$500,$B71,'R-Existing'!E$12:E$500)</f>
        <v>0</v>
      </c>
      <c r="F71" s="42">
        <f>SUMIF('R-Existing'!$B$12:$B$500,$B71,'R-Existing'!F$12:F$500)</f>
        <v>0</v>
      </c>
      <c r="G71" s="42">
        <f>SUMIF('R-Existing'!$B$12:$B$500,$B71,'R-Existing'!G$12:G$500)</f>
        <v>56</v>
      </c>
      <c r="H71" s="42">
        <f>SUMIF('R-Existing'!$B$12:$B$500,$B71,'R-Existing'!H$12:H$500)</f>
        <v>115493.34000000001</v>
      </c>
      <c r="I71" s="42">
        <f>SUMIF('R-Existing'!$B$12:$B$500,$B71,'R-Existing'!I$12:I$500)</f>
        <v>563.22000000000412</v>
      </c>
      <c r="J71" s="42">
        <f>SUMIF('R-Existing'!$B$12:$B$500,$B71,'R-Existing'!J$12:J$500)</f>
        <v>116056.56000000003</v>
      </c>
      <c r="K71" s="42">
        <f>SUMIF('R-Existing'!$B$12:$B$500,$B71,'R-Existing'!K$12:K$500)</f>
        <v>628.6299999999959</v>
      </c>
      <c r="L71" s="42">
        <f>SUMIF('R-Existing'!$B$12:$B$500,$B71,'R-Existing'!L$12:L$500)</f>
        <v>1191.8500000000001</v>
      </c>
      <c r="M71" s="42">
        <f>SUMIF('R-Existing'!$B$12:$B$500,$B71,'R-Existing'!M$12:M$500)</f>
        <v>16680</v>
      </c>
      <c r="N71" s="42">
        <f>SUMIF('R-Existing'!$B$12:$B$500,$B71,'R-Existing'!N$12:N$500)</f>
        <v>0</v>
      </c>
      <c r="O71" s="42">
        <f>SUMIF('R-Existing'!$B$12:$B$500,$B71,'R-Existing'!O$12:O$500)</f>
        <v>10497.87</v>
      </c>
      <c r="P71" s="42">
        <f>SUMIF('R-Existing'!$B$12:$B$500,$B71,'R-Existing'!P$12:P$500)</f>
        <v>838.88000000000011</v>
      </c>
      <c r="Q71" s="42">
        <f>SUMIF('R-Existing'!$B$12:$B$500,$B71,'R-Existing'!Q$12:Q$500)</f>
        <v>9658.9900000000016</v>
      </c>
      <c r="R71" s="42">
        <f>SUMIF('R-Existing'!$B$12:$B$500,$B71,'R-Existing'!R$12:R$500)</f>
        <v>352.97000000000008</v>
      </c>
      <c r="S71" s="42">
        <f>SUMIF('R-Existing'!$B$12:$B$500,$B71,'R-Existing'!S$12:S$500)</f>
        <v>105834.35000000002</v>
      </c>
      <c r="T71" s="42">
        <f>SUMIF('R-Existing'!$B$12:$B$500,$B71,'R-Existing'!T$12:T$500)</f>
        <v>106187.32000000002</v>
      </c>
      <c r="U71" s="42">
        <f t="shared" si="4"/>
        <v>1</v>
      </c>
      <c r="V71" s="42">
        <f>SUMIF('R-Existing'!$B$12:$B$500,$B71,'R-Existing'!V$12:V$500)</f>
        <v>1074.4903180000003</v>
      </c>
      <c r="W71" s="42">
        <f>SUMIF('R-Existing'!$B$12:$B$500,$B71,'R-Existing'!W$12:W$500)</f>
        <v>0</v>
      </c>
      <c r="X71" s="42">
        <f>SUMIF('R-Existing'!$B$12:$B$500,$B71,'R-Existing'!X$12:X$500)</f>
        <v>155</v>
      </c>
      <c r="Y71" s="42">
        <f>SUMIF('R-Existing'!$B$12:$B$500,$B71,'R-Existing'!Y$12:Y$500)</f>
        <v>0</v>
      </c>
      <c r="Z71" s="42">
        <f>SUMIF('R-Existing'!$B$12:$B$500,$B71,'R-Existing'!Z$12:Z$500)</f>
        <v>0</v>
      </c>
      <c r="AA71" s="42">
        <f>SUMIF('R-Existing'!$B$12:$B$500,$B71,'R-Existing'!AA$12:AA$500)</f>
        <v>0</v>
      </c>
      <c r="AB71" s="42">
        <f>SUMIF('R-Existing'!$B$12:$B$500,$B71,'R-Existing'!AB$12:AB$500)</f>
        <v>0</v>
      </c>
      <c r="AC71" s="42">
        <f>SUMIF('R-Existing'!$B$12:$B$500,$B71,'R-Existing'!AC$12:AC$500)</f>
        <v>31</v>
      </c>
      <c r="AD71" s="42">
        <f>SUMIF('R-Existing'!$B$12:$B$500,$B71,'R-Existing'!AD$12:AD$500)</f>
        <v>0</v>
      </c>
      <c r="AE71" s="70">
        <f>SUMIF('R-Existing'!$B$12:$B$500,$B71,'R-Existing'!AE$12:AE$500)</f>
        <v>0.1111</v>
      </c>
      <c r="AF71" s="42">
        <f>SUMIF('R-Existing'!$B$12:$B$500,$B71,'R-Existing'!AF$12:AF$500)</f>
        <v>445.85061800000011</v>
      </c>
      <c r="AG71" s="42">
        <f>SUMIF('R-Existing'!$B$12:$B$500,$B71,'R-Existing'!AG$12:AG$500)</f>
        <v>0</v>
      </c>
      <c r="AH71" s="42">
        <f>SUMIF('R-Existing'!$B$12:$B$500,$B71,'R-Existing'!AH$12:AH$500)</f>
        <v>0</v>
      </c>
      <c r="AI71" s="42">
        <f>SUMIF('R-Existing'!$B$12:$B$500,$B71,'R-Existing'!AI$12:AI$500)</f>
        <v>25</v>
      </c>
      <c r="AJ71" s="42">
        <f>SUMIF('R-Existing'!$B$12:$B$500,$B71,'R-Existing'!AJ$12:AJ$500)</f>
        <v>6735.31</v>
      </c>
      <c r="AK71" s="42">
        <f>SUMIF('R-Existing'!$B$12:$B$500,$B71,'R-Existing'!AK$12:AK$500)</f>
        <v>0</v>
      </c>
      <c r="AL71" s="42">
        <f>SUMIF('R-Existing'!$B$12:$B$500,$B71,'R-Existing'!AL$12:AL$500)</f>
        <v>0</v>
      </c>
      <c r="AM71" s="42">
        <f>SUMIF('R-Existing'!$B$12:$B$500,$B71,'R-Existing'!AM$12:AM$500)</f>
        <v>0</v>
      </c>
      <c r="AN71" s="42">
        <f>SUMIF('R-Existing'!$B$12:$B$500,$B71,'R-Existing'!AN$12:AN$500)</f>
        <v>0</v>
      </c>
      <c r="AO71" s="42"/>
      <c r="AP71" s="42"/>
    </row>
    <row r="72" spans="1:42" x14ac:dyDescent="0.2">
      <c r="A72" s="1">
        <f t="shared" si="2"/>
        <v>4</v>
      </c>
      <c r="B72" s="10">
        <f t="shared" si="5"/>
        <v>43585</v>
      </c>
      <c r="C72" s="42">
        <f>SUMIF('R-Existing'!$B$12:$B$500,$B72,'R-Existing'!C$12:C$500)</f>
        <v>93295.200000000026</v>
      </c>
      <c r="D72" s="42">
        <f>SUMIF('R-Existing'!$B$12:$B$500,$B72,'R-Existing'!D$12:D$500)</f>
        <v>5041717.7700000014</v>
      </c>
      <c r="E72" s="42">
        <f>SUMIF('R-Existing'!$B$12:$B$500,$B72,'R-Existing'!E$12:E$500)</f>
        <v>0</v>
      </c>
      <c r="F72" s="42">
        <f>SUMIF('R-Existing'!$B$12:$B$500,$B72,'R-Existing'!F$12:F$500)</f>
        <v>0</v>
      </c>
      <c r="G72" s="42">
        <f>SUMIF('R-Existing'!$B$12:$B$500,$B72,'R-Existing'!G$12:G$500)</f>
        <v>66</v>
      </c>
      <c r="H72" s="42">
        <f>SUMIF('R-Existing'!$B$12:$B$500,$B72,'R-Existing'!H$12:H$500)</f>
        <v>105834.35000000002</v>
      </c>
      <c r="I72" s="42">
        <f>SUMIF('R-Existing'!$B$12:$B$500,$B72,'R-Existing'!I$12:I$500)</f>
        <v>352.969999999999</v>
      </c>
      <c r="J72" s="42">
        <f>SUMIF('R-Existing'!$B$12:$B$500,$B72,'R-Existing'!J$12:J$500)</f>
        <v>106187.32000000002</v>
      </c>
      <c r="K72" s="42">
        <f>SUMIF('R-Existing'!$B$12:$B$500,$B72,'R-Existing'!K$12:K$500)</f>
        <v>575.21000000000083</v>
      </c>
      <c r="L72" s="42">
        <f>SUMIF('R-Existing'!$B$12:$B$500,$B72,'R-Existing'!L$12:L$500)</f>
        <v>928.18</v>
      </c>
      <c r="M72" s="42">
        <f>SUMIF('R-Existing'!$B$12:$B$500,$B72,'R-Existing'!M$12:M$500)</f>
        <v>17590</v>
      </c>
      <c r="N72" s="42">
        <f>SUMIF('R-Existing'!$B$12:$B$500,$B72,'R-Existing'!N$12:N$500)</f>
        <v>0</v>
      </c>
      <c r="O72" s="42">
        <f>SUMIF('R-Existing'!$B$12:$B$500,$B72,'R-Existing'!O$12:O$500)</f>
        <v>9359.7000000000007</v>
      </c>
      <c r="P72" s="42">
        <f>SUMIF('R-Existing'!$B$12:$B$500,$B72,'R-Existing'!P$12:P$500)</f>
        <v>647.95000000000005</v>
      </c>
      <c r="Q72" s="42">
        <f>SUMIF('R-Existing'!$B$12:$B$500,$B72,'R-Existing'!Q$12:Q$500)</f>
        <v>8711.7500000000018</v>
      </c>
      <c r="R72" s="42">
        <f>SUMIF('R-Existing'!$B$12:$B$500,$B72,'R-Existing'!R$12:R$500)</f>
        <v>280.22999999999996</v>
      </c>
      <c r="S72" s="42">
        <f>SUMIF('R-Existing'!$B$12:$B$500,$B72,'R-Existing'!S$12:S$500)</f>
        <v>97122.599999999991</v>
      </c>
      <c r="T72" s="42">
        <f>SUMIF('R-Existing'!$B$12:$B$500,$B72,'R-Existing'!T$12:T$500)</f>
        <v>97402.829999999987</v>
      </c>
      <c r="U72" s="42">
        <f t="shared" si="4"/>
        <v>1</v>
      </c>
      <c r="V72" s="42">
        <f>SUMIF('R-Existing'!$B$12:$B$500,$B72,'R-Existing'!V$12:V$500)</f>
        <v>983.11760433333359</v>
      </c>
      <c r="W72" s="42">
        <f>SUMIF('R-Existing'!$B$12:$B$500,$B72,'R-Existing'!W$12:W$500)</f>
        <v>0</v>
      </c>
      <c r="X72" s="42">
        <f>SUMIF('R-Existing'!$B$12:$B$500,$B72,'R-Existing'!X$12:X$500)</f>
        <v>155</v>
      </c>
      <c r="Y72" s="42">
        <f>SUMIF('R-Existing'!$B$12:$B$500,$B72,'R-Existing'!Y$12:Y$500)</f>
        <v>0</v>
      </c>
      <c r="Z72" s="42">
        <f>SUMIF('R-Existing'!$B$12:$B$500,$B72,'R-Existing'!Z$12:Z$500)</f>
        <v>0</v>
      </c>
      <c r="AA72" s="42">
        <f>SUMIF('R-Existing'!$B$12:$B$500,$B72,'R-Existing'!AA$12:AA$500)</f>
        <v>0</v>
      </c>
      <c r="AB72" s="42">
        <f>SUMIF('R-Existing'!$B$12:$B$500,$B72,'R-Existing'!AB$12:AB$500)</f>
        <v>0</v>
      </c>
      <c r="AC72" s="42">
        <f>SUMIF('R-Existing'!$B$12:$B$500,$B72,'R-Existing'!AC$12:AC$500)</f>
        <v>43</v>
      </c>
      <c r="AD72" s="42">
        <f>SUMIF('R-Existing'!$B$12:$B$500,$B72,'R-Existing'!AD$12:AD$500)</f>
        <v>0</v>
      </c>
      <c r="AE72" s="70">
        <f>SUMIF('R-Existing'!$B$12:$B$500,$B72,'R-Existing'!AE$12:AE$500)</f>
        <v>0.1111</v>
      </c>
      <c r="AF72" s="42">
        <f>SUMIF('R-Existing'!$B$12:$B$500,$B72,'R-Existing'!AF$12:AF$500)</f>
        <v>407.93628766666677</v>
      </c>
      <c r="AG72" s="42">
        <f>SUMIF('R-Existing'!$B$12:$B$500,$B72,'R-Existing'!AG$12:AG$500)</f>
        <v>0</v>
      </c>
      <c r="AH72" s="42">
        <f>SUMIF('R-Existing'!$B$12:$B$500,$B72,'R-Existing'!AH$12:AH$500)</f>
        <v>0</v>
      </c>
      <c r="AI72" s="42">
        <f>SUMIF('R-Existing'!$B$12:$B$500,$B72,'R-Existing'!AI$12:AI$500)</f>
        <v>23</v>
      </c>
      <c r="AJ72" s="42">
        <f>SUMIF('R-Existing'!$B$12:$B$500,$B72,'R-Existing'!AJ$12:AJ$500)</f>
        <v>6080</v>
      </c>
      <c r="AK72" s="42">
        <f>SUMIF('R-Existing'!$B$12:$B$500,$B72,'R-Existing'!AK$12:AK$500)</f>
        <v>0</v>
      </c>
      <c r="AL72" s="42">
        <f>SUMIF('R-Existing'!$B$12:$B$500,$B72,'R-Existing'!AL$12:AL$500)</f>
        <v>0</v>
      </c>
      <c r="AM72" s="42">
        <f>SUMIF('R-Existing'!$B$12:$B$500,$B72,'R-Existing'!AM$12:AM$500)</f>
        <v>0</v>
      </c>
      <c r="AN72" s="42">
        <f>SUMIF('R-Existing'!$B$12:$B$500,$B72,'R-Existing'!AN$12:AN$500)</f>
        <v>0</v>
      </c>
      <c r="AO72" s="42"/>
      <c r="AP72" s="42"/>
    </row>
    <row r="73" spans="1:42" x14ac:dyDescent="0.2">
      <c r="A73" s="1">
        <f t="shared" si="2"/>
        <v>5</v>
      </c>
      <c r="B73" s="10">
        <f t="shared" si="5"/>
        <v>43616</v>
      </c>
      <c r="C73" s="42">
        <f>SUMIF('R-Existing'!$B$12:$B$500,$B73,'R-Existing'!C$12:C$500)</f>
        <v>107216.43</v>
      </c>
      <c r="D73" s="42">
        <f>SUMIF('R-Existing'!$B$12:$B$500,$B73,'R-Existing'!D$12:D$500)</f>
        <v>5148934.2000000011</v>
      </c>
      <c r="E73" s="42">
        <f>SUMIF('R-Existing'!$B$12:$B$500,$B73,'R-Existing'!E$12:E$500)</f>
        <v>0</v>
      </c>
      <c r="F73" s="42">
        <f>SUMIF('R-Existing'!$B$12:$B$500,$B73,'R-Existing'!F$12:F$500)</f>
        <v>0</v>
      </c>
      <c r="G73" s="42">
        <f>SUMIF('R-Existing'!$B$12:$B$500,$B73,'R-Existing'!G$12:G$500)</f>
        <v>83</v>
      </c>
      <c r="H73" s="42">
        <f>SUMIF('R-Existing'!$B$12:$B$500,$B73,'R-Existing'!H$12:H$500)</f>
        <v>97122.599999999991</v>
      </c>
      <c r="I73" s="42">
        <f>SUMIF('R-Existing'!$B$12:$B$500,$B73,'R-Existing'!I$12:I$500)</f>
        <v>280.22999999999962</v>
      </c>
      <c r="J73" s="42">
        <f>SUMIF('R-Existing'!$B$12:$B$500,$B73,'R-Existing'!J$12:J$500)</f>
        <v>97402.829999999987</v>
      </c>
      <c r="K73" s="42">
        <f>SUMIF('R-Existing'!$B$12:$B$500,$B73,'R-Existing'!K$12:K$500)</f>
        <v>527.61000000000047</v>
      </c>
      <c r="L73" s="42">
        <f>SUMIF('R-Existing'!$B$12:$B$500,$B73,'R-Existing'!L$12:L$500)</f>
        <v>807.84</v>
      </c>
      <c r="M73" s="42">
        <f>SUMIF('R-Existing'!$B$12:$B$500,$B73,'R-Existing'!M$12:M$500)</f>
        <v>20865</v>
      </c>
      <c r="N73" s="42">
        <f>SUMIF('R-Existing'!$B$12:$B$500,$B73,'R-Existing'!N$12:N$500)</f>
        <v>0</v>
      </c>
      <c r="O73" s="42">
        <f>SUMIF('R-Existing'!$B$12:$B$500,$B73,'R-Existing'!O$12:O$500)</f>
        <v>11372.669999999998</v>
      </c>
      <c r="P73" s="42">
        <f>SUMIF('R-Existing'!$B$12:$B$500,$B73,'R-Existing'!P$12:P$500)</f>
        <v>659.70000000000016</v>
      </c>
      <c r="Q73" s="42">
        <f>SUMIF('R-Existing'!$B$12:$B$500,$B73,'R-Existing'!Q$12:Q$500)</f>
        <v>10712.97</v>
      </c>
      <c r="R73" s="42">
        <f>SUMIF('R-Existing'!$B$12:$B$500,$B73,'R-Existing'!R$12:R$500)</f>
        <v>148.13999999999999</v>
      </c>
      <c r="S73" s="42">
        <f>SUMIF('R-Existing'!$B$12:$B$500,$B73,'R-Existing'!S$12:S$500)</f>
        <v>86409.63</v>
      </c>
      <c r="T73" s="42">
        <f>SUMIF('R-Existing'!$B$12:$B$500,$B73,'R-Existing'!T$12:T$500)</f>
        <v>86557.77</v>
      </c>
      <c r="U73" s="42">
        <f t="shared" si="4"/>
        <v>1</v>
      </c>
      <c r="V73" s="42">
        <f>SUMIF('R-Existing'!$B$12:$B$500,$B73,'R-Existing'!V$12:V$500)</f>
        <v>901.78786774999992</v>
      </c>
      <c r="W73" s="42">
        <f>SUMIF('R-Existing'!$B$12:$B$500,$B73,'R-Existing'!W$12:W$500)</f>
        <v>0</v>
      </c>
      <c r="X73" s="42">
        <f>SUMIF('R-Existing'!$B$12:$B$500,$B73,'R-Existing'!X$12:X$500)</f>
        <v>155</v>
      </c>
      <c r="Y73" s="42">
        <f>SUMIF('R-Existing'!$B$12:$B$500,$B73,'R-Existing'!Y$12:Y$500)</f>
        <v>0</v>
      </c>
      <c r="Z73" s="42">
        <f>SUMIF('R-Existing'!$B$12:$B$500,$B73,'R-Existing'!Z$12:Z$500)</f>
        <v>0</v>
      </c>
      <c r="AA73" s="42">
        <f>SUMIF('R-Existing'!$B$12:$B$500,$B73,'R-Existing'!AA$12:AA$500)</f>
        <v>0</v>
      </c>
      <c r="AB73" s="42">
        <f>SUMIF('R-Existing'!$B$12:$B$500,$B73,'R-Existing'!AB$12:AB$500)</f>
        <v>0</v>
      </c>
      <c r="AC73" s="42">
        <f>SUMIF('R-Existing'!$B$12:$B$500,$B73,'R-Existing'!AC$12:AC$500)</f>
        <v>58</v>
      </c>
      <c r="AD73" s="42">
        <f>SUMIF('R-Existing'!$B$12:$B$500,$B73,'R-Existing'!AD$12:AD$500)</f>
        <v>0</v>
      </c>
      <c r="AE73" s="70">
        <f>SUMIF('R-Existing'!$B$12:$B$500,$B73,'R-Existing'!AE$12:AE$500)</f>
        <v>0.1111</v>
      </c>
      <c r="AF73" s="42">
        <f>SUMIF('R-Existing'!$B$12:$B$500,$B73,'R-Existing'!AF$12:AF$500)</f>
        <v>374.18920524999999</v>
      </c>
      <c r="AG73" s="42">
        <f>SUMIF('R-Existing'!$B$12:$B$500,$B73,'R-Existing'!AG$12:AG$500)</f>
        <v>0</v>
      </c>
      <c r="AH73" s="42">
        <f>SUMIF('R-Existing'!$B$12:$B$500,$B73,'R-Existing'!AH$12:AH$500)</f>
        <v>0</v>
      </c>
      <c r="AI73" s="42">
        <f>SUMIF('R-Existing'!$B$12:$B$500,$B73,'R-Existing'!AI$12:AI$500)</f>
        <v>25</v>
      </c>
      <c r="AJ73" s="42">
        <f>SUMIF('R-Existing'!$B$12:$B$500,$B73,'R-Existing'!AJ$12:AJ$500)</f>
        <v>7550.6399999999994</v>
      </c>
      <c r="AK73" s="42">
        <f>SUMIF('R-Existing'!$B$12:$B$500,$B73,'R-Existing'!AK$12:AK$500)</f>
        <v>0</v>
      </c>
      <c r="AL73" s="42">
        <f>SUMIF('R-Existing'!$B$12:$B$500,$B73,'R-Existing'!AL$12:AL$500)</f>
        <v>0</v>
      </c>
      <c r="AM73" s="42">
        <f>SUMIF('R-Existing'!$B$12:$B$500,$B73,'R-Existing'!AM$12:AM$500)</f>
        <v>0</v>
      </c>
      <c r="AN73" s="42">
        <f>SUMIF('R-Existing'!$B$12:$B$500,$B73,'R-Existing'!AN$12:AN$500)</f>
        <v>0</v>
      </c>
      <c r="AO73" s="42"/>
      <c r="AP73" s="42"/>
    </row>
    <row r="74" spans="1:42" x14ac:dyDescent="0.2">
      <c r="A74" s="1">
        <f t="shared" si="2"/>
        <v>6</v>
      </c>
      <c r="B74" s="10">
        <f t="shared" si="5"/>
        <v>43646</v>
      </c>
      <c r="C74" s="42">
        <f>SUMIF('R-Existing'!$B$12:$B$500,$B74,'R-Existing'!C$12:C$500)</f>
        <v>103849.07000000004</v>
      </c>
      <c r="D74" s="42">
        <f>SUMIF('R-Existing'!$B$12:$B$500,$B74,'R-Existing'!D$12:D$500)</f>
        <v>5252783.2700000014</v>
      </c>
      <c r="E74" s="42">
        <f>SUMIF('R-Existing'!$B$12:$B$500,$B74,'R-Existing'!E$12:E$500)</f>
        <v>0</v>
      </c>
      <c r="F74" s="42">
        <f>SUMIF('R-Existing'!$B$12:$B$500,$B74,'R-Existing'!F$12:F$500)</f>
        <v>0</v>
      </c>
      <c r="G74" s="42">
        <f>SUMIF('R-Existing'!$B$12:$B$500,$B74,'R-Existing'!G$12:G$500)</f>
        <v>97</v>
      </c>
      <c r="H74" s="42">
        <f>SUMIF('R-Existing'!$B$12:$B$500,$B74,'R-Existing'!H$12:H$500)</f>
        <v>86409.63</v>
      </c>
      <c r="I74" s="42">
        <f>SUMIF('R-Existing'!$B$12:$B$500,$B74,'R-Existing'!I$12:I$500)</f>
        <v>148.14000000000027</v>
      </c>
      <c r="J74" s="42">
        <f>SUMIF('R-Existing'!$B$12:$B$500,$B74,'R-Existing'!J$12:J$500)</f>
        <v>86557.77</v>
      </c>
      <c r="K74" s="42">
        <f>SUMIF('R-Existing'!$B$12:$B$500,$B74,'R-Existing'!K$12:K$500)</f>
        <v>468.85999999999962</v>
      </c>
      <c r="L74" s="42">
        <f>SUMIF('R-Existing'!$B$12:$B$500,$B74,'R-Existing'!L$12:L$500)</f>
        <v>616.99999999999977</v>
      </c>
      <c r="M74" s="42">
        <f>SUMIF('R-Existing'!$B$12:$B$500,$B74,'R-Existing'!M$12:M$500)</f>
        <v>23355</v>
      </c>
      <c r="N74" s="42">
        <f>SUMIF('R-Existing'!$B$12:$B$500,$B74,'R-Existing'!N$12:N$500)</f>
        <v>0</v>
      </c>
      <c r="O74" s="42">
        <f>SUMIF('R-Existing'!$B$12:$B$500,$B74,'R-Existing'!O$12:O$500)</f>
        <v>11152.24</v>
      </c>
      <c r="P74" s="42">
        <f>SUMIF('R-Existing'!$B$12:$B$500,$B74,'R-Existing'!P$12:P$500)</f>
        <v>521.11999999999989</v>
      </c>
      <c r="Q74" s="42">
        <f>SUMIF('R-Existing'!$B$12:$B$500,$B74,'R-Existing'!Q$12:Q$500)</f>
        <v>10631.119999999999</v>
      </c>
      <c r="R74" s="42">
        <f>SUMIF('R-Existing'!$B$12:$B$500,$B74,'R-Existing'!R$12:R$500)</f>
        <v>95.88000000000001</v>
      </c>
      <c r="S74" s="42">
        <f>SUMIF('R-Existing'!$B$12:$B$500,$B74,'R-Existing'!S$12:S$500)</f>
        <v>75778.510000000009</v>
      </c>
      <c r="T74" s="42">
        <f>SUMIF('R-Existing'!$B$12:$B$500,$B74,'R-Existing'!T$12:T$500)</f>
        <v>75874.390000000014</v>
      </c>
      <c r="U74" s="42">
        <f t="shared" si="4"/>
        <v>1</v>
      </c>
      <c r="V74" s="42">
        <f>SUMIF('R-Existing'!$B$12:$B$500,$B74,'R-Existing'!V$12:V$500)</f>
        <v>801.38068725000005</v>
      </c>
      <c r="W74" s="42">
        <f>SUMIF('R-Existing'!$B$12:$B$500,$B74,'R-Existing'!W$12:W$500)</f>
        <v>0</v>
      </c>
      <c r="X74" s="42">
        <f>SUMIF('R-Existing'!$B$12:$B$500,$B74,'R-Existing'!X$12:X$500)</f>
        <v>155</v>
      </c>
      <c r="Y74" s="42">
        <f>SUMIF('R-Existing'!$B$12:$B$500,$B74,'R-Existing'!Y$12:Y$500)</f>
        <v>0</v>
      </c>
      <c r="Z74" s="42">
        <f>SUMIF('R-Existing'!$B$12:$B$500,$B74,'R-Existing'!Z$12:Z$500)</f>
        <v>0</v>
      </c>
      <c r="AA74" s="42">
        <f>SUMIF('R-Existing'!$B$12:$B$500,$B74,'R-Existing'!AA$12:AA$500)</f>
        <v>0</v>
      </c>
      <c r="AB74" s="42">
        <f>SUMIF('R-Existing'!$B$12:$B$500,$B74,'R-Existing'!AB$12:AB$500)</f>
        <v>0</v>
      </c>
      <c r="AC74" s="42">
        <f>SUMIF('R-Existing'!$B$12:$B$500,$B74,'R-Existing'!AC$12:AC$500)</f>
        <v>71</v>
      </c>
      <c r="AD74" s="42">
        <f>SUMIF('R-Existing'!$B$12:$B$500,$B74,'R-Existing'!AD$12:AD$500)</f>
        <v>0</v>
      </c>
      <c r="AE74" s="70">
        <f>SUMIF('R-Existing'!$B$12:$B$500,$B74,'R-Existing'!AE$12:AE$500)</f>
        <v>0.1111</v>
      </c>
      <c r="AF74" s="42">
        <f>SUMIF('R-Existing'!$B$12:$B$500,$B74,'R-Existing'!AF$12:AF$500)</f>
        <v>332.52609975000001</v>
      </c>
      <c r="AG74" s="42">
        <f>SUMIF('R-Existing'!$B$12:$B$500,$B74,'R-Existing'!AG$12:AG$500)</f>
        <v>0</v>
      </c>
      <c r="AH74" s="42">
        <f>SUMIF('R-Existing'!$B$12:$B$500,$B74,'R-Existing'!AH$12:AH$500)</f>
        <v>0</v>
      </c>
      <c r="AI74" s="42">
        <f>SUMIF('R-Existing'!$B$12:$B$500,$B74,'R-Existing'!AI$12:AI$500)</f>
        <v>26</v>
      </c>
      <c r="AJ74" s="42">
        <f>SUMIF('R-Existing'!$B$12:$B$500,$B74,'R-Existing'!AJ$12:AJ$500)</f>
        <v>7379.76</v>
      </c>
      <c r="AK74" s="42">
        <f>SUMIF('R-Existing'!$B$12:$B$500,$B74,'R-Existing'!AK$12:AK$500)</f>
        <v>0</v>
      </c>
      <c r="AL74" s="42">
        <f>SUMIF('R-Existing'!$B$12:$B$500,$B74,'R-Existing'!AL$12:AL$500)</f>
        <v>0</v>
      </c>
      <c r="AM74" s="42">
        <f>SUMIF('R-Existing'!$B$12:$B$500,$B74,'R-Existing'!AM$12:AM$500)</f>
        <v>0</v>
      </c>
      <c r="AN74" s="42">
        <f>SUMIF('R-Existing'!$B$12:$B$500,$B74,'R-Existing'!AN$12:AN$500)</f>
        <v>0</v>
      </c>
      <c r="AO74" s="42"/>
      <c r="AP74" s="42"/>
    </row>
    <row r="75" spans="1:42" x14ac:dyDescent="0.2">
      <c r="A75" s="1">
        <f t="shared" si="2"/>
        <v>7</v>
      </c>
      <c r="B75" s="10">
        <f t="shared" si="5"/>
        <v>43677</v>
      </c>
      <c r="C75" s="42">
        <f>SUMIF('R-Existing'!$B$12:$B$500,$B75,'R-Existing'!C$12:C$500)</f>
        <v>102449.58999999997</v>
      </c>
      <c r="D75" s="42">
        <f>SUMIF('R-Existing'!$B$12:$B$500,$B75,'R-Existing'!D$12:D$500)</f>
        <v>5355232.8600000013</v>
      </c>
      <c r="E75" s="42">
        <f>SUMIF('R-Existing'!$B$12:$B$500,$B75,'R-Existing'!E$12:E$500)</f>
        <v>0</v>
      </c>
      <c r="F75" s="42">
        <f>SUMIF('R-Existing'!$B$12:$B$500,$B75,'R-Existing'!F$12:F$500)</f>
        <v>0</v>
      </c>
      <c r="G75" s="42">
        <f>SUMIF('R-Existing'!$B$12:$B$500,$B75,'R-Existing'!G$12:G$500)</f>
        <v>107</v>
      </c>
      <c r="H75" s="42">
        <f>SUMIF('R-Existing'!$B$12:$B$500,$B75,'R-Existing'!H$12:H$500)</f>
        <v>75778.510000000009</v>
      </c>
      <c r="I75" s="42">
        <f>SUMIF('R-Existing'!$B$12:$B$500,$B75,'R-Existing'!I$12:I$500)</f>
        <v>95.880000000000351</v>
      </c>
      <c r="J75" s="42">
        <f>SUMIF('R-Existing'!$B$12:$B$500,$B75,'R-Existing'!J$12:J$500)</f>
        <v>75874.390000000014</v>
      </c>
      <c r="K75" s="42">
        <f>SUMIF('R-Existing'!$B$12:$B$500,$B75,'R-Existing'!K$12:K$500)</f>
        <v>410.99999999999977</v>
      </c>
      <c r="L75" s="42">
        <f>SUMIF('R-Existing'!$B$12:$B$500,$B75,'R-Existing'!L$12:L$500)</f>
        <v>506.88000000000011</v>
      </c>
      <c r="M75" s="42">
        <f>SUMIF('R-Existing'!$B$12:$B$500,$B75,'R-Existing'!M$12:M$500)</f>
        <v>25865</v>
      </c>
      <c r="N75" s="42">
        <f>SUMIF('R-Existing'!$B$12:$B$500,$B75,'R-Existing'!N$12:N$500)</f>
        <v>0</v>
      </c>
      <c r="O75" s="42">
        <f>SUMIF('R-Existing'!$B$12:$B$500,$B75,'R-Existing'!O$12:O$500)</f>
        <v>12894.720000000001</v>
      </c>
      <c r="P75" s="42">
        <f>SUMIF('R-Existing'!$B$12:$B$500,$B75,'R-Existing'!P$12:P$500)</f>
        <v>465.73</v>
      </c>
      <c r="Q75" s="42">
        <f>SUMIF('R-Existing'!$B$12:$B$500,$B75,'R-Existing'!Q$12:Q$500)</f>
        <v>12428.990000000002</v>
      </c>
      <c r="R75" s="42">
        <f>SUMIF('R-Existing'!$B$12:$B$500,$B75,'R-Existing'!R$12:R$500)</f>
        <v>41.150000000000006</v>
      </c>
      <c r="S75" s="42">
        <f>SUMIF('R-Existing'!$B$12:$B$500,$B75,'R-Existing'!S$12:S$500)</f>
        <v>63349.51999999999</v>
      </c>
      <c r="T75" s="42">
        <f>SUMIF('R-Existing'!$B$12:$B$500,$B75,'R-Existing'!T$12:T$500)</f>
        <v>63390.67</v>
      </c>
      <c r="U75" s="42">
        <f t="shared" si="4"/>
        <v>1</v>
      </c>
      <c r="V75" s="42">
        <f>SUMIF('R-Existing'!$B$12:$B$500,$B75,'R-Existing'!V$12:V$500)</f>
        <v>702.47039408333353</v>
      </c>
      <c r="W75" s="42">
        <f>SUMIF('R-Existing'!$B$12:$B$500,$B75,'R-Existing'!W$12:W$500)</f>
        <v>0</v>
      </c>
      <c r="X75" s="42">
        <f>SUMIF('R-Existing'!$B$12:$B$500,$B75,'R-Existing'!X$12:X$500)</f>
        <v>155</v>
      </c>
      <c r="Y75" s="42">
        <f>SUMIF('R-Existing'!$B$12:$B$500,$B75,'R-Existing'!Y$12:Y$500)</f>
        <v>0</v>
      </c>
      <c r="Z75" s="42">
        <f>SUMIF('R-Existing'!$B$12:$B$500,$B75,'R-Existing'!Z$12:Z$500)</f>
        <v>0</v>
      </c>
      <c r="AA75" s="42">
        <f>SUMIF('R-Existing'!$B$12:$B$500,$B75,'R-Existing'!AA$12:AA$500)</f>
        <v>0</v>
      </c>
      <c r="AB75" s="42">
        <f>SUMIF('R-Existing'!$B$12:$B$500,$B75,'R-Existing'!AB$12:AB$500)</f>
        <v>0</v>
      </c>
      <c r="AC75" s="42">
        <f>SUMIF('R-Existing'!$B$12:$B$500,$B75,'R-Existing'!AC$12:AC$500)</f>
        <v>78</v>
      </c>
      <c r="AD75" s="42">
        <f>SUMIF('R-Existing'!$B$12:$B$500,$B75,'R-Existing'!AD$12:AD$500)</f>
        <v>0</v>
      </c>
      <c r="AE75" s="70">
        <f>SUMIF('R-Existing'!$B$12:$B$500,$B75,'R-Existing'!AE$12:AE$500)</f>
        <v>0.1111</v>
      </c>
      <c r="AF75" s="42">
        <f>SUMIF('R-Existing'!$B$12:$B$500,$B75,'R-Existing'!AF$12:AF$500)</f>
        <v>291.48411491666673</v>
      </c>
      <c r="AG75" s="42">
        <f>SUMIF('R-Existing'!$B$12:$B$500,$B75,'R-Existing'!AG$12:AG$500)</f>
        <v>0</v>
      </c>
      <c r="AH75" s="42">
        <f>SUMIF('R-Existing'!$B$12:$B$500,$B75,'R-Existing'!AH$12:AH$500)</f>
        <v>0</v>
      </c>
      <c r="AI75" s="42">
        <f>SUMIF('R-Existing'!$B$12:$B$500,$B75,'R-Existing'!AI$12:AI$500)</f>
        <v>29</v>
      </c>
      <c r="AJ75" s="42">
        <f>SUMIF('R-Existing'!$B$12:$B$500,$B75,'R-Existing'!AJ$12:AJ$500)</f>
        <v>8554.02</v>
      </c>
      <c r="AK75" s="42">
        <f>SUMIF('R-Existing'!$B$12:$B$500,$B75,'R-Existing'!AK$12:AK$500)</f>
        <v>0</v>
      </c>
      <c r="AL75" s="42">
        <f>SUMIF('R-Existing'!$B$12:$B$500,$B75,'R-Existing'!AL$12:AL$500)</f>
        <v>0</v>
      </c>
      <c r="AM75" s="42">
        <f>SUMIF('R-Existing'!$B$12:$B$500,$B75,'R-Existing'!AM$12:AM$500)</f>
        <v>0</v>
      </c>
      <c r="AN75" s="42">
        <f>SUMIF('R-Existing'!$B$12:$B$500,$B75,'R-Existing'!AN$12:AN$500)</f>
        <v>0</v>
      </c>
      <c r="AO75" s="42"/>
      <c r="AP75" s="42"/>
    </row>
    <row r="76" spans="1:42" x14ac:dyDescent="0.2">
      <c r="A76" s="1">
        <f t="shared" si="2"/>
        <v>8</v>
      </c>
      <c r="B76" s="10">
        <f t="shared" si="5"/>
        <v>43708</v>
      </c>
      <c r="C76" s="42">
        <f>SUMIF('R-Existing'!$B$12:$B$500,$B76,'R-Existing'!C$12:C$500)</f>
        <v>96366.619999999952</v>
      </c>
      <c r="D76" s="42">
        <f>SUMIF('R-Existing'!$B$12:$B$500,$B76,'R-Existing'!D$12:D$500)</f>
        <v>5451599.4800000014</v>
      </c>
      <c r="E76" s="42">
        <f>SUMIF('R-Existing'!$B$12:$B$500,$B76,'R-Existing'!E$12:E$500)</f>
        <v>0</v>
      </c>
      <c r="F76" s="42">
        <f>SUMIF('R-Existing'!$B$12:$B$500,$B76,'R-Existing'!F$12:F$500)</f>
        <v>0</v>
      </c>
      <c r="G76" s="42">
        <f>SUMIF('R-Existing'!$B$12:$B$500,$B76,'R-Existing'!G$12:G$500)</f>
        <v>99</v>
      </c>
      <c r="H76" s="42">
        <f>SUMIF('R-Existing'!$B$12:$B$500,$B76,'R-Existing'!H$12:H$500)</f>
        <v>63349.51999999999</v>
      </c>
      <c r="I76" s="42">
        <f>SUMIF('R-Existing'!$B$12:$B$500,$B76,'R-Existing'!I$12:I$500)</f>
        <v>41.149999999999487</v>
      </c>
      <c r="J76" s="42">
        <f>SUMIF('R-Existing'!$B$12:$B$500,$B76,'R-Existing'!J$12:J$500)</f>
        <v>63390.67</v>
      </c>
      <c r="K76" s="42">
        <f>SUMIF('R-Existing'!$B$12:$B$500,$B76,'R-Existing'!K$12:K$500)</f>
        <v>343.40000000000043</v>
      </c>
      <c r="L76" s="42">
        <f>SUMIF('R-Existing'!$B$12:$B$500,$B76,'R-Existing'!L$12:L$500)</f>
        <v>384.54999999999995</v>
      </c>
      <c r="M76" s="42">
        <f>SUMIF('R-Existing'!$B$12:$B$500,$B76,'R-Existing'!M$12:M$500)</f>
        <v>22385</v>
      </c>
      <c r="N76" s="42">
        <f>SUMIF('R-Existing'!$B$12:$B$500,$B76,'R-Existing'!N$12:N$500)</f>
        <v>0</v>
      </c>
      <c r="O76" s="42">
        <f>SUMIF('R-Existing'!$B$12:$B$500,$B76,'R-Existing'!O$12:O$500)</f>
        <v>9653.2000000000007</v>
      </c>
      <c r="P76" s="42">
        <f>SUMIF('R-Existing'!$B$12:$B$500,$B76,'R-Existing'!P$12:P$500)</f>
        <v>326.81999999999994</v>
      </c>
      <c r="Q76" s="42">
        <f>SUMIF('R-Existing'!$B$12:$B$500,$B76,'R-Existing'!Q$12:Q$500)</f>
        <v>9326.3799999999992</v>
      </c>
      <c r="R76" s="42">
        <f>SUMIF('R-Existing'!$B$12:$B$500,$B76,'R-Existing'!R$12:R$500)</f>
        <v>57.73</v>
      </c>
      <c r="S76" s="42">
        <f>SUMIF('R-Existing'!$B$12:$B$500,$B76,'R-Existing'!S$12:S$500)</f>
        <v>54023.14</v>
      </c>
      <c r="T76" s="42">
        <f>SUMIF('R-Existing'!$B$12:$B$500,$B76,'R-Existing'!T$12:T$500)</f>
        <v>54080.869999999995</v>
      </c>
      <c r="U76" s="42">
        <f t="shared" si="4"/>
        <v>1</v>
      </c>
      <c r="V76" s="42">
        <f>SUMIF('R-Existing'!$B$12:$B$500,$B76,'R-Existing'!V$12:V$500)</f>
        <v>586.89195308333331</v>
      </c>
      <c r="W76" s="42">
        <f>SUMIF('R-Existing'!$B$12:$B$500,$B76,'R-Existing'!W$12:W$500)</f>
        <v>0</v>
      </c>
      <c r="X76" s="42">
        <f>SUMIF('R-Existing'!$B$12:$B$500,$B76,'R-Existing'!X$12:X$500)</f>
        <v>155</v>
      </c>
      <c r="Y76" s="42">
        <f>SUMIF('R-Existing'!$B$12:$B$500,$B76,'R-Existing'!Y$12:Y$500)</f>
        <v>0</v>
      </c>
      <c r="Z76" s="42">
        <f>SUMIF('R-Existing'!$B$12:$B$500,$B76,'R-Existing'!Z$12:Z$500)</f>
        <v>0</v>
      </c>
      <c r="AA76" s="42">
        <f>SUMIF('R-Existing'!$B$12:$B$500,$B76,'R-Existing'!AA$12:AA$500)</f>
        <v>0</v>
      </c>
      <c r="AB76" s="42">
        <f>SUMIF('R-Existing'!$B$12:$B$500,$B76,'R-Existing'!AB$12:AB$500)</f>
        <v>0</v>
      </c>
      <c r="AC76" s="42">
        <f>SUMIF('R-Existing'!$B$12:$B$500,$B76,'R-Existing'!AC$12:AC$500)</f>
        <v>77</v>
      </c>
      <c r="AD76" s="42">
        <f>SUMIF('R-Existing'!$B$12:$B$500,$B76,'R-Existing'!AD$12:AD$500)</f>
        <v>0</v>
      </c>
      <c r="AE76" s="70">
        <f>SUMIF('R-Existing'!$B$12:$B$500,$B76,'R-Existing'!AE$12:AE$500)</f>
        <v>0.1111</v>
      </c>
      <c r="AF76" s="42">
        <f>SUMIF('R-Existing'!$B$12:$B$500,$B76,'R-Existing'!AF$12:AF$500)</f>
        <v>243.52582391666667</v>
      </c>
      <c r="AG76" s="42">
        <f>SUMIF('R-Existing'!$B$12:$B$500,$B76,'R-Existing'!AG$12:AG$500)</f>
        <v>0</v>
      </c>
      <c r="AH76" s="42">
        <f>SUMIF('R-Existing'!$B$12:$B$500,$B76,'R-Existing'!AH$12:AH$500)</f>
        <v>0</v>
      </c>
      <c r="AI76" s="42">
        <f>SUMIF('R-Existing'!$B$12:$B$500,$B76,'R-Existing'!AI$12:AI$500)</f>
        <v>22</v>
      </c>
      <c r="AJ76" s="42">
        <f>SUMIF('R-Existing'!$B$12:$B$500,$B76,'R-Existing'!AJ$12:AJ$500)</f>
        <v>6398.23</v>
      </c>
      <c r="AK76" s="42">
        <f>SUMIF('R-Existing'!$B$12:$B$500,$B76,'R-Existing'!AK$12:AK$500)</f>
        <v>0</v>
      </c>
      <c r="AL76" s="42">
        <f>SUMIF('R-Existing'!$B$12:$B$500,$B76,'R-Existing'!AL$12:AL$500)</f>
        <v>0</v>
      </c>
      <c r="AM76" s="42">
        <f>SUMIF('R-Existing'!$B$12:$B$500,$B76,'R-Existing'!AM$12:AM$500)</f>
        <v>0</v>
      </c>
      <c r="AN76" s="42">
        <f>SUMIF('R-Existing'!$B$12:$B$500,$B76,'R-Existing'!AN$12:AN$500)</f>
        <v>0</v>
      </c>
      <c r="AO76" s="42"/>
      <c r="AP76" s="42"/>
    </row>
    <row r="77" spans="1:42" x14ac:dyDescent="0.2">
      <c r="A77" s="1">
        <f t="shared" ref="A77:A140" si="6">MONTH(B77)</f>
        <v>9</v>
      </c>
      <c r="B77" s="10">
        <f t="shared" ref="B77:B108" si="7">EOMONTH(B76,1)</f>
        <v>43738</v>
      </c>
      <c r="C77" s="42">
        <f>SUMIF('R-Existing'!$B$12:$B$500,$B77,'R-Existing'!C$12:C$500)</f>
        <v>84179.059999999954</v>
      </c>
      <c r="D77" s="42">
        <f>SUMIF('R-Existing'!$B$12:$B$500,$B77,'R-Existing'!D$12:D$500)</f>
        <v>5535778.540000001</v>
      </c>
      <c r="E77" s="42">
        <f>SUMIF('R-Existing'!$B$12:$B$500,$B77,'R-Existing'!E$12:E$500)</f>
        <v>0</v>
      </c>
      <c r="F77" s="42">
        <f>SUMIF('R-Existing'!$B$12:$B$500,$B77,'R-Existing'!F$12:F$500)</f>
        <v>0</v>
      </c>
      <c r="G77" s="42">
        <f>SUMIF('R-Existing'!$B$12:$B$500,$B77,'R-Existing'!G$12:G$500)</f>
        <v>99</v>
      </c>
      <c r="H77" s="42">
        <f>SUMIF('R-Existing'!$B$12:$B$500,$B77,'R-Existing'!H$12:H$500)</f>
        <v>54023.140000000007</v>
      </c>
      <c r="I77" s="42">
        <f>SUMIF('R-Existing'!$B$12:$B$500,$B77,'R-Existing'!I$12:I$500)</f>
        <v>57.730000000000224</v>
      </c>
      <c r="J77" s="42">
        <f>SUMIF('R-Existing'!$B$12:$B$500,$B77,'R-Existing'!J$12:J$500)</f>
        <v>54080.869999999995</v>
      </c>
      <c r="K77" s="42">
        <f>SUMIF('R-Existing'!$B$12:$B$500,$B77,'R-Existing'!K$12:K$500)</f>
        <v>292.93999999999988</v>
      </c>
      <c r="L77" s="42">
        <f>SUMIF('R-Existing'!$B$12:$B$500,$B77,'R-Existing'!L$12:L$500)</f>
        <v>350.67000000000007</v>
      </c>
      <c r="M77" s="42">
        <f>SUMIF('R-Existing'!$B$12:$B$500,$B77,'R-Existing'!M$12:M$500)</f>
        <v>22705</v>
      </c>
      <c r="N77" s="42">
        <f>SUMIF('R-Existing'!$B$12:$B$500,$B77,'R-Existing'!N$12:N$500)</f>
        <v>0</v>
      </c>
      <c r="O77" s="42">
        <f>SUMIF('R-Existing'!$B$12:$B$500,$B77,'R-Existing'!O$12:O$500)</f>
        <v>10143.019999999999</v>
      </c>
      <c r="P77" s="42">
        <f>SUMIF('R-Existing'!$B$12:$B$500,$B77,'R-Existing'!P$12:P$500)</f>
        <v>341.09000000000009</v>
      </c>
      <c r="Q77" s="42">
        <f>SUMIF('R-Existing'!$B$12:$B$500,$B77,'R-Existing'!Q$12:Q$500)</f>
        <v>9801.9299999999967</v>
      </c>
      <c r="R77" s="42">
        <f>SUMIF('R-Existing'!$B$12:$B$500,$B77,'R-Existing'!R$12:R$500)</f>
        <v>9.58</v>
      </c>
      <c r="S77" s="42">
        <f>SUMIF('R-Existing'!$B$12:$B$500,$B77,'R-Existing'!S$12:S$500)</f>
        <v>44221.21</v>
      </c>
      <c r="T77" s="42">
        <f>SUMIF('R-Existing'!$B$12:$B$500,$B77,'R-Existing'!T$12:T$500)</f>
        <v>44230.79</v>
      </c>
      <c r="U77" s="42">
        <f t="shared" si="4"/>
        <v>1</v>
      </c>
      <c r="V77" s="42">
        <f>SUMIF('R-Existing'!$B$12:$B$500,$B77,'R-Existing'!V$12:V$500)</f>
        <v>500.69872141666661</v>
      </c>
      <c r="W77" s="42">
        <f>SUMIF('R-Existing'!$B$12:$B$500,$B77,'R-Existing'!W$12:W$500)</f>
        <v>0</v>
      </c>
      <c r="X77" s="42">
        <f>SUMIF('R-Existing'!$B$12:$B$500,$B77,'R-Existing'!X$12:X$500)</f>
        <v>155</v>
      </c>
      <c r="Y77" s="42">
        <f>SUMIF('R-Existing'!$B$12:$B$500,$B77,'R-Existing'!Y$12:Y$500)</f>
        <v>0</v>
      </c>
      <c r="Z77" s="42">
        <f>SUMIF('R-Existing'!$B$12:$B$500,$B77,'R-Existing'!Z$12:Z$500)</f>
        <v>0</v>
      </c>
      <c r="AA77" s="42">
        <f>SUMIF('R-Existing'!$B$12:$B$500,$B77,'R-Existing'!AA$12:AA$500)</f>
        <v>0</v>
      </c>
      <c r="AB77" s="42">
        <f>SUMIF('R-Existing'!$B$12:$B$500,$B77,'R-Existing'!AB$12:AB$500)</f>
        <v>0</v>
      </c>
      <c r="AC77" s="42">
        <f>SUMIF('R-Existing'!$B$12:$B$500,$B77,'R-Existing'!AC$12:AC$500)</f>
        <v>76</v>
      </c>
      <c r="AD77" s="42">
        <f>SUMIF('R-Existing'!$B$12:$B$500,$B77,'R-Existing'!AD$12:AD$500)</f>
        <v>0</v>
      </c>
      <c r="AE77" s="70">
        <f>SUMIF('R-Existing'!$B$12:$B$500,$B77,'R-Existing'!AE$12:AE$500)</f>
        <v>0.1111</v>
      </c>
      <c r="AF77" s="42">
        <f>SUMIF('R-Existing'!$B$12:$B$500,$B77,'R-Existing'!AF$12:AF$500)</f>
        <v>207.76067558333332</v>
      </c>
      <c r="AG77" s="42">
        <f>SUMIF('R-Existing'!$B$12:$B$500,$B77,'R-Existing'!AG$12:AG$500)</f>
        <v>0</v>
      </c>
      <c r="AH77" s="42">
        <f>SUMIF('R-Existing'!$B$12:$B$500,$B77,'R-Existing'!AH$12:AH$500)</f>
        <v>0</v>
      </c>
      <c r="AI77" s="42">
        <f>SUMIF('R-Existing'!$B$12:$B$500,$B77,'R-Existing'!AI$12:AI$500)</f>
        <v>23</v>
      </c>
      <c r="AJ77" s="42">
        <f>SUMIF('R-Existing'!$B$12:$B$500,$B77,'R-Existing'!AJ$12:AJ$500)</f>
        <v>6714.83</v>
      </c>
      <c r="AK77" s="42">
        <f>SUMIF('R-Existing'!$B$12:$B$500,$B77,'R-Existing'!AK$12:AK$500)</f>
        <v>0</v>
      </c>
      <c r="AL77" s="42">
        <f>SUMIF('R-Existing'!$B$12:$B$500,$B77,'R-Existing'!AL$12:AL$500)</f>
        <v>0</v>
      </c>
      <c r="AM77" s="42">
        <f>SUMIF('R-Existing'!$B$12:$B$500,$B77,'R-Existing'!AM$12:AM$500)</f>
        <v>0</v>
      </c>
      <c r="AN77" s="42">
        <f>SUMIF('R-Existing'!$B$12:$B$500,$B77,'R-Existing'!AN$12:AN$500)</f>
        <v>0</v>
      </c>
      <c r="AO77" s="42"/>
      <c r="AP77" s="42"/>
    </row>
    <row r="78" spans="1:42" x14ac:dyDescent="0.2">
      <c r="A78" s="1">
        <f t="shared" si="6"/>
        <v>10</v>
      </c>
      <c r="B78" s="10">
        <f t="shared" si="7"/>
        <v>43769</v>
      </c>
      <c r="C78" s="42">
        <f>SUMIF('R-Existing'!$B$12:$B$500,$B78,'R-Existing'!C$12:C$500)</f>
        <v>72977.76999999999</v>
      </c>
      <c r="D78" s="42">
        <f>SUMIF('R-Existing'!$B$12:$B$500,$B78,'R-Existing'!D$12:D$500)</f>
        <v>5608756.3100000005</v>
      </c>
      <c r="E78" s="42">
        <f>SUMIF('R-Existing'!$B$12:$B$500,$B78,'R-Existing'!E$12:E$500)</f>
        <v>0</v>
      </c>
      <c r="F78" s="42">
        <f>SUMIF('R-Existing'!$B$12:$B$500,$B78,'R-Existing'!F$12:F$500)</f>
        <v>0</v>
      </c>
      <c r="G78" s="42">
        <f>SUMIF('R-Existing'!$B$12:$B$500,$B78,'R-Existing'!G$12:G$500)</f>
        <v>97</v>
      </c>
      <c r="H78" s="42">
        <f>SUMIF('R-Existing'!$B$12:$B$500,$B78,'R-Existing'!H$12:H$500)</f>
        <v>44221.21</v>
      </c>
      <c r="I78" s="42">
        <f>SUMIF('R-Existing'!$B$12:$B$500,$B78,'R-Existing'!I$12:I$500)</f>
        <v>9.5799999999999841</v>
      </c>
      <c r="J78" s="42">
        <f>SUMIF('R-Existing'!$B$12:$B$500,$B78,'R-Existing'!J$12:J$500)</f>
        <v>44230.79</v>
      </c>
      <c r="K78" s="42">
        <f>SUMIF('R-Existing'!$B$12:$B$500,$B78,'R-Existing'!K$12:K$500)</f>
        <v>239.58000000000004</v>
      </c>
      <c r="L78" s="42">
        <f>SUMIF('R-Existing'!$B$12:$B$500,$B78,'R-Existing'!L$12:L$500)</f>
        <v>249.16000000000003</v>
      </c>
      <c r="M78" s="42">
        <f>SUMIF('R-Existing'!$B$12:$B$500,$B78,'R-Existing'!M$12:M$500)</f>
        <v>20795</v>
      </c>
      <c r="N78" s="42">
        <f>SUMIF('R-Existing'!$B$12:$B$500,$B78,'R-Existing'!N$12:N$500)</f>
        <v>0</v>
      </c>
      <c r="O78" s="42">
        <f>SUMIF('R-Existing'!$B$12:$B$500,$B78,'R-Existing'!O$12:O$500)</f>
        <v>7689.2100000000009</v>
      </c>
      <c r="P78" s="42">
        <f>SUMIF('R-Existing'!$B$12:$B$500,$B78,'R-Existing'!P$12:P$500)</f>
        <v>218.19</v>
      </c>
      <c r="Q78" s="42">
        <f>SUMIF('R-Existing'!$B$12:$B$500,$B78,'R-Existing'!Q$12:Q$500)</f>
        <v>7471.02</v>
      </c>
      <c r="R78" s="42">
        <f>SUMIF('R-Existing'!$B$12:$B$500,$B78,'R-Existing'!R$12:R$500)</f>
        <v>30.97</v>
      </c>
      <c r="S78" s="42">
        <f>SUMIF('R-Existing'!$B$12:$B$500,$B78,'R-Existing'!S$12:S$500)</f>
        <v>36750.19</v>
      </c>
      <c r="T78" s="42">
        <f>SUMIF('R-Existing'!$B$12:$B$500,$B78,'R-Existing'!T$12:T$500)</f>
        <v>36781.160000000003</v>
      </c>
      <c r="U78" s="42">
        <f t="shared" ref="U78:U141" si="8">U77</f>
        <v>1</v>
      </c>
      <c r="V78" s="42">
        <f>SUMIF('R-Existing'!$B$12:$B$500,$B78,'R-Existing'!V$12:V$500)</f>
        <v>409.5033974166667</v>
      </c>
      <c r="W78" s="42">
        <f>SUMIF('R-Existing'!$B$12:$B$500,$B78,'R-Existing'!W$12:W$500)</f>
        <v>0</v>
      </c>
      <c r="X78" s="42">
        <f>SUMIF('R-Existing'!$B$12:$B$500,$B78,'R-Existing'!X$12:X$500)</f>
        <v>155</v>
      </c>
      <c r="Y78" s="42">
        <f>SUMIF('R-Existing'!$B$12:$B$500,$B78,'R-Existing'!Y$12:Y$500)</f>
        <v>0</v>
      </c>
      <c r="Z78" s="42">
        <f>SUMIF('R-Existing'!$B$12:$B$500,$B78,'R-Existing'!Z$12:Z$500)</f>
        <v>0</v>
      </c>
      <c r="AA78" s="42">
        <f>SUMIF('R-Existing'!$B$12:$B$500,$B78,'R-Existing'!AA$12:AA$500)</f>
        <v>0</v>
      </c>
      <c r="AB78" s="42">
        <f>SUMIF('R-Existing'!$B$12:$B$500,$B78,'R-Existing'!AB$12:AB$500)</f>
        <v>0</v>
      </c>
      <c r="AC78" s="42">
        <f>SUMIF('R-Existing'!$B$12:$B$500,$B78,'R-Existing'!AC$12:AC$500)</f>
        <v>79</v>
      </c>
      <c r="AD78" s="42">
        <f>SUMIF('R-Existing'!$B$12:$B$500,$B78,'R-Existing'!AD$12:AD$500)</f>
        <v>0</v>
      </c>
      <c r="AE78" s="70">
        <f>SUMIF('R-Existing'!$B$12:$B$500,$B78,'R-Existing'!AE$12:AE$500)</f>
        <v>0.1111</v>
      </c>
      <c r="AF78" s="42">
        <f>SUMIF('R-Existing'!$B$12:$B$500,$B78,'R-Existing'!AF$12:AF$500)</f>
        <v>169.91995158333336</v>
      </c>
      <c r="AG78" s="42">
        <f>SUMIF('R-Existing'!$B$12:$B$500,$B78,'R-Existing'!AG$12:AG$500)</f>
        <v>0</v>
      </c>
      <c r="AH78" s="42">
        <f>SUMIF('R-Existing'!$B$12:$B$500,$B78,'R-Existing'!AH$12:AH$500)</f>
        <v>0</v>
      </c>
      <c r="AI78" s="42">
        <f>SUMIF('R-Existing'!$B$12:$B$500,$B78,'R-Existing'!AI$12:AI$500)</f>
        <v>18</v>
      </c>
      <c r="AJ78" s="42">
        <f>SUMIF('R-Existing'!$B$12:$B$500,$B78,'R-Existing'!AJ$12:AJ$500)</f>
        <v>4899.21</v>
      </c>
      <c r="AK78" s="42">
        <f>SUMIF('R-Existing'!$B$12:$B$500,$B78,'R-Existing'!AK$12:AK$500)</f>
        <v>0</v>
      </c>
      <c r="AL78" s="42">
        <f>SUMIF('R-Existing'!$B$12:$B$500,$B78,'R-Existing'!AL$12:AL$500)</f>
        <v>0</v>
      </c>
      <c r="AM78" s="42">
        <f>SUMIF('R-Existing'!$B$12:$B$500,$B78,'R-Existing'!AM$12:AM$500)</f>
        <v>0</v>
      </c>
      <c r="AN78" s="42">
        <f>SUMIF('R-Existing'!$B$12:$B$500,$B78,'R-Existing'!AN$12:AN$500)</f>
        <v>0</v>
      </c>
      <c r="AO78" s="42"/>
      <c r="AP78" s="42"/>
    </row>
    <row r="79" spans="1:42" x14ac:dyDescent="0.2">
      <c r="A79" s="1">
        <f t="shared" si="6"/>
        <v>11</v>
      </c>
      <c r="B79" s="10">
        <f t="shared" si="7"/>
        <v>43799</v>
      </c>
      <c r="C79" s="42">
        <f>SUMIF('R-Existing'!$B$12:$B$500,$B79,'R-Existing'!C$12:C$500)</f>
        <v>48918.899999999987</v>
      </c>
      <c r="D79" s="42">
        <f>SUMIF('R-Existing'!$B$12:$B$500,$B79,'R-Existing'!D$12:D$500)</f>
        <v>5657675.2100000009</v>
      </c>
      <c r="E79" s="42">
        <f>SUMIF('R-Existing'!$B$12:$B$500,$B79,'R-Existing'!E$12:E$500)</f>
        <v>0</v>
      </c>
      <c r="F79" s="42">
        <f>SUMIF('R-Existing'!$B$12:$B$500,$B79,'R-Existing'!F$12:F$500)</f>
        <v>0</v>
      </c>
      <c r="G79" s="42">
        <f>SUMIF('R-Existing'!$B$12:$B$500,$B79,'R-Existing'!G$12:G$500)</f>
        <v>87</v>
      </c>
      <c r="H79" s="42">
        <f>SUMIF('R-Existing'!$B$12:$B$500,$B79,'R-Existing'!H$12:H$500)</f>
        <v>36750.19</v>
      </c>
      <c r="I79" s="42">
        <f>SUMIF('R-Existing'!$B$12:$B$500,$B79,'R-Existing'!I$12:I$500)</f>
        <v>30.96999999999997</v>
      </c>
      <c r="J79" s="42">
        <f>SUMIF('R-Existing'!$B$12:$B$500,$B79,'R-Existing'!J$12:J$500)</f>
        <v>36781.160000000003</v>
      </c>
      <c r="K79" s="42">
        <f>SUMIF('R-Existing'!$B$12:$B$500,$B79,'R-Existing'!K$12:K$500)</f>
        <v>199.23000000000002</v>
      </c>
      <c r="L79" s="42">
        <f>SUMIF('R-Existing'!$B$12:$B$500,$B79,'R-Existing'!L$12:L$500)</f>
        <v>230.20000000000002</v>
      </c>
      <c r="M79" s="42">
        <f>SUMIF('R-Existing'!$B$12:$B$500,$B79,'R-Existing'!M$12:M$500)</f>
        <v>17965</v>
      </c>
      <c r="N79" s="42">
        <f>SUMIF('R-Existing'!$B$12:$B$500,$B79,'R-Existing'!N$12:N$500)</f>
        <v>0</v>
      </c>
      <c r="O79" s="42">
        <f>SUMIF('R-Existing'!$B$12:$B$500,$B79,'R-Existing'!O$12:O$500)</f>
        <v>6451.73</v>
      </c>
      <c r="P79" s="42">
        <f>SUMIF('R-Existing'!$B$12:$B$500,$B79,'R-Existing'!P$12:P$500)</f>
        <v>180.32000000000002</v>
      </c>
      <c r="Q79" s="42">
        <f>SUMIF('R-Existing'!$B$12:$B$500,$B79,'R-Existing'!Q$12:Q$500)</f>
        <v>6271.4100000000017</v>
      </c>
      <c r="R79" s="42">
        <f>SUMIF('R-Existing'!$B$12:$B$500,$B79,'R-Existing'!R$12:R$500)</f>
        <v>49.879999999999995</v>
      </c>
      <c r="S79" s="42">
        <f>SUMIF('R-Existing'!$B$12:$B$500,$B79,'R-Existing'!S$12:S$500)</f>
        <v>30478.78</v>
      </c>
      <c r="T79" s="42">
        <f>SUMIF('R-Existing'!$B$12:$B$500,$B79,'R-Existing'!T$12:T$500)</f>
        <v>30528.660000000003</v>
      </c>
      <c r="U79" s="42">
        <f t="shared" si="8"/>
        <v>1</v>
      </c>
      <c r="V79" s="42">
        <f>SUMIF('R-Existing'!$B$12:$B$500,$B79,'R-Existing'!V$12:V$500)</f>
        <v>340.53223966666673</v>
      </c>
      <c r="W79" s="42">
        <f>SUMIF('R-Existing'!$B$12:$B$500,$B79,'R-Existing'!W$12:W$500)</f>
        <v>0</v>
      </c>
      <c r="X79" s="42">
        <f>SUMIF('R-Existing'!$B$12:$B$500,$B79,'R-Existing'!X$12:X$500)</f>
        <v>155</v>
      </c>
      <c r="Y79" s="42">
        <f>SUMIF('R-Existing'!$B$12:$B$500,$B79,'R-Existing'!Y$12:Y$500)</f>
        <v>0</v>
      </c>
      <c r="Z79" s="42">
        <f>SUMIF('R-Existing'!$B$12:$B$500,$B79,'R-Existing'!Z$12:Z$500)</f>
        <v>0</v>
      </c>
      <c r="AA79" s="42">
        <f>SUMIF('R-Existing'!$B$12:$B$500,$B79,'R-Existing'!AA$12:AA$500)</f>
        <v>0</v>
      </c>
      <c r="AB79" s="42">
        <f>SUMIF('R-Existing'!$B$12:$B$500,$B79,'R-Existing'!AB$12:AB$500)</f>
        <v>0</v>
      </c>
      <c r="AC79" s="42">
        <f>SUMIF('R-Existing'!$B$12:$B$500,$B79,'R-Existing'!AC$12:AC$500)</f>
        <v>73</v>
      </c>
      <c r="AD79" s="42">
        <f>SUMIF('R-Existing'!$B$12:$B$500,$B79,'R-Existing'!AD$12:AD$500)</f>
        <v>0</v>
      </c>
      <c r="AE79" s="70">
        <f>SUMIF('R-Existing'!$B$12:$B$500,$B79,'R-Existing'!AE$12:AE$500)</f>
        <v>0.1111</v>
      </c>
      <c r="AF79" s="42">
        <f>SUMIF('R-Existing'!$B$12:$B$500,$B79,'R-Existing'!AF$12:AF$500)</f>
        <v>141.30095633333335</v>
      </c>
      <c r="AG79" s="42">
        <f>SUMIF('R-Existing'!$B$12:$B$500,$B79,'R-Existing'!AG$12:AG$500)</f>
        <v>0</v>
      </c>
      <c r="AH79" s="42">
        <f>SUMIF('R-Existing'!$B$12:$B$500,$B79,'R-Existing'!AH$12:AH$500)</f>
        <v>0</v>
      </c>
      <c r="AI79" s="42">
        <f>SUMIF('R-Existing'!$B$12:$B$500,$B79,'R-Existing'!AI$12:AI$500)</f>
        <v>14</v>
      </c>
      <c r="AJ79" s="42">
        <f>SUMIF('R-Existing'!$B$12:$B$500,$B79,'R-Existing'!AJ$12:AJ$500)</f>
        <v>4281.7299999999996</v>
      </c>
      <c r="AK79" s="42">
        <f>SUMIF('R-Existing'!$B$12:$B$500,$B79,'R-Existing'!AK$12:AK$500)</f>
        <v>0</v>
      </c>
      <c r="AL79" s="42">
        <f>SUMIF('R-Existing'!$B$12:$B$500,$B79,'R-Existing'!AL$12:AL$500)</f>
        <v>0</v>
      </c>
      <c r="AM79" s="42">
        <f>SUMIF('R-Existing'!$B$12:$B$500,$B79,'R-Existing'!AM$12:AM$500)</f>
        <v>0</v>
      </c>
      <c r="AN79" s="42">
        <f>SUMIF('R-Existing'!$B$12:$B$500,$B79,'R-Existing'!AN$12:AN$500)</f>
        <v>0</v>
      </c>
      <c r="AO79" s="42"/>
      <c r="AP79" s="42"/>
    </row>
    <row r="80" spans="1:42" x14ac:dyDescent="0.2">
      <c r="A80" s="1">
        <f t="shared" si="6"/>
        <v>12</v>
      </c>
      <c r="B80" s="10">
        <f t="shared" si="7"/>
        <v>43830</v>
      </c>
      <c r="C80" s="42">
        <f>SUMIF('R-Existing'!$B$12:$B$500,$B80,'R-Existing'!C$12:C$500)</f>
        <v>40947.830000000009</v>
      </c>
      <c r="D80" s="42">
        <f>SUMIF('R-Existing'!$B$12:$B$500,$B80,'R-Existing'!D$12:D$500)</f>
        <v>5698623.040000001</v>
      </c>
      <c r="E80" s="42">
        <f>SUMIF('R-Existing'!$B$12:$B$500,$B80,'R-Existing'!E$12:E$500)</f>
        <v>0</v>
      </c>
      <c r="F80" s="42">
        <f>SUMIF('R-Existing'!$B$12:$B$500,$B80,'R-Existing'!F$12:F$500)</f>
        <v>0</v>
      </c>
      <c r="G80" s="42">
        <f>SUMIF('R-Existing'!$B$12:$B$500,$B80,'R-Existing'!G$12:G$500)</f>
        <v>60</v>
      </c>
      <c r="H80" s="42">
        <f>SUMIF('R-Existing'!$B$12:$B$500,$B80,'R-Existing'!H$12:H$500)</f>
        <v>30478.78</v>
      </c>
      <c r="I80" s="42">
        <f>SUMIF('R-Existing'!$B$12:$B$500,$B80,'R-Existing'!I$12:I$500)</f>
        <v>49.880000000000756</v>
      </c>
      <c r="J80" s="42">
        <f>SUMIF('R-Existing'!$B$12:$B$500,$B80,'R-Existing'!J$12:J$500)</f>
        <v>30528.660000000003</v>
      </c>
      <c r="K80" s="42">
        <f>SUMIF('R-Existing'!$B$12:$B$500,$B80,'R-Existing'!K$12:K$500)</f>
        <v>165.35999999999927</v>
      </c>
      <c r="L80" s="42">
        <f>SUMIF('R-Existing'!$B$12:$B$500,$B80,'R-Existing'!L$12:L$500)</f>
        <v>215.24</v>
      </c>
      <c r="M80" s="42">
        <f>SUMIF('R-Existing'!$B$12:$B$500,$B80,'R-Existing'!M$12:M$500)</f>
        <v>12500</v>
      </c>
      <c r="N80" s="42">
        <f>SUMIF('R-Existing'!$B$12:$B$500,$B80,'R-Existing'!N$12:N$500)</f>
        <v>0</v>
      </c>
      <c r="O80" s="42">
        <f>SUMIF('R-Existing'!$B$12:$B$500,$B80,'R-Existing'!O$12:O$500)</f>
        <v>4139.2299999999996</v>
      </c>
      <c r="P80" s="42">
        <f>SUMIF('R-Existing'!$B$12:$B$500,$B80,'R-Existing'!P$12:P$500)</f>
        <v>200.90000000000003</v>
      </c>
      <c r="Q80" s="42">
        <f>SUMIF('R-Existing'!$B$12:$B$500,$B80,'R-Existing'!Q$12:Q$500)</f>
        <v>3938.3300000000004</v>
      </c>
      <c r="R80" s="42">
        <f>SUMIF('R-Existing'!$B$12:$B$500,$B80,'R-Existing'!R$12:R$500)</f>
        <v>14.34</v>
      </c>
      <c r="S80" s="42">
        <f>SUMIF('R-Existing'!$B$12:$B$500,$B80,'R-Existing'!S$12:S$500)</f>
        <v>26540.45</v>
      </c>
      <c r="T80" s="42">
        <f>SUMIF('R-Existing'!$B$12:$B$500,$B80,'R-Existing'!T$12:T$500)</f>
        <v>26554.79</v>
      </c>
      <c r="U80" s="42">
        <f t="shared" si="8"/>
        <v>1</v>
      </c>
      <c r="V80" s="42">
        <f>SUMIF('R-Existing'!$B$12:$B$500,$B80,'R-Existing'!V$12:V$500)</f>
        <v>282.64451050000002</v>
      </c>
      <c r="W80" s="42">
        <f>SUMIF('R-Existing'!$B$12:$B$500,$B80,'R-Existing'!W$12:W$500)</f>
        <v>0</v>
      </c>
      <c r="X80" s="42">
        <f>SUMIF('R-Existing'!$B$12:$B$500,$B80,'R-Existing'!X$12:X$500)</f>
        <v>155</v>
      </c>
      <c r="Y80" s="42">
        <f>SUMIF('R-Existing'!$B$12:$B$500,$B80,'R-Existing'!Y$12:Y$500)</f>
        <v>0</v>
      </c>
      <c r="Z80" s="42">
        <f>SUMIF('R-Existing'!$B$12:$B$500,$B80,'R-Existing'!Z$12:Z$500)</f>
        <v>0</v>
      </c>
      <c r="AA80" s="42">
        <f>SUMIF('R-Existing'!$B$12:$B$500,$B80,'R-Existing'!AA$12:AA$500)</f>
        <v>0</v>
      </c>
      <c r="AB80" s="42">
        <f>SUMIF('R-Existing'!$B$12:$B$500,$B80,'R-Existing'!AB$12:AB$500)</f>
        <v>0</v>
      </c>
      <c r="AC80" s="42">
        <f>SUMIF('R-Existing'!$B$12:$B$500,$B80,'R-Existing'!AC$12:AC$500)</f>
        <v>50</v>
      </c>
      <c r="AD80" s="42">
        <f>SUMIF('R-Existing'!$B$12:$B$500,$B80,'R-Existing'!AD$12:AD$500)</f>
        <v>0</v>
      </c>
      <c r="AE80" s="70">
        <f>SUMIF('R-Existing'!$B$12:$B$500,$B80,'R-Existing'!AE$12:AE$500)</f>
        <v>0.1111</v>
      </c>
      <c r="AF80" s="42">
        <f>SUMIF('R-Existing'!$B$12:$B$500,$B80,'R-Existing'!AF$12:AF$500)</f>
        <v>117.28093550000001</v>
      </c>
      <c r="AG80" s="42">
        <f>SUMIF('R-Existing'!$B$12:$B$500,$B80,'R-Existing'!AG$12:AG$500)</f>
        <v>0</v>
      </c>
      <c r="AH80" s="42">
        <f>SUMIF('R-Existing'!$B$12:$B$500,$B80,'R-Existing'!AH$12:AH$500)</f>
        <v>0</v>
      </c>
      <c r="AI80" s="42">
        <f>SUMIF('R-Existing'!$B$12:$B$500,$B80,'R-Existing'!AI$12:AI$500)</f>
        <v>10</v>
      </c>
      <c r="AJ80" s="42">
        <f>SUMIF('R-Existing'!$B$12:$B$500,$B80,'R-Existing'!AJ$12:AJ$500)</f>
        <v>2616.36</v>
      </c>
      <c r="AK80" s="42">
        <f>SUMIF('R-Existing'!$B$12:$B$500,$B80,'R-Existing'!AK$12:AK$500)</f>
        <v>0</v>
      </c>
      <c r="AL80" s="42">
        <f>SUMIF('R-Existing'!$B$12:$B$500,$B80,'R-Existing'!AL$12:AL$500)</f>
        <v>0</v>
      </c>
      <c r="AM80" s="42">
        <f>SUMIF('R-Existing'!$B$12:$B$500,$B80,'R-Existing'!AM$12:AM$500)</f>
        <v>0</v>
      </c>
      <c r="AN80" s="42">
        <f>SUMIF('R-Existing'!$B$12:$B$500,$B80,'R-Existing'!AN$12:AN$500)</f>
        <v>0</v>
      </c>
      <c r="AO80" s="42"/>
      <c r="AP80" s="42"/>
    </row>
    <row r="81" spans="1:42" x14ac:dyDescent="0.2">
      <c r="A81" s="1">
        <f t="shared" si="6"/>
        <v>1</v>
      </c>
      <c r="B81" s="10">
        <f t="shared" si="7"/>
        <v>43861</v>
      </c>
      <c r="C81" s="42">
        <f>SUMIF('R-Existing'!$B$12:$B$500,$B81,'R-Existing'!C$12:C$500)</f>
        <v>43654.579999999987</v>
      </c>
      <c r="D81" s="42">
        <f>SUMIF('R-Existing'!$B$12:$B$500,$B81,'R-Existing'!D$12:D$500)</f>
        <v>5742277.620000001</v>
      </c>
      <c r="E81" s="42">
        <f>SUMIF('R-Existing'!$B$12:$B$500,$B81,'R-Existing'!E$12:E$500)</f>
        <v>0</v>
      </c>
      <c r="F81" s="42">
        <f>SUMIF('R-Existing'!$B$12:$B$500,$B81,'R-Existing'!F$12:F$500)</f>
        <v>0</v>
      </c>
      <c r="G81" s="42">
        <f>SUMIF('R-Existing'!$B$12:$B$500,$B81,'R-Existing'!G$12:G$500)</f>
        <v>40</v>
      </c>
      <c r="H81" s="42">
        <f>SUMIF('R-Existing'!$B$12:$B$500,$B81,'R-Existing'!H$12:H$500)</f>
        <v>25663.5</v>
      </c>
      <c r="I81" s="42">
        <f>SUMIF('R-Existing'!$B$12:$B$500,$B81,'R-Existing'!I$12:I$500)</f>
        <v>9.590000000000023</v>
      </c>
      <c r="J81" s="42">
        <f>SUMIF('R-Existing'!$B$12:$B$500,$B81,'R-Existing'!J$12:J$500)</f>
        <v>25673.090000000004</v>
      </c>
      <c r="K81" s="42">
        <f>SUMIF('R-Existing'!$B$12:$B$500,$B81,'R-Existing'!K$12:K$500)</f>
        <v>139.05999999999997</v>
      </c>
      <c r="L81" s="42">
        <f>SUMIF('R-Existing'!$B$12:$B$500,$B81,'R-Existing'!L$12:L$500)</f>
        <v>148.64999999999998</v>
      </c>
      <c r="M81" s="42">
        <f>SUMIF('R-Existing'!$B$12:$B$500,$B81,'R-Existing'!M$12:M$500)</f>
        <v>7800</v>
      </c>
      <c r="N81" s="42">
        <f>SUMIF('R-Existing'!$B$12:$B$500,$B81,'R-Existing'!N$12:N$500)</f>
        <v>0</v>
      </c>
      <c r="O81" s="42">
        <f>SUMIF('R-Existing'!$B$12:$B$500,$B81,'R-Existing'!O$12:O$500)</f>
        <v>1092.79</v>
      </c>
      <c r="P81" s="42">
        <f>SUMIF('R-Existing'!$B$12:$B$500,$B81,'R-Existing'!P$12:P$500)</f>
        <v>14.370000000000001</v>
      </c>
      <c r="Q81" s="42">
        <f>SUMIF('R-Existing'!$B$12:$B$500,$B81,'R-Existing'!Q$12:Q$500)</f>
        <v>1078.42</v>
      </c>
      <c r="R81" s="42">
        <f>SUMIF('R-Existing'!$B$12:$B$500,$B81,'R-Existing'!R$12:R$500)</f>
        <v>134.28</v>
      </c>
      <c r="S81" s="42">
        <f>SUMIF('R-Existing'!$B$12:$B$500,$B81,'R-Existing'!S$12:S$500)</f>
        <v>24585.08</v>
      </c>
      <c r="T81" s="42">
        <f>SUMIF('R-Existing'!$B$12:$B$500,$B81,'R-Existing'!T$12:T$500)</f>
        <v>24719.360000000001</v>
      </c>
      <c r="U81" s="42">
        <f t="shared" si="8"/>
        <v>1</v>
      </c>
      <c r="V81" s="42">
        <f>SUMIF('R-Existing'!$B$12:$B$500,$B81,'R-Existing'!V$12:V$500)</f>
        <v>237.69002491666672</v>
      </c>
      <c r="W81" s="42">
        <f>SUMIF('R-Existing'!$B$12:$B$500,$B81,'R-Existing'!W$12:W$500)</f>
        <v>0</v>
      </c>
      <c r="X81" s="42">
        <f>SUMIF('R-Existing'!$B$12:$B$500,$B81,'R-Existing'!X$12:X$500)</f>
        <v>155</v>
      </c>
      <c r="Y81" s="42">
        <f>SUMIF('R-Existing'!$B$12:$B$500,$B81,'R-Existing'!Y$12:Y$500)</f>
        <v>0</v>
      </c>
      <c r="Z81" s="42">
        <f>SUMIF('R-Existing'!$B$12:$B$500,$B81,'R-Existing'!Z$12:Z$500)</f>
        <v>0</v>
      </c>
      <c r="AA81" s="42">
        <f>SUMIF('R-Existing'!$B$12:$B$500,$B81,'R-Existing'!AA$12:AA$500)</f>
        <v>0</v>
      </c>
      <c r="AB81" s="42">
        <f>SUMIF('R-Existing'!$B$12:$B$500,$B81,'R-Existing'!AB$12:AB$500)</f>
        <v>0</v>
      </c>
      <c r="AC81" s="42">
        <f>SUMIF('R-Existing'!$B$12:$B$500,$B81,'R-Existing'!AC$12:AC$500)</f>
        <v>35</v>
      </c>
      <c r="AD81" s="42">
        <f>SUMIF('R-Existing'!$B$12:$B$500,$B81,'R-Existing'!AD$12:AD$500)</f>
        <v>0</v>
      </c>
      <c r="AE81" s="70">
        <f>SUMIF('R-Existing'!$B$12:$B$500,$B81,'R-Existing'!AE$12:AE$500)</f>
        <v>0.1111</v>
      </c>
      <c r="AF81" s="42">
        <f>SUMIF('R-Existing'!$B$12:$B$500,$B81,'R-Existing'!AF$12:AF$500)</f>
        <v>98.627454083333348</v>
      </c>
      <c r="AG81" s="42">
        <f>SUMIF('R-Existing'!$B$12:$B$500,$B81,'R-Existing'!AG$12:AG$500)</f>
        <v>0</v>
      </c>
      <c r="AH81" s="42">
        <f>SUMIF('R-Existing'!$B$12:$B$500,$B81,'R-Existing'!AH$12:AH$500)</f>
        <v>0</v>
      </c>
      <c r="AI81" s="42">
        <f>SUMIF('R-Existing'!$B$12:$B$500,$B81,'R-Existing'!AI$12:AI$500)</f>
        <v>5</v>
      </c>
      <c r="AJ81" s="42">
        <f>SUMIF('R-Existing'!$B$12:$B$500,$B81,'R-Existing'!AJ$12:AJ$500)</f>
        <v>598.68000000000006</v>
      </c>
      <c r="AK81" s="42">
        <f>SUMIF('R-Existing'!$B$12:$B$500,$B81,'R-Existing'!AK$12:AK$500)</f>
        <v>0</v>
      </c>
      <c r="AL81" s="42">
        <f>SUMIF('R-Existing'!$B$12:$B$500,$B81,'R-Existing'!AL$12:AL$500)</f>
        <v>0</v>
      </c>
      <c r="AM81" s="42">
        <f>SUMIF('R-Existing'!$B$12:$B$500,$B81,'R-Existing'!AM$12:AM$500)</f>
        <v>0</v>
      </c>
      <c r="AN81" s="42">
        <f>SUMIF('R-Existing'!$B$12:$B$500,$B81,'R-Existing'!AN$12:AN$500)</f>
        <v>0</v>
      </c>
      <c r="AO81" s="42"/>
      <c r="AP81" s="42"/>
    </row>
    <row r="82" spans="1:42" x14ac:dyDescent="0.2">
      <c r="A82" s="1">
        <f t="shared" si="6"/>
        <v>2</v>
      </c>
      <c r="B82" s="10">
        <f t="shared" si="7"/>
        <v>43890</v>
      </c>
      <c r="C82" s="42">
        <f>SUMIF('R-Existing'!$B$12:$B$500,$B82,'R-Existing'!C$12:C$500)</f>
        <v>48366.509999999995</v>
      </c>
      <c r="D82" s="42">
        <f>SUMIF('R-Existing'!$B$12:$B$500,$B82,'R-Existing'!D$12:D$500)</f>
        <v>5790644.1300000008</v>
      </c>
      <c r="E82" s="42">
        <f>SUMIF('R-Existing'!$B$12:$B$500,$B82,'R-Existing'!E$12:E$500)</f>
        <v>0</v>
      </c>
      <c r="F82" s="42">
        <f>SUMIF('R-Existing'!$B$12:$B$500,$B82,'R-Existing'!F$12:F$500)</f>
        <v>0</v>
      </c>
      <c r="G82" s="42">
        <f>SUMIF('R-Existing'!$B$12:$B$500,$B82,'R-Existing'!G$12:G$500)</f>
        <v>31</v>
      </c>
      <c r="H82" s="42">
        <f>SUMIF('R-Existing'!$B$12:$B$500,$B82,'R-Existing'!H$12:H$500)</f>
        <v>24585.08</v>
      </c>
      <c r="I82" s="42">
        <f>SUMIF('R-Existing'!$B$12:$B$500,$B82,'R-Existing'!I$12:I$500)</f>
        <v>134.27999999999901</v>
      </c>
      <c r="J82" s="42">
        <f>SUMIF('R-Existing'!$B$12:$B$500,$B82,'R-Existing'!J$12:J$500)</f>
        <v>24719.360000000001</v>
      </c>
      <c r="K82" s="42">
        <f>SUMIF('R-Existing'!$B$12:$B$500,$B82,'R-Existing'!K$12:K$500)</f>
        <v>133.900000000001</v>
      </c>
      <c r="L82" s="42">
        <f>SUMIF('R-Existing'!$B$12:$B$500,$B82,'R-Existing'!L$12:L$500)</f>
        <v>268.18</v>
      </c>
      <c r="M82" s="42">
        <f>SUMIF('R-Existing'!$B$12:$B$500,$B82,'R-Existing'!M$12:M$500)</f>
        <v>6725</v>
      </c>
      <c r="N82" s="42">
        <f>SUMIF('R-Existing'!$B$12:$B$500,$B82,'R-Existing'!N$12:N$500)</f>
        <v>0</v>
      </c>
      <c r="O82" s="42">
        <f>SUMIF('R-Existing'!$B$12:$B$500,$B82,'R-Existing'!O$12:O$500)</f>
        <v>2850</v>
      </c>
      <c r="P82" s="42">
        <f>SUMIF('R-Existing'!$B$12:$B$500,$B82,'R-Existing'!P$12:P$500)</f>
        <v>216.61999999999998</v>
      </c>
      <c r="Q82" s="42">
        <f>SUMIF('R-Existing'!$B$12:$B$500,$B82,'R-Existing'!Q$12:Q$500)</f>
        <v>2633.38</v>
      </c>
      <c r="R82" s="42">
        <f>SUMIF('R-Existing'!$B$12:$B$500,$B82,'R-Existing'!R$12:R$500)</f>
        <v>51.56</v>
      </c>
      <c r="S82" s="42">
        <f>SUMIF('R-Existing'!$B$12:$B$500,$B82,'R-Existing'!S$12:S$500)</f>
        <v>21951.700000000004</v>
      </c>
      <c r="T82" s="42">
        <f>SUMIF('R-Existing'!$B$12:$B$500,$B82,'R-Existing'!T$12:T$500)</f>
        <v>22003.260000000002</v>
      </c>
      <c r="U82" s="42">
        <f t="shared" si="8"/>
        <v>1</v>
      </c>
      <c r="V82" s="42">
        <f>SUMIF('R-Existing'!$B$12:$B$500,$B82,'R-Existing'!V$12:V$500)</f>
        <v>228.86007466666669</v>
      </c>
      <c r="W82" s="42">
        <f>SUMIF('R-Existing'!$B$12:$B$500,$B82,'R-Existing'!W$12:W$500)</f>
        <v>0</v>
      </c>
      <c r="X82" s="42">
        <f>SUMIF('R-Existing'!$B$12:$B$500,$B82,'R-Existing'!X$12:X$500)</f>
        <v>155</v>
      </c>
      <c r="Y82" s="42">
        <f>SUMIF('R-Existing'!$B$12:$B$500,$B82,'R-Existing'!Y$12:Y$500)</f>
        <v>0</v>
      </c>
      <c r="Z82" s="42">
        <f>SUMIF('R-Existing'!$B$12:$B$500,$B82,'R-Existing'!Z$12:Z$500)</f>
        <v>0</v>
      </c>
      <c r="AA82" s="42">
        <f>SUMIF('R-Existing'!$B$12:$B$500,$B82,'R-Existing'!AA$12:AA$500)</f>
        <v>0</v>
      </c>
      <c r="AB82" s="42">
        <f>SUMIF('R-Existing'!$B$12:$B$500,$B82,'R-Existing'!AB$12:AB$500)</f>
        <v>0</v>
      </c>
      <c r="AC82" s="42">
        <f>SUMIF('R-Existing'!$B$12:$B$500,$B82,'R-Existing'!AC$12:AC$500)</f>
        <v>25</v>
      </c>
      <c r="AD82" s="42">
        <f>SUMIF('R-Existing'!$B$12:$B$500,$B82,'R-Existing'!AD$12:AD$500)</f>
        <v>0</v>
      </c>
      <c r="AE82" s="70">
        <f>SUMIF('R-Existing'!$B$12:$B$500,$B82,'R-Existing'!AE$12:AE$500)</f>
        <v>0.1111</v>
      </c>
      <c r="AF82" s="42">
        <f>SUMIF('R-Existing'!$B$12:$B$500,$B82,'R-Existing'!AF$12:AF$500)</f>
        <v>94.963541333333339</v>
      </c>
      <c r="AG82" s="42">
        <f>SUMIF('R-Existing'!$B$12:$B$500,$B82,'R-Existing'!AG$12:AG$500)</f>
        <v>0</v>
      </c>
      <c r="AH82" s="42">
        <f>SUMIF('R-Existing'!$B$12:$B$500,$B82,'R-Existing'!AH$12:AH$500)</f>
        <v>0</v>
      </c>
      <c r="AI82" s="42">
        <f>SUMIF('R-Existing'!$B$12:$B$500,$B82,'R-Existing'!AI$12:AI$500)</f>
        <v>6</v>
      </c>
      <c r="AJ82" s="42">
        <f>SUMIF('R-Existing'!$B$12:$B$500,$B82,'R-Existing'!AJ$12:AJ$500)</f>
        <v>1920</v>
      </c>
      <c r="AK82" s="42">
        <f>SUMIF('R-Existing'!$B$12:$B$500,$B82,'R-Existing'!AK$12:AK$500)</f>
        <v>0</v>
      </c>
      <c r="AL82" s="42">
        <f>SUMIF('R-Existing'!$B$12:$B$500,$B82,'R-Existing'!AL$12:AL$500)</f>
        <v>0</v>
      </c>
      <c r="AM82" s="42">
        <f>SUMIF('R-Existing'!$B$12:$B$500,$B82,'R-Existing'!AM$12:AM$500)</f>
        <v>0</v>
      </c>
      <c r="AN82" s="42">
        <f>SUMIF('R-Existing'!$B$12:$B$500,$B82,'R-Existing'!AN$12:AN$500)</f>
        <v>0</v>
      </c>
      <c r="AO82" s="42"/>
      <c r="AP82" s="42"/>
    </row>
    <row r="83" spans="1:42" x14ac:dyDescent="0.2">
      <c r="A83" s="1">
        <f t="shared" si="6"/>
        <v>3</v>
      </c>
      <c r="B83" s="10">
        <f t="shared" si="7"/>
        <v>43921</v>
      </c>
      <c r="C83" s="42">
        <f>SUMIF('R-Existing'!$B$12:$B$500,$B83,'R-Existing'!C$12:C$500)</f>
        <v>60976.969999999994</v>
      </c>
      <c r="D83" s="42">
        <f>SUMIF('R-Existing'!$B$12:$B$500,$B83,'R-Existing'!D$12:D$500)</f>
        <v>5851621.1000000006</v>
      </c>
      <c r="E83" s="42">
        <f>SUMIF('R-Existing'!$B$12:$B$500,$B83,'R-Existing'!E$12:E$500)</f>
        <v>0</v>
      </c>
      <c r="F83" s="42">
        <f>SUMIF('R-Existing'!$B$12:$B$500,$B83,'R-Existing'!F$12:F$500)</f>
        <v>0</v>
      </c>
      <c r="G83" s="42">
        <f>SUMIF('R-Existing'!$B$12:$B$500,$B83,'R-Existing'!G$12:G$500)</f>
        <v>44</v>
      </c>
      <c r="H83" s="42">
        <f>SUMIF('R-Existing'!$B$12:$B$500,$B83,'R-Existing'!H$12:H$500)</f>
        <v>21951.700000000004</v>
      </c>
      <c r="I83" s="42">
        <f>SUMIF('R-Existing'!$B$12:$B$500,$B83,'R-Existing'!I$12:I$500)</f>
        <v>51.559999999999974</v>
      </c>
      <c r="J83" s="42">
        <f>SUMIF('R-Existing'!$B$12:$B$500,$B83,'R-Existing'!J$12:J$500)</f>
        <v>22003.260000000002</v>
      </c>
      <c r="K83" s="42">
        <f>SUMIF('R-Existing'!$B$12:$B$500,$B83,'R-Existing'!K$12:K$500)</f>
        <v>119.19000000000003</v>
      </c>
      <c r="L83" s="42">
        <f>SUMIF('R-Existing'!$B$12:$B$500,$B83,'R-Existing'!L$12:L$500)</f>
        <v>170.75</v>
      </c>
      <c r="M83" s="42">
        <f>SUMIF('R-Existing'!$B$12:$B$500,$B83,'R-Existing'!M$12:M$500)</f>
        <v>8420</v>
      </c>
      <c r="N83" s="42">
        <f>SUMIF('R-Existing'!$B$12:$B$500,$B83,'R-Existing'!N$12:N$500)</f>
        <v>0</v>
      </c>
      <c r="O83" s="42">
        <f>SUMIF('R-Existing'!$B$12:$B$500,$B83,'R-Existing'!O$12:O$500)</f>
        <v>1813.96</v>
      </c>
      <c r="P83" s="42">
        <f>SUMIF('R-Existing'!$B$12:$B$500,$B83,'R-Existing'!P$12:P$500)</f>
        <v>100</v>
      </c>
      <c r="Q83" s="42">
        <f>SUMIF('R-Existing'!$B$12:$B$500,$B83,'R-Existing'!Q$12:Q$500)</f>
        <v>1713.9599999999998</v>
      </c>
      <c r="R83" s="42">
        <f>SUMIF('R-Existing'!$B$12:$B$500,$B83,'R-Existing'!R$12:R$500)</f>
        <v>70.75</v>
      </c>
      <c r="S83" s="42">
        <f>SUMIF('R-Existing'!$B$12:$B$500,$B83,'R-Existing'!S$12:S$500)</f>
        <v>20237.740000000002</v>
      </c>
      <c r="T83" s="42">
        <f>SUMIF('R-Existing'!$B$12:$B$500,$B83,'R-Existing'!T$12:T$500)</f>
        <v>20308.490000000002</v>
      </c>
      <c r="U83" s="42">
        <f t="shared" si="8"/>
        <v>1</v>
      </c>
      <c r="V83" s="42">
        <f>SUMIF('R-Existing'!$B$12:$B$500,$B83,'R-Existing'!V$12:V$500)</f>
        <v>203.71351550000003</v>
      </c>
      <c r="W83" s="42">
        <f>SUMIF('R-Existing'!$B$12:$B$500,$B83,'R-Existing'!W$12:W$500)</f>
        <v>0</v>
      </c>
      <c r="X83" s="42">
        <f>SUMIF('R-Existing'!$B$12:$B$500,$B83,'R-Existing'!X$12:X$500)</f>
        <v>155</v>
      </c>
      <c r="Y83" s="42">
        <f>SUMIF('R-Existing'!$B$12:$B$500,$B83,'R-Existing'!Y$12:Y$500)</f>
        <v>0</v>
      </c>
      <c r="Z83" s="42">
        <f>SUMIF('R-Existing'!$B$12:$B$500,$B83,'R-Existing'!Z$12:Z$500)</f>
        <v>0</v>
      </c>
      <c r="AA83" s="42">
        <f>SUMIF('R-Existing'!$B$12:$B$500,$B83,'R-Existing'!AA$12:AA$500)</f>
        <v>0</v>
      </c>
      <c r="AB83" s="42">
        <f>SUMIF('R-Existing'!$B$12:$B$500,$B83,'R-Existing'!AB$12:AB$500)</f>
        <v>0</v>
      </c>
      <c r="AC83" s="42">
        <f>SUMIF('R-Existing'!$B$12:$B$500,$B83,'R-Existing'!AC$12:AC$500)</f>
        <v>39</v>
      </c>
      <c r="AD83" s="42">
        <f>SUMIF('R-Existing'!$B$12:$B$500,$B83,'R-Existing'!AD$12:AD$500)</f>
        <v>0</v>
      </c>
      <c r="AE83" s="70">
        <f>SUMIF('R-Existing'!$B$12:$B$500,$B83,'R-Existing'!AE$12:AE$500)</f>
        <v>0.1111</v>
      </c>
      <c r="AF83" s="42">
        <f>SUMIF('R-Existing'!$B$12:$B$500,$B83,'R-Existing'!AF$12:AF$500)</f>
        <v>84.529190500000013</v>
      </c>
      <c r="AG83" s="42">
        <f>SUMIF('R-Existing'!$B$12:$B$500,$B83,'R-Existing'!AG$12:AG$500)</f>
        <v>0</v>
      </c>
      <c r="AH83" s="42">
        <f>SUMIF('R-Existing'!$B$12:$B$500,$B83,'R-Existing'!AH$12:AH$500)</f>
        <v>0</v>
      </c>
      <c r="AI83" s="42">
        <f>SUMIF('R-Existing'!$B$12:$B$500,$B83,'R-Existing'!AI$12:AI$500)</f>
        <v>5</v>
      </c>
      <c r="AJ83" s="42">
        <f>SUMIF('R-Existing'!$B$12:$B$500,$B83,'R-Existing'!AJ$12:AJ$500)</f>
        <v>1186.68</v>
      </c>
      <c r="AK83" s="42">
        <f>SUMIF('R-Existing'!$B$12:$B$500,$B83,'R-Existing'!AK$12:AK$500)</f>
        <v>0</v>
      </c>
      <c r="AL83" s="42">
        <f>SUMIF('R-Existing'!$B$12:$B$500,$B83,'R-Existing'!AL$12:AL$500)</f>
        <v>0</v>
      </c>
      <c r="AM83" s="42">
        <f>SUMIF('R-Existing'!$B$12:$B$500,$B83,'R-Existing'!AM$12:AM$500)</f>
        <v>0</v>
      </c>
      <c r="AN83" s="42">
        <f>SUMIF('R-Existing'!$B$12:$B$500,$B83,'R-Existing'!AN$12:AN$500)</f>
        <v>0</v>
      </c>
      <c r="AO83" s="42"/>
      <c r="AP83" s="42"/>
    </row>
    <row r="84" spans="1:42" x14ac:dyDescent="0.2">
      <c r="A84" s="1">
        <f t="shared" si="6"/>
        <v>4</v>
      </c>
      <c r="B84" s="10">
        <f t="shared" si="7"/>
        <v>43951</v>
      </c>
      <c r="C84" s="42">
        <f>SUMIF('R-Existing'!$B$12:$B$500,$B84,'R-Existing'!C$12:C$500)</f>
        <v>61834.070000000029</v>
      </c>
      <c r="D84" s="42">
        <f>SUMIF('R-Existing'!$B$12:$B$500,$B84,'R-Existing'!D$12:D$500)</f>
        <v>5913455.1700000009</v>
      </c>
      <c r="E84" s="42">
        <f>SUMIF('R-Existing'!$B$12:$B$500,$B84,'R-Existing'!E$12:E$500)</f>
        <v>0</v>
      </c>
      <c r="F84" s="42">
        <f>SUMIF('R-Existing'!$B$12:$B$500,$B84,'R-Existing'!F$12:F$500)</f>
        <v>0</v>
      </c>
      <c r="G84" s="42">
        <f>SUMIF('R-Existing'!$B$12:$B$500,$B84,'R-Existing'!G$12:G$500)</f>
        <v>43</v>
      </c>
      <c r="H84" s="42">
        <f>SUMIF('R-Existing'!$B$12:$B$500,$B84,'R-Existing'!H$12:H$500)</f>
        <v>20237.740000000002</v>
      </c>
      <c r="I84" s="42">
        <f>SUMIF('R-Existing'!$B$12:$B$500,$B84,'R-Existing'!I$12:I$500)</f>
        <v>70.750000000000853</v>
      </c>
      <c r="J84" s="42">
        <f>SUMIF('R-Existing'!$B$12:$B$500,$B84,'R-Existing'!J$12:J$500)</f>
        <v>20308.490000000002</v>
      </c>
      <c r="K84" s="42">
        <f>SUMIF('R-Existing'!$B$12:$B$500,$B84,'R-Existing'!K$12:K$500)</f>
        <v>110.01999999999916</v>
      </c>
      <c r="L84" s="42">
        <f>SUMIF('R-Existing'!$B$12:$B$500,$B84,'R-Existing'!L$12:L$500)</f>
        <v>180.77000000000004</v>
      </c>
      <c r="M84" s="42">
        <f>SUMIF('R-Existing'!$B$12:$B$500,$B84,'R-Existing'!M$12:M$500)</f>
        <v>8265</v>
      </c>
      <c r="N84" s="42">
        <f>SUMIF('R-Existing'!$B$12:$B$500,$B84,'R-Existing'!N$12:N$500)</f>
        <v>0</v>
      </c>
      <c r="O84" s="42">
        <f>SUMIF('R-Existing'!$B$12:$B$500,$B84,'R-Existing'!O$12:O$500)</f>
        <v>2205.3900000000003</v>
      </c>
      <c r="P84" s="42">
        <f>SUMIF('R-Existing'!$B$12:$B$500,$B84,'R-Existing'!P$12:P$500)</f>
        <v>141.89000000000001</v>
      </c>
      <c r="Q84" s="42">
        <f>SUMIF('R-Existing'!$B$12:$B$500,$B84,'R-Existing'!Q$12:Q$500)</f>
        <v>2063.5</v>
      </c>
      <c r="R84" s="42">
        <f>SUMIF('R-Existing'!$B$12:$B$500,$B84,'R-Existing'!R$12:R$500)</f>
        <v>38.880000000000003</v>
      </c>
      <c r="S84" s="42">
        <f>SUMIF('R-Existing'!$B$12:$B$500,$B84,'R-Existing'!S$12:S$500)</f>
        <v>18174.240000000002</v>
      </c>
      <c r="T84" s="42">
        <f>SUMIF('R-Existing'!$B$12:$B$500,$B84,'R-Existing'!T$12:T$500)</f>
        <v>18213.120000000003</v>
      </c>
      <c r="U84" s="42">
        <f t="shared" si="8"/>
        <v>1</v>
      </c>
      <c r="V84" s="42">
        <f>SUMIF('R-Existing'!$B$12:$B$500,$B84,'R-Existing'!V$12:V$500)</f>
        <v>188.02276991666668</v>
      </c>
      <c r="W84" s="42">
        <f>SUMIF('R-Existing'!$B$12:$B$500,$B84,'R-Existing'!W$12:W$500)</f>
        <v>0</v>
      </c>
      <c r="X84" s="42">
        <f>SUMIF('R-Existing'!$B$12:$B$500,$B84,'R-Existing'!X$12:X$500)</f>
        <v>155</v>
      </c>
      <c r="Y84" s="42">
        <f>SUMIF('R-Existing'!$B$12:$B$500,$B84,'R-Existing'!Y$12:Y$500)</f>
        <v>0</v>
      </c>
      <c r="Z84" s="42">
        <f>SUMIF('R-Existing'!$B$12:$B$500,$B84,'R-Existing'!Z$12:Z$500)</f>
        <v>0</v>
      </c>
      <c r="AA84" s="42">
        <f>SUMIF('R-Existing'!$B$12:$B$500,$B84,'R-Existing'!AA$12:AA$500)</f>
        <v>0</v>
      </c>
      <c r="AB84" s="42">
        <f>SUMIF('R-Existing'!$B$12:$B$500,$B84,'R-Existing'!AB$12:AB$500)</f>
        <v>0</v>
      </c>
      <c r="AC84" s="42">
        <f>SUMIF('R-Existing'!$B$12:$B$500,$B84,'R-Existing'!AC$12:AC$500)</f>
        <v>38</v>
      </c>
      <c r="AD84" s="42">
        <f>SUMIF('R-Existing'!$B$12:$B$500,$B84,'R-Existing'!AD$12:AD$500)</f>
        <v>0</v>
      </c>
      <c r="AE84" s="70">
        <f>SUMIF('R-Existing'!$B$12:$B$500,$B84,'R-Existing'!AE$12:AE$500)</f>
        <v>0.1111</v>
      </c>
      <c r="AF84" s="42">
        <f>SUMIF('R-Existing'!$B$12:$B$500,$B84,'R-Existing'!AF$12:AF$500)</f>
        <v>78.018449083333337</v>
      </c>
      <c r="AG84" s="42">
        <f>SUMIF('R-Existing'!$B$12:$B$500,$B84,'R-Existing'!AG$12:AG$500)</f>
        <v>0</v>
      </c>
      <c r="AH84" s="42">
        <f>SUMIF('R-Existing'!$B$12:$B$500,$B84,'R-Existing'!AH$12:AH$500)</f>
        <v>0</v>
      </c>
      <c r="AI84" s="42">
        <f>SUMIF('R-Existing'!$B$12:$B$500,$B84,'R-Existing'!AI$12:AI$500)</f>
        <v>5</v>
      </c>
      <c r="AJ84" s="42">
        <f>SUMIF('R-Existing'!$B$12:$B$500,$B84,'R-Existing'!AJ$12:AJ$500)</f>
        <v>1430.39</v>
      </c>
      <c r="AK84" s="42">
        <f>SUMIF('R-Existing'!$B$12:$B$500,$B84,'R-Existing'!AK$12:AK$500)</f>
        <v>0</v>
      </c>
      <c r="AL84" s="42">
        <f>SUMIF('R-Existing'!$B$12:$B$500,$B84,'R-Existing'!AL$12:AL$500)</f>
        <v>0</v>
      </c>
      <c r="AM84" s="42">
        <f>SUMIF('R-Existing'!$B$12:$B$500,$B84,'R-Existing'!AM$12:AM$500)</f>
        <v>0</v>
      </c>
      <c r="AN84" s="42">
        <f>SUMIF('R-Existing'!$B$12:$B$500,$B84,'R-Existing'!AN$12:AN$500)</f>
        <v>0</v>
      </c>
      <c r="AO84" s="42"/>
      <c r="AP84" s="42"/>
    </row>
    <row r="85" spans="1:42" x14ac:dyDescent="0.2">
      <c r="A85" s="1">
        <f t="shared" si="6"/>
        <v>5</v>
      </c>
      <c r="B85" s="10">
        <f t="shared" si="7"/>
        <v>43982</v>
      </c>
      <c r="C85" s="42">
        <f>SUMIF('R-Existing'!$B$12:$B$500,$B85,'R-Existing'!C$12:C$500)</f>
        <v>66586.049999999959</v>
      </c>
      <c r="D85" s="42">
        <f>SUMIF('R-Existing'!$B$12:$B$500,$B85,'R-Existing'!D$12:D$500)</f>
        <v>5980041.2200000007</v>
      </c>
      <c r="E85" s="42">
        <f>SUMIF('R-Existing'!$B$12:$B$500,$B85,'R-Existing'!E$12:E$500)</f>
        <v>0</v>
      </c>
      <c r="F85" s="42">
        <f>SUMIF('R-Existing'!$B$12:$B$500,$B85,'R-Existing'!F$12:F$500)</f>
        <v>0</v>
      </c>
      <c r="G85" s="42">
        <f>SUMIF('R-Existing'!$B$12:$B$500,$B85,'R-Existing'!G$12:G$500)</f>
        <v>54</v>
      </c>
      <c r="H85" s="42">
        <f>SUMIF('R-Existing'!$B$12:$B$500,$B85,'R-Existing'!H$12:H$500)</f>
        <v>18174.240000000002</v>
      </c>
      <c r="I85" s="42">
        <f>SUMIF('R-Existing'!$B$12:$B$500,$B85,'R-Existing'!I$12:I$500)</f>
        <v>38.879999999999541</v>
      </c>
      <c r="J85" s="42">
        <f>SUMIF('R-Existing'!$B$12:$B$500,$B85,'R-Existing'!J$12:J$500)</f>
        <v>18213.120000000003</v>
      </c>
      <c r="K85" s="42">
        <f>SUMIF('R-Existing'!$B$12:$B$500,$B85,'R-Existing'!K$12:K$500)</f>
        <v>98.660000000000451</v>
      </c>
      <c r="L85" s="42">
        <f>SUMIF('R-Existing'!$B$12:$B$500,$B85,'R-Existing'!L$12:L$500)</f>
        <v>137.54</v>
      </c>
      <c r="M85" s="42">
        <f>SUMIF('R-Existing'!$B$12:$B$500,$B85,'R-Existing'!M$12:M$500)</f>
        <v>10290</v>
      </c>
      <c r="N85" s="42">
        <f>SUMIF('R-Existing'!$B$12:$B$500,$B85,'R-Existing'!N$12:N$500)</f>
        <v>0</v>
      </c>
      <c r="O85" s="42">
        <f>SUMIF('R-Existing'!$B$12:$B$500,$B85,'R-Existing'!O$12:O$500)</f>
        <v>2676.75</v>
      </c>
      <c r="P85" s="42">
        <f>SUMIF('R-Existing'!$B$12:$B$500,$B85,'R-Existing'!P$12:P$500)</f>
        <v>137.54</v>
      </c>
      <c r="Q85" s="42">
        <f>SUMIF('R-Existing'!$B$12:$B$500,$B85,'R-Existing'!Q$12:Q$500)</f>
        <v>2539.21</v>
      </c>
      <c r="R85" s="42">
        <f>SUMIF('R-Existing'!$B$12:$B$500,$B85,'R-Existing'!R$12:R$500)</f>
        <v>0</v>
      </c>
      <c r="S85" s="42">
        <f>SUMIF('R-Existing'!$B$12:$B$500,$B85,'R-Existing'!S$12:S$500)</f>
        <v>15635.03</v>
      </c>
      <c r="T85" s="42">
        <f>SUMIF('R-Existing'!$B$12:$B$500,$B85,'R-Existing'!T$12:T$500)</f>
        <v>15635.03</v>
      </c>
      <c r="U85" s="42">
        <f t="shared" si="8"/>
        <v>1</v>
      </c>
      <c r="V85" s="42">
        <f>SUMIF('R-Existing'!$B$12:$B$500,$B85,'R-Existing'!V$12:V$500)</f>
        <v>168.62313600000004</v>
      </c>
      <c r="W85" s="42">
        <f>SUMIF('R-Existing'!$B$12:$B$500,$B85,'R-Existing'!W$12:W$500)</f>
        <v>0</v>
      </c>
      <c r="X85" s="42">
        <f>SUMIF('R-Existing'!$B$12:$B$500,$B85,'R-Existing'!X$12:X$500)</f>
        <v>155</v>
      </c>
      <c r="Y85" s="42">
        <f>SUMIF('R-Existing'!$B$12:$B$500,$B85,'R-Existing'!Y$12:Y$500)</f>
        <v>0</v>
      </c>
      <c r="Z85" s="42">
        <f>SUMIF('R-Existing'!$B$12:$B$500,$B85,'R-Existing'!Z$12:Z$500)</f>
        <v>0</v>
      </c>
      <c r="AA85" s="42">
        <f>SUMIF('R-Existing'!$B$12:$B$500,$B85,'R-Existing'!AA$12:AA$500)</f>
        <v>0</v>
      </c>
      <c r="AB85" s="42">
        <f>SUMIF('R-Existing'!$B$12:$B$500,$B85,'R-Existing'!AB$12:AB$500)</f>
        <v>0</v>
      </c>
      <c r="AC85" s="42">
        <f>SUMIF('R-Existing'!$B$12:$B$500,$B85,'R-Existing'!AC$12:AC$500)</f>
        <v>48</v>
      </c>
      <c r="AD85" s="42">
        <f>SUMIF('R-Existing'!$B$12:$B$500,$B85,'R-Existing'!AD$12:AD$500)</f>
        <v>0</v>
      </c>
      <c r="AE85" s="70">
        <f>SUMIF('R-Existing'!$B$12:$B$500,$B85,'R-Existing'!AE$12:AE$500)</f>
        <v>0.1111</v>
      </c>
      <c r="AF85" s="42">
        <f>SUMIF('R-Existing'!$B$12:$B$500,$B85,'R-Existing'!AF$12:AF$500)</f>
        <v>69.968736000000007</v>
      </c>
      <c r="AG85" s="42">
        <f>SUMIF('R-Existing'!$B$12:$B$500,$B85,'R-Existing'!AG$12:AG$500)</f>
        <v>0</v>
      </c>
      <c r="AH85" s="42">
        <f>SUMIF('R-Existing'!$B$12:$B$500,$B85,'R-Existing'!AH$12:AH$500)</f>
        <v>0</v>
      </c>
      <c r="AI85" s="42">
        <f>SUMIF('R-Existing'!$B$12:$B$500,$B85,'R-Existing'!AI$12:AI$500)</f>
        <v>6</v>
      </c>
      <c r="AJ85" s="42">
        <f>SUMIF('R-Existing'!$B$12:$B$500,$B85,'R-Existing'!AJ$12:AJ$500)</f>
        <v>1746.75</v>
      </c>
      <c r="AK85" s="42">
        <f>SUMIF('R-Existing'!$B$12:$B$500,$B85,'R-Existing'!AK$12:AK$500)</f>
        <v>0</v>
      </c>
      <c r="AL85" s="42">
        <f>SUMIF('R-Existing'!$B$12:$B$500,$B85,'R-Existing'!AL$12:AL$500)</f>
        <v>0</v>
      </c>
      <c r="AM85" s="42">
        <f>SUMIF('R-Existing'!$B$12:$B$500,$B85,'R-Existing'!AM$12:AM$500)</f>
        <v>0</v>
      </c>
      <c r="AN85" s="42">
        <f>SUMIF('R-Existing'!$B$12:$B$500,$B85,'R-Existing'!AN$12:AN$500)</f>
        <v>0</v>
      </c>
      <c r="AO85" s="42"/>
      <c r="AP85" s="42"/>
    </row>
    <row r="86" spans="1:42" x14ac:dyDescent="0.2">
      <c r="A86" s="1">
        <f t="shared" si="6"/>
        <v>6</v>
      </c>
      <c r="B86" s="10">
        <f t="shared" si="7"/>
        <v>44012</v>
      </c>
      <c r="C86" s="42">
        <f>SUMIF('R-Existing'!$B$12:$B$500,$B86,'R-Existing'!C$12:C$500)</f>
        <v>59514.51</v>
      </c>
      <c r="D86" s="42">
        <f>SUMIF('R-Existing'!$B$12:$B$500,$B86,'R-Existing'!D$12:D$500)</f>
        <v>6039555.7300000004</v>
      </c>
      <c r="E86" s="42">
        <f>SUMIF('R-Existing'!$B$12:$B$500,$B86,'R-Existing'!E$12:E$500)</f>
        <v>0</v>
      </c>
      <c r="F86" s="42">
        <f>SUMIF('R-Existing'!$B$12:$B$500,$B86,'R-Existing'!F$12:F$500)</f>
        <v>0</v>
      </c>
      <c r="G86" s="42">
        <f>SUMIF('R-Existing'!$B$12:$B$500,$B86,'R-Existing'!G$12:G$500)</f>
        <v>53</v>
      </c>
      <c r="H86" s="42">
        <f>SUMIF('R-Existing'!$B$12:$B$500,$B86,'R-Existing'!H$12:H$500)</f>
        <v>15635.029999999999</v>
      </c>
      <c r="I86" s="42">
        <f>SUMIF('R-Existing'!$B$12:$B$500,$B86,'R-Existing'!I$12:I$500)</f>
        <v>0</v>
      </c>
      <c r="J86" s="42">
        <f>SUMIF('R-Existing'!$B$12:$B$500,$B86,'R-Existing'!J$12:J$500)</f>
        <v>15635.03</v>
      </c>
      <c r="K86" s="42">
        <f>SUMIF('R-Existing'!$B$12:$B$500,$B86,'R-Existing'!K$12:K$500)</f>
        <v>84.69</v>
      </c>
      <c r="L86" s="42">
        <f>SUMIF('R-Existing'!$B$12:$B$500,$B86,'R-Existing'!L$12:L$500)</f>
        <v>84.69</v>
      </c>
      <c r="M86" s="42">
        <f>SUMIF('R-Existing'!$B$12:$B$500,$B86,'R-Existing'!M$12:M$500)</f>
        <v>9815</v>
      </c>
      <c r="N86" s="42">
        <f>SUMIF('R-Existing'!$B$12:$B$500,$B86,'R-Existing'!N$12:N$500)</f>
        <v>0</v>
      </c>
      <c r="O86" s="42">
        <f>SUMIF('R-Existing'!$B$12:$B$500,$B86,'R-Existing'!O$12:O$500)</f>
        <v>2056.6999999999998</v>
      </c>
      <c r="P86" s="42">
        <f>SUMIF('R-Existing'!$B$12:$B$500,$B86,'R-Existing'!P$12:P$500)</f>
        <v>84.69</v>
      </c>
      <c r="Q86" s="42">
        <f>SUMIF('R-Existing'!$B$12:$B$500,$B86,'R-Existing'!Q$12:Q$500)</f>
        <v>1972.01</v>
      </c>
      <c r="R86" s="42">
        <f>SUMIF('R-Existing'!$B$12:$B$500,$B86,'R-Existing'!R$12:R$500)</f>
        <v>0</v>
      </c>
      <c r="S86" s="42">
        <f>SUMIF('R-Existing'!$B$12:$B$500,$B86,'R-Existing'!S$12:S$500)</f>
        <v>13663.019999999999</v>
      </c>
      <c r="T86" s="42">
        <f>SUMIF('R-Existing'!$B$12:$B$500,$B86,'R-Existing'!T$12:T$500)</f>
        <v>13663.019999999999</v>
      </c>
      <c r="U86" s="42">
        <f t="shared" si="8"/>
        <v>1</v>
      </c>
      <c r="V86" s="42">
        <f>SUMIF('R-Existing'!$B$12:$B$500,$B86,'R-Existing'!V$12:V$500)</f>
        <v>144.75431941666668</v>
      </c>
      <c r="W86" s="42">
        <f>SUMIF('R-Existing'!$B$12:$B$500,$B86,'R-Existing'!W$12:W$500)</f>
        <v>0</v>
      </c>
      <c r="X86" s="42">
        <f>SUMIF('R-Existing'!$B$12:$B$500,$B86,'R-Existing'!X$12:X$500)</f>
        <v>155</v>
      </c>
      <c r="Y86" s="42">
        <f>SUMIF('R-Existing'!$B$12:$B$500,$B86,'R-Existing'!Y$12:Y$500)</f>
        <v>0</v>
      </c>
      <c r="Z86" s="42">
        <f>SUMIF('R-Existing'!$B$12:$B$500,$B86,'R-Existing'!Z$12:Z$500)</f>
        <v>0</v>
      </c>
      <c r="AA86" s="42">
        <f>SUMIF('R-Existing'!$B$12:$B$500,$B86,'R-Existing'!AA$12:AA$500)</f>
        <v>0</v>
      </c>
      <c r="AB86" s="42">
        <f>SUMIF('R-Existing'!$B$12:$B$500,$B86,'R-Existing'!AB$12:AB$500)</f>
        <v>0</v>
      </c>
      <c r="AC86" s="42">
        <f>SUMIF('R-Existing'!$B$12:$B$500,$B86,'R-Existing'!AC$12:AC$500)</f>
        <v>48</v>
      </c>
      <c r="AD86" s="42">
        <f>SUMIF('R-Existing'!$B$12:$B$500,$B86,'R-Existing'!AD$12:AD$500)</f>
        <v>0</v>
      </c>
      <c r="AE86" s="70">
        <f>SUMIF('R-Existing'!$B$12:$B$500,$B86,'R-Existing'!AE$12:AE$500)</f>
        <v>0.1111</v>
      </c>
      <c r="AF86" s="42">
        <f>SUMIF('R-Existing'!$B$12:$B$500,$B86,'R-Existing'!AF$12:AF$500)</f>
        <v>60.064573583333342</v>
      </c>
      <c r="AG86" s="42">
        <f>SUMIF('R-Existing'!$B$12:$B$500,$B86,'R-Existing'!AG$12:AG$500)</f>
        <v>0</v>
      </c>
      <c r="AH86" s="42">
        <f>SUMIF('R-Existing'!$B$12:$B$500,$B86,'R-Existing'!AH$12:AH$500)</f>
        <v>0</v>
      </c>
      <c r="AI86" s="42">
        <f>SUMIF('R-Existing'!$B$12:$B$500,$B86,'R-Existing'!AI$12:AI$500)</f>
        <v>5</v>
      </c>
      <c r="AJ86" s="42">
        <f>SUMIF('R-Existing'!$B$12:$B$500,$B86,'R-Existing'!AJ$12:AJ$500)</f>
        <v>1281.7</v>
      </c>
      <c r="AK86" s="42">
        <f>SUMIF('R-Existing'!$B$12:$B$500,$B86,'R-Existing'!AK$12:AK$500)</f>
        <v>0</v>
      </c>
      <c r="AL86" s="42">
        <f>SUMIF('R-Existing'!$B$12:$B$500,$B86,'R-Existing'!AL$12:AL$500)</f>
        <v>0</v>
      </c>
      <c r="AM86" s="42">
        <f>SUMIF('R-Existing'!$B$12:$B$500,$B86,'R-Existing'!AM$12:AM$500)</f>
        <v>0</v>
      </c>
      <c r="AN86" s="42">
        <f>SUMIF('R-Existing'!$B$12:$B$500,$B86,'R-Existing'!AN$12:AN$500)</f>
        <v>0</v>
      </c>
      <c r="AO86" s="42"/>
      <c r="AP86" s="42"/>
    </row>
    <row r="87" spans="1:42" x14ac:dyDescent="0.2">
      <c r="A87" s="1">
        <f t="shared" si="6"/>
        <v>7</v>
      </c>
      <c r="B87" s="10">
        <f t="shared" si="7"/>
        <v>44043</v>
      </c>
      <c r="C87" s="42">
        <f>SUMIF('R-Existing'!$B$12:$B$500,$B87,'R-Existing'!C$12:C$500)</f>
        <v>52611.579999999987</v>
      </c>
      <c r="D87" s="42">
        <f>SUMIF('R-Existing'!$B$12:$B$500,$B87,'R-Existing'!D$12:D$500)</f>
        <v>6092167.3100000005</v>
      </c>
      <c r="E87" s="42">
        <f>SUMIF('R-Existing'!$B$12:$B$500,$B87,'R-Existing'!E$12:E$500)</f>
        <v>0</v>
      </c>
      <c r="F87" s="42">
        <f>SUMIF('R-Existing'!$B$12:$B$500,$B87,'R-Existing'!F$12:F$500)</f>
        <v>0</v>
      </c>
      <c r="G87" s="42">
        <f>SUMIF('R-Existing'!$B$12:$B$500,$B87,'R-Existing'!G$12:G$500)</f>
        <v>54</v>
      </c>
      <c r="H87" s="42">
        <f>SUMIF('R-Existing'!$B$12:$B$500,$B87,'R-Existing'!H$12:H$500)</f>
        <v>13663.019999999999</v>
      </c>
      <c r="I87" s="42">
        <f>SUMIF('R-Existing'!$B$12:$B$500,$B87,'R-Existing'!I$12:I$500)</f>
        <v>0</v>
      </c>
      <c r="J87" s="42">
        <f>SUMIF('R-Existing'!$B$12:$B$500,$B87,'R-Existing'!J$12:J$500)</f>
        <v>13663.019999999999</v>
      </c>
      <c r="K87" s="42">
        <f>SUMIF('R-Existing'!$B$12:$B$500,$B87,'R-Existing'!K$12:K$500)</f>
        <v>74.009999999999991</v>
      </c>
      <c r="L87" s="42">
        <f>SUMIF('R-Existing'!$B$12:$B$500,$B87,'R-Existing'!L$12:L$500)</f>
        <v>74.009999999999991</v>
      </c>
      <c r="M87" s="42">
        <f>SUMIF('R-Existing'!$B$12:$B$500,$B87,'R-Existing'!M$12:M$500)</f>
        <v>9330</v>
      </c>
      <c r="N87" s="42">
        <f>SUMIF('R-Existing'!$B$12:$B$500,$B87,'R-Existing'!N$12:N$500)</f>
        <v>0</v>
      </c>
      <c r="O87" s="42">
        <f>SUMIF('R-Existing'!$B$12:$B$500,$B87,'R-Existing'!O$12:O$500)</f>
        <v>1425</v>
      </c>
      <c r="P87" s="42">
        <f>SUMIF('R-Existing'!$B$12:$B$500,$B87,'R-Existing'!P$12:P$500)</f>
        <v>66.569999999999993</v>
      </c>
      <c r="Q87" s="42">
        <f>SUMIF('R-Existing'!$B$12:$B$500,$B87,'R-Existing'!Q$12:Q$500)</f>
        <v>1358.43</v>
      </c>
      <c r="R87" s="42">
        <f>SUMIF('R-Existing'!$B$12:$B$500,$B87,'R-Existing'!R$12:R$500)</f>
        <v>7.44</v>
      </c>
      <c r="S87" s="42">
        <f>SUMIF('R-Existing'!$B$12:$B$500,$B87,'R-Existing'!S$12:S$500)</f>
        <v>12304.589999999998</v>
      </c>
      <c r="T87" s="42">
        <f>SUMIF('R-Existing'!$B$12:$B$500,$B87,'R-Existing'!T$12:T$500)</f>
        <v>12312.029999999999</v>
      </c>
      <c r="U87" s="42">
        <f t="shared" si="8"/>
        <v>1</v>
      </c>
      <c r="V87" s="42">
        <f>SUMIF('R-Existing'!$B$12:$B$500,$B87,'R-Existing'!V$12:V$500)</f>
        <v>126.4967935</v>
      </c>
      <c r="W87" s="42">
        <f>SUMIF('R-Existing'!$B$12:$B$500,$B87,'R-Existing'!W$12:W$500)</f>
        <v>0</v>
      </c>
      <c r="X87" s="42">
        <f>SUMIF('R-Existing'!$B$12:$B$500,$B87,'R-Existing'!X$12:X$500)</f>
        <v>155</v>
      </c>
      <c r="Y87" s="42">
        <f>SUMIF('R-Existing'!$B$12:$B$500,$B87,'R-Existing'!Y$12:Y$500)</f>
        <v>0</v>
      </c>
      <c r="Z87" s="42">
        <f>SUMIF('R-Existing'!$B$12:$B$500,$B87,'R-Existing'!Z$12:Z$500)</f>
        <v>0</v>
      </c>
      <c r="AA87" s="42">
        <f>SUMIF('R-Existing'!$B$12:$B$500,$B87,'R-Existing'!AA$12:AA$500)</f>
        <v>0</v>
      </c>
      <c r="AB87" s="42">
        <f>SUMIF('R-Existing'!$B$12:$B$500,$B87,'R-Existing'!AB$12:AB$500)</f>
        <v>0</v>
      </c>
      <c r="AC87" s="42">
        <f>SUMIF('R-Existing'!$B$12:$B$500,$B87,'R-Existing'!AC$12:AC$500)</f>
        <v>51</v>
      </c>
      <c r="AD87" s="42">
        <f>SUMIF('R-Existing'!$B$12:$B$500,$B87,'R-Existing'!AD$12:AD$500)</f>
        <v>0</v>
      </c>
      <c r="AE87" s="70">
        <f>SUMIF('R-Existing'!$B$12:$B$500,$B87,'R-Existing'!AE$12:AE$500)</f>
        <v>0.1111</v>
      </c>
      <c r="AF87" s="42">
        <f>SUMIF('R-Existing'!$B$12:$B$500,$B87,'R-Existing'!AF$12:AF$500)</f>
        <v>52.488768499999999</v>
      </c>
      <c r="AG87" s="42">
        <f>SUMIF('R-Existing'!$B$12:$B$500,$B87,'R-Existing'!AG$12:AG$500)</f>
        <v>0</v>
      </c>
      <c r="AH87" s="42">
        <f>SUMIF('R-Existing'!$B$12:$B$500,$B87,'R-Existing'!AH$12:AH$500)</f>
        <v>0</v>
      </c>
      <c r="AI87" s="42">
        <f>SUMIF('R-Existing'!$B$12:$B$500,$B87,'R-Existing'!AI$12:AI$500)</f>
        <v>3</v>
      </c>
      <c r="AJ87" s="42">
        <f>SUMIF('R-Existing'!$B$12:$B$500,$B87,'R-Existing'!AJ$12:AJ$500)</f>
        <v>960</v>
      </c>
      <c r="AK87" s="42">
        <f>SUMIF('R-Existing'!$B$12:$B$500,$B87,'R-Existing'!AK$12:AK$500)</f>
        <v>0</v>
      </c>
      <c r="AL87" s="42">
        <f>SUMIF('R-Existing'!$B$12:$B$500,$B87,'R-Existing'!AL$12:AL$500)</f>
        <v>0</v>
      </c>
      <c r="AM87" s="42">
        <f>SUMIF('R-Existing'!$B$12:$B$500,$B87,'R-Existing'!AM$12:AM$500)</f>
        <v>0</v>
      </c>
      <c r="AN87" s="42">
        <f>SUMIF('R-Existing'!$B$12:$B$500,$B87,'R-Existing'!AN$12:AN$500)</f>
        <v>0</v>
      </c>
      <c r="AO87" s="42"/>
      <c r="AP87" s="42"/>
    </row>
    <row r="88" spans="1:42" x14ac:dyDescent="0.2">
      <c r="A88" s="1">
        <f t="shared" si="6"/>
        <v>8</v>
      </c>
      <c r="B88" s="10">
        <f t="shared" si="7"/>
        <v>44074</v>
      </c>
      <c r="C88" s="42">
        <f>SUMIF('R-Existing'!$B$12:$B$500,$B88,'R-Existing'!C$12:C$500)</f>
        <v>38211.629999999997</v>
      </c>
      <c r="D88" s="42">
        <f>SUMIF('R-Existing'!$B$12:$B$500,$B88,'R-Existing'!D$12:D$500)</f>
        <v>6130378.9400000004</v>
      </c>
      <c r="E88" s="42">
        <f>SUMIF('R-Existing'!$B$12:$B$500,$B88,'R-Existing'!E$12:E$500)</f>
        <v>0</v>
      </c>
      <c r="F88" s="42">
        <f>SUMIF('R-Existing'!$B$12:$B$500,$B88,'R-Existing'!F$12:F$500)</f>
        <v>0</v>
      </c>
      <c r="G88" s="42">
        <f>SUMIF('R-Existing'!$B$12:$B$500,$B88,'R-Existing'!G$12:G$500)</f>
        <v>41</v>
      </c>
      <c r="H88" s="42">
        <f>SUMIF('R-Existing'!$B$12:$B$500,$B88,'R-Existing'!H$12:H$500)</f>
        <v>12304.589999999998</v>
      </c>
      <c r="I88" s="42">
        <f>SUMIF('R-Existing'!$B$12:$B$500,$B88,'R-Existing'!I$12:I$500)</f>
        <v>7.4400000000000546</v>
      </c>
      <c r="J88" s="42">
        <f>SUMIF('R-Existing'!$B$12:$B$500,$B88,'R-Existing'!J$12:J$500)</f>
        <v>12312.029999999999</v>
      </c>
      <c r="K88" s="42">
        <f>SUMIF('R-Existing'!$B$12:$B$500,$B88,'R-Existing'!K$12:K$500)</f>
        <v>66.67999999999995</v>
      </c>
      <c r="L88" s="42">
        <f>SUMIF('R-Existing'!$B$12:$B$500,$B88,'R-Existing'!L$12:L$500)</f>
        <v>74.12</v>
      </c>
      <c r="M88" s="42">
        <f>SUMIF('R-Existing'!$B$12:$B$500,$B88,'R-Existing'!M$12:M$500)</f>
        <v>7635</v>
      </c>
      <c r="N88" s="42">
        <f>SUMIF('R-Existing'!$B$12:$B$500,$B88,'R-Existing'!N$12:N$500)</f>
        <v>0</v>
      </c>
      <c r="O88" s="42">
        <f>SUMIF('R-Existing'!$B$12:$B$500,$B88,'R-Existing'!O$12:O$500)</f>
        <v>1900</v>
      </c>
      <c r="P88" s="42">
        <f>SUMIF('R-Existing'!$B$12:$B$500,$B88,'R-Existing'!P$12:P$500)</f>
        <v>74.12</v>
      </c>
      <c r="Q88" s="42">
        <f>SUMIF('R-Existing'!$B$12:$B$500,$B88,'R-Existing'!Q$12:Q$500)</f>
        <v>1825.88</v>
      </c>
      <c r="R88" s="42">
        <f>SUMIF('R-Existing'!$B$12:$B$500,$B88,'R-Existing'!R$12:R$500)</f>
        <v>0</v>
      </c>
      <c r="S88" s="42">
        <f>SUMIF('R-Existing'!$B$12:$B$500,$B88,'R-Existing'!S$12:S$500)</f>
        <v>10478.709999999999</v>
      </c>
      <c r="T88" s="42">
        <f>SUMIF('R-Existing'!$B$12:$B$500,$B88,'R-Existing'!T$12:T$500)</f>
        <v>10478.709999999999</v>
      </c>
      <c r="U88" s="42">
        <f t="shared" si="8"/>
        <v>1</v>
      </c>
      <c r="V88" s="42">
        <f>SUMIF('R-Existing'!$B$12:$B$500,$B88,'R-Existing'!V$12:V$500)</f>
        <v>113.98887775</v>
      </c>
      <c r="W88" s="42">
        <f>SUMIF('R-Existing'!$B$12:$B$500,$B88,'R-Existing'!W$12:W$500)</f>
        <v>0</v>
      </c>
      <c r="X88" s="42">
        <f>SUMIF('R-Existing'!$B$12:$B$500,$B88,'R-Existing'!X$12:X$500)</f>
        <v>155</v>
      </c>
      <c r="Y88" s="42">
        <f>SUMIF('R-Existing'!$B$12:$B$500,$B88,'R-Existing'!Y$12:Y$500)</f>
        <v>0</v>
      </c>
      <c r="Z88" s="42">
        <f>SUMIF('R-Existing'!$B$12:$B$500,$B88,'R-Existing'!Z$12:Z$500)</f>
        <v>0</v>
      </c>
      <c r="AA88" s="42">
        <f>SUMIF('R-Existing'!$B$12:$B$500,$B88,'R-Existing'!AA$12:AA$500)</f>
        <v>0</v>
      </c>
      <c r="AB88" s="42">
        <f>SUMIF('R-Existing'!$B$12:$B$500,$B88,'R-Existing'!AB$12:AB$500)</f>
        <v>0</v>
      </c>
      <c r="AC88" s="42">
        <f>SUMIF('R-Existing'!$B$12:$B$500,$B88,'R-Existing'!AC$12:AC$500)</f>
        <v>37</v>
      </c>
      <c r="AD88" s="42">
        <f>SUMIF('R-Existing'!$B$12:$B$500,$B88,'R-Existing'!AD$12:AD$500)</f>
        <v>0</v>
      </c>
      <c r="AE88" s="70">
        <f>SUMIF('R-Existing'!$B$12:$B$500,$B88,'R-Existing'!AE$12:AE$500)</f>
        <v>0.1111</v>
      </c>
      <c r="AF88" s="42">
        <f>SUMIF('R-Existing'!$B$12:$B$500,$B88,'R-Existing'!AF$12:AF$500)</f>
        <v>47.298715250000001</v>
      </c>
      <c r="AG88" s="42">
        <f>SUMIF('R-Existing'!$B$12:$B$500,$B88,'R-Existing'!AG$12:AG$500)</f>
        <v>0</v>
      </c>
      <c r="AH88" s="42">
        <f>SUMIF('R-Existing'!$B$12:$B$500,$B88,'R-Existing'!AH$12:AH$500)</f>
        <v>0</v>
      </c>
      <c r="AI88" s="42">
        <f>SUMIF('R-Existing'!$B$12:$B$500,$B88,'R-Existing'!AI$12:AI$500)</f>
        <v>4</v>
      </c>
      <c r="AJ88" s="42">
        <f>SUMIF('R-Existing'!$B$12:$B$500,$B88,'R-Existing'!AJ$12:AJ$500)</f>
        <v>1280</v>
      </c>
      <c r="AK88" s="42">
        <f>SUMIF('R-Existing'!$B$12:$B$500,$B88,'R-Existing'!AK$12:AK$500)</f>
        <v>0</v>
      </c>
      <c r="AL88" s="42">
        <f>SUMIF('R-Existing'!$B$12:$B$500,$B88,'R-Existing'!AL$12:AL$500)</f>
        <v>0</v>
      </c>
      <c r="AM88" s="42">
        <f>SUMIF('R-Existing'!$B$12:$B$500,$B88,'R-Existing'!AM$12:AM$500)</f>
        <v>0</v>
      </c>
      <c r="AN88" s="42">
        <f>SUMIF('R-Existing'!$B$12:$B$500,$B88,'R-Existing'!AN$12:AN$500)</f>
        <v>0</v>
      </c>
      <c r="AO88" s="42"/>
      <c r="AP88" s="42"/>
    </row>
    <row r="89" spans="1:42" x14ac:dyDescent="0.2">
      <c r="A89" s="1">
        <f t="shared" si="6"/>
        <v>9</v>
      </c>
      <c r="B89" s="10">
        <f t="shared" si="7"/>
        <v>44104</v>
      </c>
      <c r="C89" s="42">
        <f>SUMIF('R-Existing'!$B$12:$B$500,$B89,'R-Existing'!C$12:C$500)</f>
        <v>29857.369999999992</v>
      </c>
      <c r="D89" s="42">
        <f>SUMIF('R-Existing'!$B$12:$B$500,$B89,'R-Existing'!D$12:D$500)</f>
        <v>6160236.3100000005</v>
      </c>
      <c r="E89" s="42">
        <f>SUMIF('R-Existing'!$B$12:$B$500,$B89,'R-Existing'!E$12:E$500)</f>
        <v>0</v>
      </c>
      <c r="F89" s="42">
        <f>SUMIF('R-Existing'!$B$12:$B$500,$B89,'R-Existing'!F$12:F$500)</f>
        <v>0</v>
      </c>
      <c r="G89" s="42">
        <f>SUMIF('R-Existing'!$B$12:$B$500,$B89,'R-Existing'!G$12:G$500)</f>
        <v>38</v>
      </c>
      <c r="H89" s="42">
        <f>SUMIF('R-Existing'!$B$12:$B$500,$B89,'R-Existing'!H$12:H$500)</f>
        <v>10478.709999999999</v>
      </c>
      <c r="I89" s="42">
        <f>SUMIF('R-Existing'!$B$12:$B$500,$B89,'R-Existing'!I$12:I$500)</f>
        <v>0</v>
      </c>
      <c r="J89" s="42">
        <f>SUMIF('R-Existing'!$B$12:$B$500,$B89,'R-Existing'!J$12:J$500)</f>
        <v>10478.709999999999</v>
      </c>
      <c r="K89" s="42">
        <f>SUMIF('R-Existing'!$B$12:$B$500,$B89,'R-Existing'!K$12:K$500)</f>
        <v>56.760000000000005</v>
      </c>
      <c r="L89" s="42">
        <f>SUMIF('R-Existing'!$B$12:$B$500,$B89,'R-Existing'!L$12:L$500)</f>
        <v>56.760000000000005</v>
      </c>
      <c r="M89" s="42">
        <f>SUMIF('R-Existing'!$B$12:$B$500,$B89,'R-Existing'!M$12:M$500)</f>
        <v>7490</v>
      </c>
      <c r="N89" s="42">
        <f>SUMIF('R-Existing'!$B$12:$B$500,$B89,'R-Existing'!N$12:N$500)</f>
        <v>0</v>
      </c>
      <c r="O89" s="42">
        <f>SUMIF('R-Existing'!$B$12:$B$500,$B89,'R-Existing'!O$12:O$500)</f>
        <v>2375</v>
      </c>
      <c r="P89" s="42">
        <f>SUMIF('R-Existing'!$B$12:$B$500,$B89,'R-Existing'!P$12:P$500)</f>
        <v>56.760000000000005</v>
      </c>
      <c r="Q89" s="42">
        <f>SUMIF('R-Existing'!$B$12:$B$500,$B89,'R-Existing'!Q$12:Q$500)</f>
        <v>2318.2400000000002</v>
      </c>
      <c r="R89" s="42">
        <f>SUMIF('R-Existing'!$B$12:$B$500,$B89,'R-Existing'!R$12:R$500)</f>
        <v>0</v>
      </c>
      <c r="S89" s="42">
        <f>SUMIF('R-Existing'!$B$12:$B$500,$B89,'R-Existing'!S$12:S$500)</f>
        <v>8160.47</v>
      </c>
      <c r="T89" s="42">
        <f>SUMIF('R-Existing'!$B$12:$B$500,$B89,'R-Existing'!T$12:T$500)</f>
        <v>8160.47</v>
      </c>
      <c r="U89" s="42">
        <f t="shared" si="8"/>
        <v>1</v>
      </c>
      <c r="V89" s="42">
        <f>SUMIF('R-Existing'!$B$12:$B$500,$B89,'R-Existing'!V$12:V$500)</f>
        <v>97.01539008333333</v>
      </c>
      <c r="W89" s="42">
        <f>SUMIF('R-Existing'!$B$12:$B$500,$B89,'R-Existing'!W$12:W$500)</f>
        <v>0</v>
      </c>
      <c r="X89" s="42">
        <f>SUMIF('R-Existing'!$B$12:$B$500,$B89,'R-Existing'!X$12:X$500)</f>
        <v>155</v>
      </c>
      <c r="Y89" s="42">
        <f>SUMIF('R-Existing'!$B$12:$B$500,$B89,'R-Existing'!Y$12:Y$500)</f>
        <v>0</v>
      </c>
      <c r="Z89" s="42">
        <f>SUMIF('R-Existing'!$B$12:$B$500,$B89,'R-Existing'!Z$12:Z$500)</f>
        <v>0</v>
      </c>
      <c r="AA89" s="42">
        <f>SUMIF('R-Existing'!$B$12:$B$500,$B89,'R-Existing'!AA$12:AA$500)</f>
        <v>0</v>
      </c>
      <c r="AB89" s="42">
        <f>SUMIF('R-Existing'!$B$12:$B$500,$B89,'R-Existing'!AB$12:AB$500)</f>
        <v>0</v>
      </c>
      <c r="AC89" s="42">
        <f>SUMIF('R-Existing'!$B$12:$B$500,$B89,'R-Existing'!AC$12:AC$500)</f>
        <v>33</v>
      </c>
      <c r="AD89" s="42">
        <f>SUMIF('R-Existing'!$B$12:$B$500,$B89,'R-Existing'!AD$12:AD$500)</f>
        <v>0</v>
      </c>
      <c r="AE89" s="70">
        <f>SUMIF('R-Existing'!$B$12:$B$500,$B89,'R-Existing'!AE$12:AE$500)</f>
        <v>0.1111</v>
      </c>
      <c r="AF89" s="42">
        <f>SUMIF('R-Existing'!$B$12:$B$500,$B89,'R-Existing'!AF$12:AF$500)</f>
        <v>40.255710916666665</v>
      </c>
      <c r="AG89" s="42">
        <f>SUMIF('R-Existing'!$B$12:$B$500,$B89,'R-Existing'!AG$12:AG$500)</f>
        <v>0</v>
      </c>
      <c r="AH89" s="42">
        <f>SUMIF('R-Existing'!$B$12:$B$500,$B89,'R-Existing'!AH$12:AH$500)</f>
        <v>0</v>
      </c>
      <c r="AI89" s="42">
        <f>SUMIF('R-Existing'!$B$12:$B$500,$B89,'R-Existing'!AI$12:AI$500)</f>
        <v>5</v>
      </c>
      <c r="AJ89" s="42">
        <f>SUMIF('R-Existing'!$B$12:$B$500,$B89,'R-Existing'!AJ$12:AJ$500)</f>
        <v>1600</v>
      </c>
      <c r="AK89" s="42">
        <f>SUMIF('R-Existing'!$B$12:$B$500,$B89,'R-Existing'!AK$12:AK$500)</f>
        <v>0</v>
      </c>
      <c r="AL89" s="42">
        <f>SUMIF('R-Existing'!$B$12:$B$500,$B89,'R-Existing'!AL$12:AL$500)</f>
        <v>0</v>
      </c>
      <c r="AM89" s="42">
        <f>SUMIF('R-Existing'!$B$12:$B$500,$B89,'R-Existing'!AM$12:AM$500)</f>
        <v>0</v>
      </c>
      <c r="AN89" s="42">
        <f>SUMIF('R-Existing'!$B$12:$B$500,$B89,'R-Existing'!AN$12:AN$500)</f>
        <v>0</v>
      </c>
      <c r="AO89" s="42"/>
      <c r="AP89" s="42"/>
    </row>
    <row r="90" spans="1:42" x14ac:dyDescent="0.2">
      <c r="A90" s="1">
        <f t="shared" si="6"/>
        <v>10</v>
      </c>
      <c r="B90" s="10">
        <f t="shared" si="7"/>
        <v>44135</v>
      </c>
      <c r="C90" s="42">
        <f>SUMIF('R-Existing'!$B$12:$B$500,$B90,'R-Existing'!C$12:C$500)</f>
        <v>17858.850000000006</v>
      </c>
      <c r="D90" s="42">
        <f>SUMIF('R-Existing'!$B$12:$B$500,$B90,'R-Existing'!D$12:D$500)</f>
        <v>6178095.1600000001</v>
      </c>
      <c r="E90" s="42">
        <f>SUMIF('R-Existing'!$B$12:$B$500,$B90,'R-Existing'!E$12:E$500)</f>
        <v>0</v>
      </c>
      <c r="F90" s="42">
        <f>SUMIF('R-Existing'!$B$12:$B$500,$B90,'R-Existing'!F$12:F$500)</f>
        <v>0</v>
      </c>
      <c r="G90" s="42">
        <f>SUMIF('R-Existing'!$B$12:$B$500,$B90,'R-Existing'!G$12:G$500)</f>
        <v>23</v>
      </c>
      <c r="H90" s="42">
        <f>SUMIF('R-Existing'!$B$12:$B$500,$B90,'R-Existing'!H$12:H$500)</f>
        <v>8160.47</v>
      </c>
      <c r="I90" s="42">
        <f>SUMIF('R-Existing'!$B$12:$B$500,$B90,'R-Existing'!I$12:I$500)</f>
        <v>0</v>
      </c>
      <c r="J90" s="42">
        <f>SUMIF('R-Existing'!$B$12:$B$500,$B90,'R-Existing'!J$12:J$500)</f>
        <v>8160.47</v>
      </c>
      <c r="K90" s="42">
        <f>SUMIF('R-Existing'!$B$12:$B$500,$B90,'R-Existing'!K$12:K$500)</f>
        <v>44.209999999999994</v>
      </c>
      <c r="L90" s="42">
        <f>SUMIF('R-Existing'!$B$12:$B$500,$B90,'R-Existing'!L$12:L$500)</f>
        <v>44.209999999999994</v>
      </c>
      <c r="M90" s="42">
        <f>SUMIF('R-Existing'!$B$12:$B$500,$B90,'R-Existing'!M$12:M$500)</f>
        <v>4845</v>
      </c>
      <c r="N90" s="42">
        <f>SUMIF('R-Existing'!$B$12:$B$500,$B90,'R-Existing'!N$12:N$500)</f>
        <v>0</v>
      </c>
      <c r="O90" s="42">
        <f>SUMIF('R-Existing'!$B$12:$B$500,$B90,'R-Existing'!O$12:O$500)</f>
        <v>1871.67</v>
      </c>
      <c r="P90" s="42">
        <f>SUMIF('R-Existing'!$B$12:$B$500,$B90,'R-Existing'!P$12:P$500)</f>
        <v>44.209999999999994</v>
      </c>
      <c r="Q90" s="42">
        <f>SUMIF('R-Existing'!$B$12:$B$500,$B90,'R-Existing'!Q$12:Q$500)</f>
        <v>1827.46</v>
      </c>
      <c r="R90" s="42">
        <f>SUMIF('R-Existing'!$B$12:$B$500,$B90,'R-Existing'!R$12:R$500)</f>
        <v>0</v>
      </c>
      <c r="S90" s="42">
        <f>SUMIF('R-Existing'!$B$12:$B$500,$B90,'R-Existing'!S$12:S$500)</f>
        <v>6333.01</v>
      </c>
      <c r="T90" s="42">
        <f>SUMIF('R-Existing'!$B$12:$B$500,$B90,'R-Existing'!T$12:T$500)</f>
        <v>6333.01</v>
      </c>
      <c r="U90" s="42">
        <f t="shared" si="8"/>
        <v>1</v>
      </c>
      <c r="V90" s="42">
        <f>SUMIF('R-Existing'!$B$12:$B$500,$B90,'R-Existing'!V$12:V$500)</f>
        <v>75.552351416666667</v>
      </c>
      <c r="W90" s="42">
        <f>SUMIF('R-Existing'!$B$12:$B$500,$B90,'R-Existing'!W$12:W$500)</f>
        <v>0</v>
      </c>
      <c r="X90" s="42">
        <f>SUMIF('R-Existing'!$B$12:$B$500,$B90,'R-Existing'!X$12:X$500)</f>
        <v>155</v>
      </c>
      <c r="Y90" s="42">
        <f>SUMIF('R-Existing'!$B$12:$B$500,$B90,'R-Existing'!Y$12:Y$500)</f>
        <v>0</v>
      </c>
      <c r="Z90" s="42">
        <f>SUMIF('R-Existing'!$B$12:$B$500,$B90,'R-Existing'!Z$12:Z$500)</f>
        <v>0</v>
      </c>
      <c r="AA90" s="42">
        <f>SUMIF('R-Existing'!$B$12:$B$500,$B90,'R-Existing'!AA$12:AA$500)</f>
        <v>0</v>
      </c>
      <c r="AB90" s="42">
        <f>SUMIF('R-Existing'!$B$12:$B$500,$B90,'R-Existing'!AB$12:AB$500)</f>
        <v>0</v>
      </c>
      <c r="AC90" s="42">
        <f>SUMIF('R-Existing'!$B$12:$B$500,$B90,'R-Existing'!AC$12:AC$500)</f>
        <v>19</v>
      </c>
      <c r="AD90" s="42">
        <f>SUMIF('R-Existing'!$B$12:$B$500,$B90,'R-Existing'!AD$12:AD$500)</f>
        <v>0</v>
      </c>
      <c r="AE90" s="70">
        <f>SUMIF('R-Existing'!$B$12:$B$500,$B90,'R-Existing'!AE$12:AE$500)</f>
        <v>0.1111</v>
      </c>
      <c r="AF90" s="42">
        <f>SUMIF('R-Existing'!$B$12:$B$500,$B90,'R-Existing'!AF$12:AF$500)</f>
        <v>31.349805583333335</v>
      </c>
      <c r="AG90" s="42">
        <f>SUMIF('R-Existing'!$B$12:$B$500,$B90,'R-Existing'!AG$12:AG$500)</f>
        <v>0</v>
      </c>
      <c r="AH90" s="42">
        <f>SUMIF('R-Existing'!$B$12:$B$500,$B90,'R-Existing'!AH$12:AH$500)</f>
        <v>0</v>
      </c>
      <c r="AI90" s="42">
        <f>SUMIF('R-Existing'!$B$12:$B$500,$B90,'R-Existing'!AI$12:AI$500)</f>
        <v>4</v>
      </c>
      <c r="AJ90" s="42">
        <f>SUMIF('R-Existing'!$B$12:$B$500,$B90,'R-Existing'!AJ$12:AJ$500)</f>
        <v>1251.67</v>
      </c>
      <c r="AK90" s="42">
        <f>SUMIF('R-Existing'!$B$12:$B$500,$B90,'R-Existing'!AK$12:AK$500)</f>
        <v>0</v>
      </c>
      <c r="AL90" s="42">
        <f>SUMIF('R-Existing'!$B$12:$B$500,$B90,'R-Existing'!AL$12:AL$500)</f>
        <v>0</v>
      </c>
      <c r="AM90" s="42">
        <f>SUMIF('R-Existing'!$B$12:$B$500,$B90,'R-Existing'!AM$12:AM$500)</f>
        <v>0</v>
      </c>
      <c r="AN90" s="42">
        <f>SUMIF('R-Existing'!$B$12:$B$500,$B90,'R-Existing'!AN$12:AN$500)</f>
        <v>0</v>
      </c>
      <c r="AO90" s="42"/>
      <c r="AP90" s="42"/>
    </row>
    <row r="91" spans="1:42" x14ac:dyDescent="0.2">
      <c r="A91" s="1">
        <f t="shared" si="6"/>
        <v>11</v>
      </c>
      <c r="B91" s="10">
        <f t="shared" si="7"/>
        <v>44165</v>
      </c>
      <c r="C91" s="42">
        <f>SUMIF('R-Existing'!$B$12:$B$500,$B91,'R-Existing'!C$12:C$500)</f>
        <v>10906.099999999999</v>
      </c>
      <c r="D91" s="42">
        <f>SUMIF('R-Existing'!$B$12:$B$500,$B91,'R-Existing'!D$12:D$500)</f>
        <v>6189001.2599999998</v>
      </c>
      <c r="E91" s="42">
        <f>SUMIF('R-Existing'!$B$12:$B$500,$B91,'R-Existing'!E$12:E$500)</f>
        <v>0</v>
      </c>
      <c r="F91" s="42">
        <f>SUMIF('R-Existing'!$B$12:$B$500,$B91,'R-Existing'!F$12:F$500)</f>
        <v>0</v>
      </c>
      <c r="G91" s="42">
        <f>SUMIF('R-Existing'!$B$12:$B$500,$B91,'R-Existing'!G$12:G$500)</f>
        <v>20</v>
      </c>
      <c r="H91" s="42">
        <f>SUMIF('R-Existing'!$B$12:$B$500,$B91,'R-Existing'!H$12:H$500)</f>
        <v>6333.01</v>
      </c>
      <c r="I91" s="42">
        <f>SUMIF('R-Existing'!$B$12:$B$500,$B91,'R-Existing'!I$12:I$500)</f>
        <v>0</v>
      </c>
      <c r="J91" s="42">
        <f>SUMIF('R-Existing'!$B$12:$B$500,$B91,'R-Existing'!J$12:J$500)</f>
        <v>6333.01</v>
      </c>
      <c r="K91" s="42">
        <f>SUMIF('R-Existing'!$B$12:$B$500,$B91,'R-Existing'!K$12:K$500)</f>
        <v>34.299999999999997</v>
      </c>
      <c r="L91" s="42">
        <f>SUMIF('R-Existing'!$B$12:$B$500,$B91,'R-Existing'!L$12:L$500)</f>
        <v>34.299999999999997</v>
      </c>
      <c r="M91" s="42">
        <f>SUMIF('R-Existing'!$B$12:$B$500,$B91,'R-Existing'!M$12:M$500)</f>
        <v>3420</v>
      </c>
      <c r="N91" s="42">
        <f>SUMIF('R-Existing'!$B$12:$B$500,$B91,'R-Existing'!N$12:N$500)</f>
        <v>0</v>
      </c>
      <c r="O91" s="42">
        <f>SUMIF('R-Existing'!$B$12:$B$500,$B91,'R-Existing'!O$12:O$500)</f>
        <v>475</v>
      </c>
      <c r="P91" s="42">
        <f>SUMIF('R-Existing'!$B$12:$B$500,$B91,'R-Existing'!P$12:P$500)</f>
        <v>21.81</v>
      </c>
      <c r="Q91" s="42">
        <f>SUMIF('R-Existing'!$B$12:$B$500,$B91,'R-Existing'!Q$12:Q$500)</f>
        <v>453.19</v>
      </c>
      <c r="R91" s="42">
        <f>SUMIF('R-Existing'!$B$12:$B$500,$B91,'R-Existing'!R$12:R$500)</f>
        <v>12.49</v>
      </c>
      <c r="S91" s="42">
        <f>SUMIF('R-Existing'!$B$12:$B$500,$B91,'R-Existing'!S$12:S$500)</f>
        <v>5879.82</v>
      </c>
      <c r="T91" s="42">
        <f>SUMIF('R-Existing'!$B$12:$B$500,$B91,'R-Existing'!T$12:T$500)</f>
        <v>5892.31</v>
      </c>
      <c r="U91" s="42">
        <f t="shared" si="8"/>
        <v>1</v>
      </c>
      <c r="V91" s="42">
        <f>SUMIF('R-Existing'!$B$12:$B$500,$B91,'R-Existing'!V$12:V$500)</f>
        <v>58.633117583333338</v>
      </c>
      <c r="W91" s="42">
        <f>SUMIF('R-Existing'!$B$12:$B$500,$B91,'R-Existing'!W$12:W$500)</f>
        <v>0</v>
      </c>
      <c r="X91" s="42">
        <f>SUMIF('R-Existing'!$B$12:$B$500,$B91,'R-Existing'!X$12:X$500)</f>
        <v>155</v>
      </c>
      <c r="Y91" s="42">
        <f>SUMIF('R-Existing'!$B$12:$B$500,$B91,'R-Existing'!Y$12:Y$500)</f>
        <v>0</v>
      </c>
      <c r="Z91" s="42">
        <f>SUMIF('R-Existing'!$B$12:$B$500,$B91,'R-Existing'!Z$12:Z$500)</f>
        <v>0</v>
      </c>
      <c r="AA91" s="42">
        <f>SUMIF('R-Existing'!$B$12:$B$500,$B91,'R-Existing'!AA$12:AA$500)</f>
        <v>0</v>
      </c>
      <c r="AB91" s="42">
        <f>SUMIF('R-Existing'!$B$12:$B$500,$B91,'R-Existing'!AB$12:AB$500)</f>
        <v>0</v>
      </c>
      <c r="AC91" s="42">
        <f>SUMIF('R-Existing'!$B$12:$B$500,$B91,'R-Existing'!AC$12:AC$500)</f>
        <v>19</v>
      </c>
      <c r="AD91" s="42">
        <f>SUMIF('R-Existing'!$B$12:$B$500,$B91,'R-Existing'!AD$12:AD$500)</f>
        <v>0</v>
      </c>
      <c r="AE91" s="70">
        <f>SUMIF('R-Existing'!$B$12:$B$500,$B91,'R-Existing'!AE$12:AE$500)</f>
        <v>0.1111</v>
      </c>
      <c r="AF91" s="42">
        <f>SUMIF('R-Existing'!$B$12:$B$500,$B91,'R-Existing'!AF$12:AF$500)</f>
        <v>24.329313416666668</v>
      </c>
      <c r="AG91" s="42">
        <f>SUMIF('R-Existing'!$B$12:$B$500,$B91,'R-Existing'!AG$12:AG$500)</f>
        <v>0</v>
      </c>
      <c r="AH91" s="42">
        <f>SUMIF('R-Existing'!$B$12:$B$500,$B91,'R-Existing'!AH$12:AH$500)</f>
        <v>0</v>
      </c>
      <c r="AI91" s="42">
        <f>SUMIF('R-Existing'!$B$12:$B$500,$B91,'R-Existing'!AI$12:AI$500)</f>
        <v>1</v>
      </c>
      <c r="AJ91" s="42">
        <f>SUMIF('R-Existing'!$B$12:$B$500,$B91,'R-Existing'!AJ$12:AJ$500)</f>
        <v>320</v>
      </c>
      <c r="AK91" s="42">
        <f>SUMIF('R-Existing'!$B$12:$B$500,$B91,'R-Existing'!AK$12:AK$500)</f>
        <v>0</v>
      </c>
      <c r="AL91" s="42">
        <f>SUMIF('R-Existing'!$B$12:$B$500,$B91,'R-Existing'!AL$12:AL$500)</f>
        <v>0</v>
      </c>
      <c r="AM91" s="42">
        <f>SUMIF('R-Existing'!$B$12:$B$500,$B91,'R-Existing'!AM$12:AM$500)</f>
        <v>0</v>
      </c>
      <c r="AN91" s="42">
        <f>SUMIF('R-Existing'!$B$12:$B$500,$B91,'R-Existing'!AN$12:AN$500)</f>
        <v>0</v>
      </c>
      <c r="AO91" s="42"/>
      <c r="AP91" s="42"/>
    </row>
    <row r="92" spans="1:42" x14ac:dyDescent="0.2">
      <c r="A92" s="1">
        <f t="shared" si="6"/>
        <v>12</v>
      </c>
      <c r="B92" s="10">
        <f t="shared" si="7"/>
        <v>44196</v>
      </c>
      <c r="C92" s="42">
        <f>SUMIF('R-Existing'!$B$12:$B$500,$B92,'R-Existing'!C$12:C$500)</f>
        <v>9808.35</v>
      </c>
      <c r="D92" s="42">
        <f>SUMIF('R-Existing'!$B$12:$B$500,$B92,'R-Existing'!D$12:D$500)</f>
        <v>6198809.6099999994</v>
      </c>
      <c r="E92" s="42">
        <f>SUMIF('R-Existing'!$B$12:$B$500,$B92,'R-Existing'!E$12:E$500)</f>
        <v>0</v>
      </c>
      <c r="F92" s="42">
        <f>SUMIF('R-Existing'!$B$12:$B$500,$B92,'R-Existing'!F$12:F$500)</f>
        <v>0</v>
      </c>
      <c r="G92" s="42">
        <f>SUMIF('R-Existing'!$B$12:$B$500,$B92,'R-Existing'!G$12:G$500)</f>
        <v>14</v>
      </c>
      <c r="H92" s="42">
        <f>SUMIF('R-Existing'!$B$12:$B$500,$B92,'R-Existing'!H$12:H$500)</f>
        <v>5879.82</v>
      </c>
      <c r="I92" s="42">
        <f>SUMIF('R-Existing'!$B$12:$B$500,$B92,'R-Existing'!I$12:I$500)</f>
        <v>12.490000000000009</v>
      </c>
      <c r="J92" s="42">
        <f>SUMIF('R-Existing'!$B$12:$B$500,$B92,'R-Existing'!J$12:J$500)</f>
        <v>5892.31</v>
      </c>
      <c r="K92" s="42">
        <f>SUMIF('R-Existing'!$B$12:$B$500,$B92,'R-Existing'!K$12:K$500)</f>
        <v>31.909999999999993</v>
      </c>
      <c r="L92" s="42">
        <f>SUMIF('R-Existing'!$B$12:$B$500,$B92,'R-Existing'!L$12:L$500)</f>
        <v>44.400000000000006</v>
      </c>
      <c r="M92" s="42">
        <f>SUMIF('R-Existing'!$B$12:$B$500,$B92,'R-Existing'!M$12:M$500)</f>
        <v>3130</v>
      </c>
      <c r="N92" s="42">
        <f>SUMIF('R-Existing'!$B$12:$B$500,$B92,'R-Existing'!N$12:N$500)</f>
        <v>0</v>
      </c>
      <c r="O92" s="42">
        <f>SUMIF('R-Existing'!$B$12:$B$500,$B92,'R-Existing'!O$12:O$500)</f>
        <v>1425</v>
      </c>
      <c r="P92" s="42">
        <f>SUMIF('R-Existing'!$B$12:$B$500,$B92,'R-Existing'!P$12:P$500)</f>
        <v>44.400000000000006</v>
      </c>
      <c r="Q92" s="42">
        <f>SUMIF('R-Existing'!$B$12:$B$500,$B92,'R-Existing'!Q$12:Q$500)</f>
        <v>1380.6</v>
      </c>
      <c r="R92" s="42">
        <f>SUMIF('R-Existing'!$B$12:$B$500,$B92,'R-Existing'!R$12:R$500)</f>
        <v>0</v>
      </c>
      <c r="S92" s="42">
        <f>SUMIF('R-Existing'!$B$12:$B$500,$B92,'R-Existing'!S$12:S$500)</f>
        <v>4499.22</v>
      </c>
      <c r="T92" s="42">
        <f>SUMIF('R-Existing'!$B$12:$B$500,$B92,'R-Existing'!T$12:T$500)</f>
        <v>4499.22</v>
      </c>
      <c r="U92" s="42">
        <f t="shared" si="8"/>
        <v>1</v>
      </c>
      <c r="V92" s="42">
        <f>SUMIF('R-Existing'!$B$12:$B$500,$B92,'R-Existing'!V$12:V$500)</f>
        <v>54.552970083333342</v>
      </c>
      <c r="W92" s="42">
        <f>SUMIF('R-Existing'!$B$12:$B$500,$B92,'R-Existing'!W$12:W$500)</f>
        <v>0</v>
      </c>
      <c r="X92" s="42">
        <f>SUMIF('R-Existing'!$B$12:$B$500,$B92,'R-Existing'!X$12:X$500)</f>
        <v>155</v>
      </c>
      <c r="Y92" s="42">
        <f>SUMIF('R-Existing'!$B$12:$B$500,$B92,'R-Existing'!Y$12:Y$500)</f>
        <v>0</v>
      </c>
      <c r="Z92" s="42">
        <f>SUMIF('R-Existing'!$B$12:$B$500,$B92,'R-Existing'!Z$12:Z$500)</f>
        <v>0</v>
      </c>
      <c r="AA92" s="42">
        <f>SUMIF('R-Existing'!$B$12:$B$500,$B92,'R-Existing'!AA$12:AA$500)</f>
        <v>0</v>
      </c>
      <c r="AB92" s="42">
        <f>SUMIF('R-Existing'!$B$12:$B$500,$B92,'R-Existing'!AB$12:AB$500)</f>
        <v>0</v>
      </c>
      <c r="AC92" s="42">
        <f>SUMIF('R-Existing'!$B$12:$B$500,$B92,'R-Existing'!AC$12:AC$500)</f>
        <v>11</v>
      </c>
      <c r="AD92" s="42">
        <f>SUMIF('R-Existing'!$B$12:$B$500,$B92,'R-Existing'!AD$12:AD$500)</f>
        <v>0</v>
      </c>
      <c r="AE92" s="70">
        <f>SUMIF('R-Existing'!$B$12:$B$500,$B92,'R-Existing'!AE$12:AE$500)</f>
        <v>0.1111</v>
      </c>
      <c r="AF92" s="42">
        <f>SUMIF('R-Existing'!$B$12:$B$500,$B92,'R-Existing'!AF$12:AF$500)</f>
        <v>22.63629091666667</v>
      </c>
      <c r="AG92" s="42">
        <f>SUMIF('R-Existing'!$B$12:$B$500,$B92,'R-Existing'!AG$12:AG$500)</f>
        <v>0</v>
      </c>
      <c r="AH92" s="42">
        <f>SUMIF('R-Existing'!$B$12:$B$500,$B92,'R-Existing'!AH$12:AH$500)</f>
        <v>0</v>
      </c>
      <c r="AI92" s="42">
        <f>SUMIF('R-Existing'!$B$12:$B$500,$B92,'R-Existing'!AI$12:AI$500)</f>
        <v>3</v>
      </c>
      <c r="AJ92" s="42">
        <f>SUMIF('R-Existing'!$B$12:$B$500,$B92,'R-Existing'!AJ$12:AJ$500)</f>
        <v>960</v>
      </c>
      <c r="AK92" s="42">
        <f>SUMIF('R-Existing'!$B$12:$B$500,$B92,'R-Existing'!AK$12:AK$500)</f>
        <v>0</v>
      </c>
      <c r="AL92" s="42">
        <f>SUMIF('R-Existing'!$B$12:$B$500,$B92,'R-Existing'!AL$12:AL$500)</f>
        <v>0</v>
      </c>
      <c r="AM92" s="42">
        <f>SUMIF('R-Existing'!$B$12:$B$500,$B92,'R-Existing'!AM$12:AM$500)</f>
        <v>0</v>
      </c>
      <c r="AN92" s="42">
        <f>SUMIF('R-Existing'!$B$12:$B$500,$B92,'R-Existing'!AN$12:AN$500)</f>
        <v>0</v>
      </c>
      <c r="AO92" s="42"/>
      <c r="AP92" s="42"/>
    </row>
    <row r="93" spans="1:42" x14ac:dyDescent="0.2">
      <c r="A93" s="1">
        <f t="shared" si="6"/>
        <v>1</v>
      </c>
      <c r="B93" s="10">
        <f t="shared" si="7"/>
        <v>44227</v>
      </c>
      <c r="C93" s="42">
        <f>SUMIF('R-Existing'!$B$12:$B$500,$B93,'R-Existing'!C$12:C$500)</f>
        <v>8377.94</v>
      </c>
      <c r="D93" s="42">
        <f>SUMIF('R-Existing'!$B$12:$B$500,$B93,'R-Existing'!D$12:D$500)</f>
        <v>6207187.5499999998</v>
      </c>
      <c r="E93" s="42">
        <f>SUMIF('R-Existing'!$B$12:$B$500,$B93,'R-Existing'!E$12:E$500)</f>
        <v>0</v>
      </c>
      <c r="F93" s="42">
        <f>SUMIF('R-Existing'!$B$12:$B$500,$B93,'R-Existing'!F$12:F$500)</f>
        <v>0</v>
      </c>
      <c r="G93" s="42">
        <f>SUMIF('R-Existing'!$B$12:$B$500,$B93,'R-Existing'!G$12:G$500)</f>
        <v>6</v>
      </c>
      <c r="H93" s="42">
        <f>SUMIF('R-Existing'!$B$12:$B$500,$B93,'R-Existing'!H$12:H$500)</f>
        <v>4499.22</v>
      </c>
      <c r="I93" s="42">
        <f>SUMIF('R-Existing'!$B$12:$B$500,$B93,'R-Existing'!I$12:I$500)</f>
        <v>0</v>
      </c>
      <c r="J93" s="42">
        <f>SUMIF('R-Existing'!$B$12:$B$500,$B93,'R-Existing'!J$12:J$500)</f>
        <v>4499.22</v>
      </c>
      <c r="K93" s="42">
        <f>SUMIF('R-Existing'!$B$12:$B$500,$B93,'R-Existing'!K$12:K$500)</f>
        <v>24.370000000000005</v>
      </c>
      <c r="L93" s="42">
        <f>SUMIF('R-Existing'!$B$12:$B$500,$B93,'R-Existing'!L$12:L$500)</f>
        <v>24.370000000000005</v>
      </c>
      <c r="M93" s="42">
        <f>SUMIF('R-Existing'!$B$12:$B$500,$B93,'R-Existing'!M$12:M$500)</f>
        <v>1570</v>
      </c>
      <c r="N93" s="42">
        <f>SUMIF('R-Existing'!$B$12:$B$500,$B93,'R-Existing'!N$12:N$500)</f>
        <v>0</v>
      </c>
      <c r="O93" s="42">
        <f>SUMIF('R-Existing'!$B$12:$B$500,$B93,'R-Existing'!O$12:O$500)</f>
        <v>950</v>
      </c>
      <c r="P93" s="42">
        <f>SUMIF('R-Existing'!$B$12:$B$500,$B93,'R-Existing'!P$12:P$500)</f>
        <v>7.48</v>
      </c>
      <c r="Q93" s="42">
        <f>SUMIF('R-Existing'!$B$12:$B$500,$B93,'R-Existing'!Q$12:Q$500)</f>
        <v>942.52</v>
      </c>
      <c r="R93" s="42">
        <f>SUMIF('R-Existing'!$B$12:$B$500,$B93,'R-Existing'!R$12:R$500)</f>
        <v>16.89</v>
      </c>
      <c r="S93" s="42">
        <f>SUMIF('R-Existing'!$B$12:$B$500,$B93,'R-Existing'!S$12:S$500)</f>
        <v>3556.7</v>
      </c>
      <c r="T93" s="42">
        <f>SUMIF('R-Existing'!$B$12:$B$500,$B93,'R-Existing'!T$12:T$500)</f>
        <v>3573.5899999999997</v>
      </c>
      <c r="U93" s="42">
        <f t="shared" si="8"/>
        <v>1</v>
      </c>
      <c r="V93" s="42">
        <f>SUMIF('R-Existing'!$B$12:$B$500,$B93,'R-Existing'!V$12:V$500)</f>
        <v>41.655278500000001</v>
      </c>
      <c r="W93" s="42">
        <f>SUMIF('R-Existing'!$B$12:$B$500,$B93,'R-Existing'!W$12:W$500)</f>
        <v>0</v>
      </c>
      <c r="X93" s="42">
        <f>SUMIF('R-Existing'!$B$12:$B$500,$B93,'R-Existing'!X$12:X$500)</f>
        <v>155</v>
      </c>
      <c r="Y93" s="42">
        <f>SUMIF('R-Existing'!$B$12:$B$500,$B93,'R-Existing'!Y$12:Y$500)</f>
        <v>0</v>
      </c>
      <c r="Z93" s="42">
        <f>SUMIF('R-Existing'!$B$12:$B$500,$B93,'R-Existing'!Z$12:Z$500)</f>
        <v>0</v>
      </c>
      <c r="AA93" s="42">
        <f>SUMIF('R-Existing'!$B$12:$B$500,$B93,'R-Existing'!AA$12:AA$500)</f>
        <v>0</v>
      </c>
      <c r="AB93" s="42">
        <f>SUMIF('R-Existing'!$B$12:$B$500,$B93,'R-Existing'!AB$12:AB$500)</f>
        <v>0</v>
      </c>
      <c r="AC93" s="42">
        <f>SUMIF('R-Existing'!$B$12:$B$500,$B93,'R-Existing'!AC$12:AC$500)</f>
        <v>4</v>
      </c>
      <c r="AD93" s="42">
        <f>SUMIF('R-Existing'!$B$12:$B$500,$B93,'R-Existing'!AD$12:AD$500)</f>
        <v>0</v>
      </c>
      <c r="AE93" s="70">
        <f>SUMIF('R-Existing'!$B$12:$B$500,$B93,'R-Existing'!AE$12:AE$500)</f>
        <v>0.1111</v>
      </c>
      <c r="AF93" s="42">
        <f>SUMIF('R-Existing'!$B$12:$B$500,$B93,'R-Existing'!AF$12:AF$500)</f>
        <v>17.284503500000003</v>
      </c>
      <c r="AG93" s="42">
        <f>SUMIF('R-Existing'!$B$12:$B$500,$B93,'R-Existing'!AG$12:AG$500)</f>
        <v>0</v>
      </c>
      <c r="AH93" s="42">
        <f>SUMIF('R-Existing'!$B$12:$B$500,$B93,'R-Existing'!AH$12:AH$500)</f>
        <v>0</v>
      </c>
      <c r="AI93" s="42">
        <f>SUMIF('R-Existing'!$B$12:$B$500,$B93,'R-Existing'!AI$12:AI$500)</f>
        <v>2</v>
      </c>
      <c r="AJ93" s="42">
        <f>SUMIF('R-Existing'!$B$12:$B$500,$B93,'R-Existing'!AJ$12:AJ$500)</f>
        <v>640</v>
      </c>
      <c r="AK93" s="42">
        <f>SUMIF('R-Existing'!$B$12:$B$500,$B93,'R-Existing'!AK$12:AK$500)</f>
        <v>0</v>
      </c>
      <c r="AL93" s="42">
        <f>SUMIF('R-Existing'!$B$12:$B$500,$B93,'R-Existing'!AL$12:AL$500)</f>
        <v>0</v>
      </c>
      <c r="AM93" s="42">
        <f>SUMIF('R-Existing'!$B$12:$B$500,$B93,'R-Existing'!AM$12:AM$500)</f>
        <v>0</v>
      </c>
      <c r="AN93" s="42">
        <f>SUMIF('R-Existing'!$B$12:$B$500,$B93,'R-Existing'!AN$12:AN$500)</f>
        <v>0</v>
      </c>
      <c r="AO93" s="42"/>
      <c r="AP93" s="42"/>
    </row>
    <row r="94" spans="1:42" x14ac:dyDescent="0.2">
      <c r="A94" s="1">
        <f t="shared" si="6"/>
        <v>2</v>
      </c>
      <c r="B94" s="10">
        <f t="shared" si="7"/>
        <v>44255</v>
      </c>
      <c r="C94" s="42">
        <f>SUMIF('R-Existing'!$B$12:$B$500,$B94,'R-Existing'!C$12:C$500)</f>
        <v>9199.18</v>
      </c>
      <c r="D94" s="42">
        <f>SUMIF('R-Existing'!$B$12:$B$500,$B94,'R-Existing'!D$12:D$500)</f>
        <v>6216386.7299999995</v>
      </c>
      <c r="E94" s="42">
        <f>SUMIF('R-Existing'!$B$12:$B$500,$B94,'R-Existing'!E$12:E$500)</f>
        <v>0</v>
      </c>
      <c r="F94" s="42">
        <f>SUMIF('R-Existing'!$B$12:$B$500,$B94,'R-Existing'!F$12:F$500)</f>
        <v>0</v>
      </c>
      <c r="G94" s="42">
        <f>SUMIF('R-Existing'!$B$12:$B$500,$B94,'R-Existing'!G$12:G$500)</f>
        <v>7</v>
      </c>
      <c r="H94" s="42">
        <f>SUMIF('R-Existing'!$B$12:$B$500,$B94,'R-Existing'!H$12:H$500)</f>
        <v>3556.7</v>
      </c>
      <c r="I94" s="42">
        <f>SUMIF('R-Existing'!$B$12:$B$500,$B94,'R-Existing'!I$12:I$500)</f>
        <v>16.889999999999873</v>
      </c>
      <c r="J94" s="42">
        <f>SUMIF('R-Existing'!$B$12:$B$500,$B94,'R-Existing'!J$12:J$500)</f>
        <v>3573.5899999999997</v>
      </c>
      <c r="K94" s="42">
        <f>SUMIF('R-Existing'!$B$12:$B$500,$B94,'R-Existing'!K$12:K$500)</f>
        <v>19.360000000000127</v>
      </c>
      <c r="L94" s="42">
        <f>SUMIF('R-Existing'!$B$12:$B$500,$B94,'R-Existing'!L$12:L$500)</f>
        <v>36.249999999999993</v>
      </c>
      <c r="M94" s="42">
        <f>SUMIF('R-Existing'!$B$12:$B$500,$B94,'R-Existing'!M$12:M$500)</f>
        <v>1405</v>
      </c>
      <c r="N94" s="42">
        <f>SUMIF('R-Existing'!$B$12:$B$500,$B94,'R-Existing'!N$12:N$500)</f>
        <v>0</v>
      </c>
      <c r="O94" s="42">
        <f>SUMIF('R-Existing'!$B$12:$B$500,$B94,'R-Existing'!O$12:O$500)</f>
        <v>475</v>
      </c>
      <c r="P94" s="42">
        <f>SUMIF('R-Existing'!$B$12:$B$500,$B94,'R-Existing'!P$12:P$500)</f>
        <v>33.869999999999997</v>
      </c>
      <c r="Q94" s="42">
        <f>SUMIF('R-Existing'!$B$12:$B$500,$B94,'R-Existing'!Q$12:Q$500)</f>
        <v>441.13</v>
      </c>
      <c r="R94" s="42">
        <f>SUMIF('R-Existing'!$B$12:$B$500,$B94,'R-Existing'!R$12:R$500)</f>
        <v>2.38</v>
      </c>
      <c r="S94" s="42">
        <f>SUMIF('R-Existing'!$B$12:$B$500,$B94,'R-Existing'!S$12:S$500)</f>
        <v>3115.5699999999997</v>
      </c>
      <c r="T94" s="42">
        <f>SUMIF('R-Existing'!$B$12:$B$500,$B94,'R-Existing'!T$12:T$500)</f>
        <v>3117.95</v>
      </c>
      <c r="U94" s="42">
        <f t="shared" si="8"/>
        <v>1</v>
      </c>
      <c r="V94" s="42">
        <f>SUMIF('R-Existing'!$B$12:$B$500,$B94,'R-Existing'!V$12:V$500)</f>
        <v>33.085487416666666</v>
      </c>
      <c r="W94" s="42">
        <f>SUMIF('R-Existing'!$B$12:$B$500,$B94,'R-Existing'!W$12:W$500)</f>
        <v>0</v>
      </c>
      <c r="X94" s="42">
        <f>SUMIF('R-Existing'!$B$12:$B$500,$B94,'R-Existing'!X$12:X$500)</f>
        <v>155</v>
      </c>
      <c r="Y94" s="42">
        <f>SUMIF('R-Existing'!$B$12:$B$500,$B94,'R-Existing'!Y$12:Y$500)</f>
        <v>0</v>
      </c>
      <c r="Z94" s="42">
        <f>SUMIF('R-Existing'!$B$12:$B$500,$B94,'R-Existing'!Z$12:Z$500)</f>
        <v>0</v>
      </c>
      <c r="AA94" s="42">
        <f>SUMIF('R-Existing'!$B$12:$B$500,$B94,'R-Existing'!AA$12:AA$500)</f>
        <v>0</v>
      </c>
      <c r="AB94" s="42">
        <f>SUMIF('R-Existing'!$B$12:$B$500,$B94,'R-Existing'!AB$12:AB$500)</f>
        <v>0</v>
      </c>
      <c r="AC94" s="42">
        <f>SUMIF('R-Existing'!$B$12:$B$500,$B94,'R-Existing'!AC$12:AC$500)</f>
        <v>6</v>
      </c>
      <c r="AD94" s="42">
        <f>SUMIF('R-Existing'!$B$12:$B$500,$B94,'R-Existing'!AD$12:AD$500)</f>
        <v>0</v>
      </c>
      <c r="AE94" s="70">
        <f>SUMIF('R-Existing'!$B$12:$B$500,$B94,'R-Existing'!AE$12:AE$500)</f>
        <v>0.1111</v>
      </c>
      <c r="AF94" s="42">
        <f>SUMIF('R-Existing'!$B$12:$B$500,$B94,'R-Existing'!AF$12:AF$500)</f>
        <v>13.728541583333334</v>
      </c>
      <c r="AG94" s="42">
        <f>SUMIF('R-Existing'!$B$12:$B$500,$B94,'R-Existing'!AG$12:AG$500)</f>
        <v>0</v>
      </c>
      <c r="AH94" s="42">
        <f>SUMIF('R-Existing'!$B$12:$B$500,$B94,'R-Existing'!AH$12:AH$500)</f>
        <v>0</v>
      </c>
      <c r="AI94" s="42">
        <f>SUMIF('R-Existing'!$B$12:$B$500,$B94,'R-Existing'!AI$12:AI$500)</f>
        <v>1</v>
      </c>
      <c r="AJ94" s="42">
        <f>SUMIF('R-Existing'!$B$12:$B$500,$B94,'R-Existing'!AJ$12:AJ$500)</f>
        <v>320</v>
      </c>
      <c r="AK94" s="42">
        <f>SUMIF('R-Existing'!$B$12:$B$500,$B94,'R-Existing'!AK$12:AK$500)</f>
        <v>0</v>
      </c>
      <c r="AL94" s="42">
        <f>SUMIF('R-Existing'!$B$12:$B$500,$B94,'R-Existing'!AL$12:AL$500)</f>
        <v>0</v>
      </c>
      <c r="AM94" s="42">
        <f>SUMIF('R-Existing'!$B$12:$B$500,$B94,'R-Existing'!AM$12:AM$500)</f>
        <v>0</v>
      </c>
      <c r="AN94" s="42">
        <f>SUMIF('R-Existing'!$B$12:$B$500,$B94,'R-Existing'!AN$12:AN$500)</f>
        <v>0</v>
      </c>
      <c r="AO94" s="42"/>
      <c r="AP94" s="42"/>
    </row>
    <row r="95" spans="1:42" x14ac:dyDescent="0.2">
      <c r="A95" s="1">
        <f t="shared" si="6"/>
        <v>3</v>
      </c>
      <c r="B95" s="10">
        <f t="shared" si="7"/>
        <v>44286</v>
      </c>
      <c r="C95" s="42">
        <f>SUMIF('R-Existing'!$B$12:$B$500,$B95,'R-Existing'!C$12:C$500)</f>
        <v>6246.0199999999995</v>
      </c>
      <c r="D95" s="42">
        <f>SUMIF('R-Existing'!$B$12:$B$500,$B95,'R-Existing'!D$12:D$500)</f>
        <v>6222632.7499999991</v>
      </c>
      <c r="E95" s="42">
        <f>SUMIF('R-Existing'!$B$12:$B$500,$B95,'R-Existing'!E$12:E$500)</f>
        <v>0</v>
      </c>
      <c r="F95" s="42">
        <f>SUMIF('R-Existing'!$B$12:$B$500,$B95,'R-Existing'!F$12:F$500)</f>
        <v>0</v>
      </c>
      <c r="G95" s="42">
        <f>SUMIF('R-Existing'!$B$12:$B$500,$B95,'R-Existing'!G$12:G$500)</f>
        <v>2</v>
      </c>
      <c r="H95" s="42">
        <f>SUMIF('R-Existing'!$B$12:$B$500,$B95,'R-Existing'!H$12:H$500)</f>
        <v>2988.7799999999997</v>
      </c>
      <c r="I95" s="42">
        <f>SUMIF('R-Existing'!$B$12:$B$500,$B95,'R-Existing'!I$12:I$500)</f>
        <v>1.6899999999999977</v>
      </c>
      <c r="J95" s="42">
        <f>SUMIF('R-Existing'!$B$12:$B$500,$B95,'R-Existing'!J$12:J$500)</f>
        <v>2990.47</v>
      </c>
      <c r="K95" s="42">
        <f>SUMIF('R-Existing'!$B$12:$B$500,$B95,'R-Existing'!K$12:K$500)</f>
        <v>16.200000000000003</v>
      </c>
      <c r="L95" s="42">
        <f>SUMIF('R-Existing'!$B$12:$B$500,$B95,'R-Existing'!L$12:L$500)</f>
        <v>17.89</v>
      </c>
      <c r="M95" s="42">
        <f>SUMIF('R-Existing'!$B$12:$B$500,$B95,'R-Existing'!M$12:M$500)</f>
        <v>310</v>
      </c>
      <c r="N95" s="42">
        <f>SUMIF('R-Existing'!$B$12:$B$500,$B95,'R-Existing'!N$12:N$500)</f>
        <v>0</v>
      </c>
      <c r="O95" s="42">
        <f>SUMIF('R-Existing'!$B$12:$B$500,$B95,'R-Existing'!O$12:O$500)</f>
        <v>0</v>
      </c>
      <c r="P95" s="42">
        <f>SUMIF('R-Existing'!$B$12:$B$500,$B95,'R-Existing'!P$12:P$500)</f>
        <v>0</v>
      </c>
      <c r="Q95" s="42">
        <f>SUMIF('R-Existing'!$B$12:$B$500,$B95,'R-Existing'!Q$12:Q$500)</f>
        <v>0</v>
      </c>
      <c r="R95" s="42">
        <f>SUMIF('R-Existing'!$B$12:$B$500,$B95,'R-Existing'!R$12:R$500)</f>
        <v>17.89</v>
      </c>
      <c r="S95" s="42">
        <f>SUMIF('R-Existing'!$B$12:$B$500,$B95,'R-Existing'!S$12:S$500)</f>
        <v>2988.7799999999997</v>
      </c>
      <c r="T95" s="42">
        <f>SUMIF('R-Existing'!$B$12:$B$500,$B95,'R-Existing'!T$12:T$500)</f>
        <v>3006.67</v>
      </c>
      <c r="U95" s="42">
        <f t="shared" si="8"/>
        <v>1</v>
      </c>
      <c r="V95" s="42">
        <f>SUMIF('R-Existing'!$B$12:$B$500,$B95,'R-Existing'!V$12:V$500)</f>
        <v>27.686768083333334</v>
      </c>
      <c r="W95" s="42">
        <f>SUMIF('R-Existing'!$B$12:$B$500,$B95,'R-Existing'!W$12:W$500)</f>
        <v>0</v>
      </c>
      <c r="X95" s="42">
        <f>SUMIF('R-Existing'!$B$12:$B$500,$B95,'R-Existing'!X$12:X$500)</f>
        <v>155</v>
      </c>
      <c r="Y95" s="42">
        <f>SUMIF('R-Existing'!$B$12:$B$500,$B95,'R-Existing'!Y$12:Y$500)</f>
        <v>0</v>
      </c>
      <c r="Z95" s="42">
        <f>SUMIF('R-Existing'!$B$12:$B$500,$B95,'R-Existing'!Z$12:Z$500)</f>
        <v>0</v>
      </c>
      <c r="AA95" s="42">
        <f>SUMIF('R-Existing'!$B$12:$B$500,$B95,'R-Existing'!AA$12:AA$500)</f>
        <v>0</v>
      </c>
      <c r="AB95" s="42">
        <f>SUMIF('R-Existing'!$B$12:$B$500,$B95,'R-Existing'!AB$12:AB$500)</f>
        <v>0</v>
      </c>
      <c r="AC95" s="42">
        <f>SUMIF('R-Existing'!$B$12:$B$500,$B95,'R-Existing'!AC$12:AC$500)</f>
        <v>2</v>
      </c>
      <c r="AD95" s="42">
        <f>SUMIF('R-Existing'!$B$12:$B$500,$B95,'R-Existing'!AD$12:AD$500)</f>
        <v>0</v>
      </c>
      <c r="AE95" s="70">
        <f>SUMIF('R-Existing'!$B$12:$B$500,$B95,'R-Existing'!AE$12:AE$500)</f>
        <v>0.1111</v>
      </c>
      <c r="AF95" s="42">
        <f>SUMIF('R-Existing'!$B$12:$B$500,$B95,'R-Existing'!AF$12:AF$500)</f>
        <v>11.488388916666667</v>
      </c>
      <c r="AG95" s="42">
        <f>SUMIF('R-Existing'!$B$12:$B$500,$B95,'R-Existing'!AG$12:AG$500)</f>
        <v>0</v>
      </c>
      <c r="AH95" s="42">
        <f>SUMIF('R-Existing'!$B$12:$B$500,$B95,'R-Existing'!AH$12:AH$500)</f>
        <v>0</v>
      </c>
      <c r="AI95" s="42">
        <f>SUMIF('R-Existing'!$B$12:$B$500,$B95,'R-Existing'!AI$12:AI$500)</f>
        <v>0</v>
      </c>
      <c r="AJ95" s="42">
        <f>SUMIF('R-Existing'!$B$12:$B$500,$B95,'R-Existing'!AJ$12:AJ$500)</f>
        <v>0</v>
      </c>
      <c r="AK95" s="42">
        <f>SUMIF('R-Existing'!$B$12:$B$500,$B95,'R-Existing'!AK$12:AK$500)</f>
        <v>0</v>
      </c>
      <c r="AL95" s="42">
        <f>SUMIF('R-Existing'!$B$12:$B$500,$B95,'R-Existing'!AL$12:AL$500)</f>
        <v>0</v>
      </c>
      <c r="AM95" s="42">
        <f>SUMIF('R-Existing'!$B$12:$B$500,$B95,'R-Existing'!AM$12:AM$500)</f>
        <v>0</v>
      </c>
      <c r="AN95" s="42">
        <f>SUMIF('R-Existing'!$B$12:$B$500,$B95,'R-Existing'!AN$12:AN$500)</f>
        <v>0</v>
      </c>
      <c r="AO95" s="42"/>
      <c r="AP95" s="42"/>
    </row>
    <row r="96" spans="1:42" x14ac:dyDescent="0.2">
      <c r="A96" s="1">
        <f t="shared" si="6"/>
        <v>4</v>
      </c>
      <c r="B96" s="10">
        <f t="shared" si="7"/>
        <v>44316</v>
      </c>
      <c r="C96" s="42">
        <f>SUMIF('R-Existing'!$B$12:$B$500,$B96,'R-Existing'!C$12:C$500)</f>
        <v>6625.76</v>
      </c>
      <c r="D96" s="42">
        <f>SUMIF('R-Existing'!$B$12:$B$500,$B96,'R-Existing'!D$12:D$500)</f>
        <v>6229258.5099999988</v>
      </c>
      <c r="E96" s="42">
        <f>SUMIF('R-Existing'!$B$12:$B$500,$B96,'R-Existing'!E$12:E$500)</f>
        <v>0</v>
      </c>
      <c r="F96" s="42">
        <f>SUMIF('R-Existing'!$B$12:$B$500,$B96,'R-Existing'!F$12:F$500)</f>
        <v>0</v>
      </c>
      <c r="G96" s="42">
        <f>SUMIF('R-Existing'!$B$12:$B$500,$B96,'R-Existing'!G$12:G$500)</f>
        <v>6</v>
      </c>
      <c r="H96" s="42">
        <f>SUMIF('R-Existing'!$B$12:$B$500,$B96,'R-Existing'!H$12:H$500)</f>
        <v>2988.7799999999997</v>
      </c>
      <c r="I96" s="42">
        <f>SUMIF('R-Existing'!$B$12:$B$500,$B96,'R-Existing'!I$12:I$500)</f>
        <v>17.889999999999986</v>
      </c>
      <c r="J96" s="42">
        <f>SUMIF('R-Existing'!$B$12:$B$500,$B96,'R-Existing'!J$12:J$500)</f>
        <v>3006.67</v>
      </c>
      <c r="K96" s="42">
        <f>SUMIF('R-Existing'!$B$12:$B$500,$B96,'R-Existing'!K$12:K$500)</f>
        <v>16.280000000000015</v>
      </c>
      <c r="L96" s="42">
        <f>SUMIF('R-Existing'!$B$12:$B$500,$B96,'R-Existing'!L$12:L$500)</f>
        <v>34.17</v>
      </c>
      <c r="M96" s="42">
        <f>SUMIF('R-Existing'!$B$12:$B$500,$B96,'R-Existing'!M$12:M$500)</f>
        <v>1570</v>
      </c>
      <c r="N96" s="42">
        <f>SUMIF('R-Existing'!$B$12:$B$500,$B96,'R-Existing'!N$12:N$500)</f>
        <v>0</v>
      </c>
      <c r="O96" s="42">
        <f>SUMIF('R-Existing'!$B$12:$B$500,$B96,'R-Existing'!O$12:O$500)</f>
        <v>792.76</v>
      </c>
      <c r="P96" s="42">
        <f>SUMIF('R-Existing'!$B$12:$B$500,$B96,'R-Existing'!P$12:P$500)</f>
        <v>34.17</v>
      </c>
      <c r="Q96" s="42">
        <f>SUMIF('R-Existing'!$B$12:$B$500,$B96,'R-Existing'!Q$12:Q$500)</f>
        <v>758.59</v>
      </c>
      <c r="R96" s="42">
        <f>SUMIF('R-Existing'!$B$12:$B$500,$B96,'R-Existing'!R$12:R$500)</f>
        <v>0</v>
      </c>
      <c r="S96" s="42">
        <f>SUMIF('R-Existing'!$B$12:$B$500,$B96,'R-Existing'!S$12:S$500)</f>
        <v>2230.19</v>
      </c>
      <c r="T96" s="42">
        <f>SUMIF('R-Existing'!$B$12:$B$500,$B96,'R-Existing'!T$12:T$500)</f>
        <v>2230.19</v>
      </c>
      <c r="U96" s="42">
        <f t="shared" si="8"/>
        <v>1</v>
      </c>
      <c r="V96" s="42">
        <f>SUMIF('R-Existing'!$B$12:$B$500,$B96,'R-Existing'!V$12:V$500)</f>
        <v>27.836753083333335</v>
      </c>
      <c r="W96" s="42">
        <f>SUMIF('R-Existing'!$B$12:$B$500,$B96,'R-Existing'!W$12:W$500)</f>
        <v>0</v>
      </c>
      <c r="X96" s="42">
        <f>SUMIF('R-Existing'!$B$12:$B$500,$B96,'R-Existing'!X$12:X$500)</f>
        <v>155</v>
      </c>
      <c r="Y96" s="42">
        <f>SUMIF('R-Existing'!$B$12:$B$500,$B96,'R-Existing'!Y$12:Y$500)</f>
        <v>0</v>
      </c>
      <c r="Z96" s="42">
        <f>SUMIF('R-Existing'!$B$12:$B$500,$B96,'R-Existing'!Z$12:Z$500)</f>
        <v>0</v>
      </c>
      <c r="AA96" s="42">
        <f>SUMIF('R-Existing'!$B$12:$B$500,$B96,'R-Existing'!AA$12:AA$500)</f>
        <v>0</v>
      </c>
      <c r="AB96" s="42">
        <f>SUMIF('R-Existing'!$B$12:$B$500,$B96,'R-Existing'!AB$12:AB$500)</f>
        <v>0</v>
      </c>
      <c r="AC96" s="42">
        <f>SUMIF('R-Existing'!$B$12:$B$500,$B96,'R-Existing'!AC$12:AC$500)</f>
        <v>4</v>
      </c>
      <c r="AD96" s="42">
        <f>SUMIF('R-Existing'!$B$12:$B$500,$B96,'R-Existing'!AD$12:AD$500)</f>
        <v>0</v>
      </c>
      <c r="AE96" s="70">
        <f>SUMIF('R-Existing'!$B$12:$B$500,$B96,'R-Existing'!AE$12:AE$500)</f>
        <v>0.1111</v>
      </c>
      <c r="AF96" s="42">
        <f>SUMIF('R-Existing'!$B$12:$B$500,$B96,'R-Existing'!AF$12:AF$500)</f>
        <v>11.550623916666668</v>
      </c>
      <c r="AG96" s="42">
        <f>SUMIF('R-Existing'!$B$12:$B$500,$B96,'R-Existing'!AG$12:AG$500)</f>
        <v>0</v>
      </c>
      <c r="AH96" s="42">
        <f>SUMIF('R-Existing'!$B$12:$B$500,$B96,'R-Existing'!AH$12:AH$500)</f>
        <v>0</v>
      </c>
      <c r="AI96" s="42">
        <f>SUMIF('R-Existing'!$B$12:$B$500,$B96,'R-Existing'!AI$12:AI$500)</f>
        <v>2</v>
      </c>
      <c r="AJ96" s="42">
        <f>SUMIF('R-Existing'!$B$12:$B$500,$B96,'R-Existing'!AJ$12:AJ$500)</f>
        <v>482.76000000000005</v>
      </c>
      <c r="AK96" s="42">
        <f>SUMIF('R-Existing'!$B$12:$B$500,$B96,'R-Existing'!AK$12:AK$500)</f>
        <v>0</v>
      </c>
      <c r="AL96" s="42">
        <f>SUMIF('R-Existing'!$B$12:$B$500,$B96,'R-Existing'!AL$12:AL$500)</f>
        <v>0</v>
      </c>
      <c r="AM96" s="42">
        <f>SUMIF('R-Existing'!$B$12:$B$500,$B96,'R-Existing'!AM$12:AM$500)</f>
        <v>0</v>
      </c>
      <c r="AN96" s="42">
        <f>SUMIF('R-Existing'!$B$12:$B$500,$B96,'R-Existing'!AN$12:AN$500)</f>
        <v>0</v>
      </c>
      <c r="AO96" s="42"/>
      <c r="AP96" s="42"/>
    </row>
    <row r="97" spans="1:42" x14ac:dyDescent="0.2">
      <c r="A97" s="1">
        <f t="shared" si="6"/>
        <v>5</v>
      </c>
      <c r="B97" s="10">
        <f t="shared" si="7"/>
        <v>44347</v>
      </c>
      <c r="C97" s="42">
        <f>SUMIF('R-Existing'!$B$12:$B$500,$B97,'R-Existing'!C$12:C$500)</f>
        <v>6838.2900000000009</v>
      </c>
      <c r="D97" s="42">
        <f>SUMIF('R-Existing'!$B$12:$B$500,$B97,'R-Existing'!D$12:D$500)</f>
        <v>6236096.7999999989</v>
      </c>
      <c r="E97" s="42">
        <f>SUMIF('R-Existing'!$B$12:$B$500,$B97,'R-Existing'!E$12:E$500)</f>
        <v>0</v>
      </c>
      <c r="F97" s="42">
        <f>SUMIF('R-Existing'!$B$12:$B$500,$B97,'R-Existing'!F$12:F$500)</f>
        <v>0</v>
      </c>
      <c r="G97" s="42">
        <f>SUMIF('R-Existing'!$B$12:$B$500,$B97,'R-Existing'!G$12:G$500)</f>
        <v>7</v>
      </c>
      <c r="H97" s="42">
        <f>SUMIF('R-Existing'!$B$12:$B$500,$B97,'R-Existing'!H$12:H$500)</f>
        <v>2230.19</v>
      </c>
      <c r="I97" s="42">
        <f>SUMIF('R-Existing'!$B$12:$B$500,$B97,'R-Existing'!I$12:I$500)</f>
        <v>0</v>
      </c>
      <c r="J97" s="42">
        <f>SUMIF('R-Existing'!$B$12:$B$500,$B97,'R-Existing'!J$12:J$500)</f>
        <v>2230.19</v>
      </c>
      <c r="K97" s="42">
        <f>SUMIF('R-Existing'!$B$12:$B$500,$B97,'R-Existing'!K$12:K$500)</f>
        <v>12.08</v>
      </c>
      <c r="L97" s="42">
        <f>SUMIF('R-Existing'!$B$12:$B$500,$B97,'R-Existing'!L$12:L$500)</f>
        <v>12.08</v>
      </c>
      <c r="M97" s="42">
        <f>SUMIF('R-Existing'!$B$12:$B$500,$B97,'R-Existing'!M$12:M$500)</f>
        <v>1405</v>
      </c>
      <c r="N97" s="42">
        <f>SUMIF('R-Existing'!$B$12:$B$500,$B97,'R-Existing'!N$12:N$500)</f>
        <v>0</v>
      </c>
      <c r="O97" s="42">
        <f>SUMIF('R-Existing'!$B$12:$B$500,$B97,'R-Existing'!O$12:O$500)</f>
        <v>475</v>
      </c>
      <c r="P97" s="42">
        <f>SUMIF('R-Existing'!$B$12:$B$500,$B97,'R-Existing'!P$12:P$500)</f>
        <v>12.08</v>
      </c>
      <c r="Q97" s="42">
        <f>SUMIF('R-Existing'!$B$12:$B$500,$B97,'R-Existing'!Q$12:Q$500)</f>
        <v>462.92</v>
      </c>
      <c r="R97" s="42">
        <f>SUMIF('R-Existing'!$B$12:$B$500,$B97,'R-Existing'!R$12:R$500)</f>
        <v>0</v>
      </c>
      <c r="S97" s="42">
        <f>SUMIF('R-Existing'!$B$12:$B$500,$B97,'R-Existing'!S$12:S$500)</f>
        <v>1767.27</v>
      </c>
      <c r="T97" s="42">
        <f>SUMIF('R-Existing'!$B$12:$B$500,$B97,'R-Existing'!T$12:T$500)</f>
        <v>1767.27</v>
      </c>
      <c r="U97" s="42">
        <f t="shared" si="8"/>
        <v>1</v>
      </c>
      <c r="V97" s="42">
        <f>SUMIF('R-Existing'!$B$12:$B$500,$B97,'R-Existing'!V$12:V$500)</f>
        <v>20.647842416666666</v>
      </c>
      <c r="W97" s="42">
        <f>SUMIF('R-Existing'!$B$12:$B$500,$B97,'R-Existing'!W$12:W$500)</f>
        <v>0</v>
      </c>
      <c r="X97" s="42">
        <f>SUMIF('R-Existing'!$B$12:$B$500,$B97,'R-Existing'!X$12:X$500)</f>
        <v>155</v>
      </c>
      <c r="Y97" s="42">
        <f>SUMIF('R-Existing'!$B$12:$B$500,$B97,'R-Existing'!Y$12:Y$500)</f>
        <v>0</v>
      </c>
      <c r="Z97" s="42">
        <f>SUMIF('R-Existing'!$B$12:$B$500,$B97,'R-Existing'!Z$12:Z$500)</f>
        <v>0</v>
      </c>
      <c r="AA97" s="42">
        <f>SUMIF('R-Existing'!$B$12:$B$500,$B97,'R-Existing'!AA$12:AA$500)</f>
        <v>0</v>
      </c>
      <c r="AB97" s="42">
        <f>SUMIF('R-Existing'!$B$12:$B$500,$B97,'R-Existing'!AB$12:AB$500)</f>
        <v>0</v>
      </c>
      <c r="AC97" s="42">
        <f>SUMIF('R-Existing'!$B$12:$B$500,$B97,'R-Existing'!AC$12:AC$500)</f>
        <v>6</v>
      </c>
      <c r="AD97" s="42">
        <f>SUMIF('R-Existing'!$B$12:$B$500,$B97,'R-Existing'!AD$12:AD$500)</f>
        <v>0</v>
      </c>
      <c r="AE97" s="70">
        <f>SUMIF('R-Existing'!$B$12:$B$500,$B97,'R-Existing'!AE$12:AE$500)</f>
        <v>0.1111</v>
      </c>
      <c r="AF97" s="42">
        <f>SUMIF('R-Existing'!$B$12:$B$500,$B97,'R-Existing'!AF$12:AF$500)</f>
        <v>8.5676465833333335</v>
      </c>
      <c r="AG97" s="42">
        <f>SUMIF('R-Existing'!$B$12:$B$500,$B97,'R-Existing'!AG$12:AG$500)</f>
        <v>0</v>
      </c>
      <c r="AH97" s="42">
        <f>SUMIF('R-Existing'!$B$12:$B$500,$B97,'R-Existing'!AH$12:AH$500)</f>
        <v>0</v>
      </c>
      <c r="AI97" s="42">
        <f>SUMIF('R-Existing'!$B$12:$B$500,$B97,'R-Existing'!AI$12:AI$500)</f>
        <v>1</v>
      </c>
      <c r="AJ97" s="42">
        <f>SUMIF('R-Existing'!$B$12:$B$500,$B97,'R-Existing'!AJ$12:AJ$500)</f>
        <v>320</v>
      </c>
      <c r="AK97" s="42">
        <f>SUMIF('R-Existing'!$B$12:$B$500,$B97,'R-Existing'!AK$12:AK$500)</f>
        <v>0</v>
      </c>
      <c r="AL97" s="42">
        <f>SUMIF('R-Existing'!$B$12:$B$500,$B97,'R-Existing'!AL$12:AL$500)</f>
        <v>0</v>
      </c>
      <c r="AM97" s="42">
        <f>SUMIF('R-Existing'!$B$12:$B$500,$B97,'R-Existing'!AM$12:AM$500)</f>
        <v>0</v>
      </c>
      <c r="AN97" s="42">
        <f>SUMIF('R-Existing'!$B$12:$B$500,$B97,'R-Existing'!AN$12:AN$500)</f>
        <v>0</v>
      </c>
      <c r="AO97" s="42"/>
      <c r="AP97" s="42"/>
    </row>
    <row r="98" spans="1:42" x14ac:dyDescent="0.2">
      <c r="A98" s="1">
        <f t="shared" si="6"/>
        <v>6</v>
      </c>
      <c r="B98" s="10">
        <f t="shared" si="7"/>
        <v>44377</v>
      </c>
      <c r="C98" s="42">
        <f>SUMIF('R-Existing'!$B$12:$B$500,$B98,'R-Existing'!C$12:C$500)</f>
        <v>5898.81</v>
      </c>
      <c r="D98" s="42">
        <f>SUMIF('R-Existing'!$B$12:$B$500,$B98,'R-Existing'!D$12:D$500)</f>
        <v>6241995.6099999985</v>
      </c>
      <c r="E98" s="42">
        <f>SUMIF('R-Existing'!$B$12:$B$500,$B98,'R-Existing'!E$12:E$500)</f>
        <v>0</v>
      </c>
      <c r="F98" s="42">
        <f>SUMIF('R-Existing'!$B$12:$B$500,$B98,'R-Existing'!F$12:F$500)</f>
        <v>0</v>
      </c>
      <c r="G98" s="42">
        <f>SUMIF('R-Existing'!$B$12:$B$500,$B98,'R-Existing'!G$12:G$500)</f>
        <v>4</v>
      </c>
      <c r="H98" s="42">
        <f>SUMIF('R-Existing'!$B$12:$B$500,$B98,'R-Existing'!H$12:H$500)</f>
        <v>1767.27</v>
      </c>
      <c r="I98" s="42">
        <f>SUMIF('R-Existing'!$B$12:$B$500,$B98,'R-Existing'!I$12:I$500)</f>
        <v>0</v>
      </c>
      <c r="J98" s="42">
        <f>SUMIF('R-Existing'!$B$12:$B$500,$B98,'R-Existing'!J$12:J$500)</f>
        <v>1767.27</v>
      </c>
      <c r="K98" s="42">
        <f>SUMIF('R-Existing'!$B$12:$B$500,$B98,'R-Existing'!K$12:K$500)</f>
        <v>9.57</v>
      </c>
      <c r="L98" s="42">
        <f>SUMIF('R-Existing'!$B$12:$B$500,$B98,'R-Existing'!L$12:L$500)</f>
        <v>9.57</v>
      </c>
      <c r="M98" s="42">
        <f>SUMIF('R-Existing'!$B$12:$B$500,$B98,'R-Existing'!M$12:M$500)</f>
        <v>940</v>
      </c>
      <c r="N98" s="42">
        <f>SUMIF('R-Existing'!$B$12:$B$500,$B98,'R-Existing'!N$12:N$500)</f>
        <v>0</v>
      </c>
      <c r="O98" s="42">
        <f>SUMIF('R-Existing'!$B$12:$B$500,$B98,'R-Existing'!O$12:O$500)</f>
        <v>475</v>
      </c>
      <c r="P98" s="42">
        <f>SUMIF('R-Existing'!$B$12:$B$500,$B98,'R-Existing'!P$12:P$500)</f>
        <v>9.57</v>
      </c>
      <c r="Q98" s="42">
        <f>SUMIF('R-Existing'!$B$12:$B$500,$B98,'R-Existing'!Q$12:Q$500)</f>
        <v>465.43</v>
      </c>
      <c r="R98" s="42">
        <f>SUMIF('R-Existing'!$B$12:$B$500,$B98,'R-Existing'!R$12:R$500)</f>
        <v>0</v>
      </c>
      <c r="S98" s="42">
        <f>SUMIF('R-Existing'!$B$12:$B$500,$B98,'R-Existing'!S$12:S$500)</f>
        <v>1301.8399999999999</v>
      </c>
      <c r="T98" s="42">
        <f>SUMIF('R-Existing'!$B$12:$B$500,$B98,'R-Existing'!T$12:T$500)</f>
        <v>1301.8399999999999</v>
      </c>
      <c r="U98" s="42">
        <f t="shared" si="8"/>
        <v>1</v>
      </c>
      <c r="V98" s="42">
        <f>SUMIF('R-Existing'!$B$12:$B$500,$B98,'R-Existing'!V$12:V$500)</f>
        <v>16.361974750000002</v>
      </c>
      <c r="W98" s="42">
        <f>SUMIF('R-Existing'!$B$12:$B$500,$B98,'R-Existing'!W$12:W$500)</f>
        <v>0</v>
      </c>
      <c r="X98" s="42">
        <f>SUMIF('R-Existing'!$B$12:$B$500,$B98,'R-Existing'!X$12:X$500)</f>
        <v>155</v>
      </c>
      <c r="Y98" s="42">
        <f>SUMIF('R-Existing'!$B$12:$B$500,$B98,'R-Existing'!Y$12:Y$500)</f>
        <v>0</v>
      </c>
      <c r="Z98" s="42">
        <f>SUMIF('R-Existing'!$B$12:$B$500,$B98,'R-Existing'!Z$12:Z$500)</f>
        <v>0</v>
      </c>
      <c r="AA98" s="42">
        <f>SUMIF('R-Existing'!$B$12:$B$500,$B98,'R-Existing'!AA$12:AA$500)</f>
        <v>0</v>
      </c>
      <c r="AB98" s="42">
        <f>SUMIF('R-Existing'!$B$12:$B$500,$B98,'R-Existing'!AB$12:AB$500)</f>
        <v>0</v>
      </c>
      <c r="AC98" s="42">
        <f>SUMIF('R-Existing'!$B$12:$B$500,$B98,'R-Existing'!AC$12:AC$500)</f>
        <v>3</v>
      </c>
      <c r="AD98" s="42">
        <f>SUMIF('R-Existing'!$B$12:$B$500,$B98,'R-Existing'!AD$12:AD$500)</f>
        <v>0</v>
      </c>
      <c r="AE98" s="70">
        <f>SUMIF('R-Existing'!$B$12:$B$500,$B98,'R-Existing'!AE$12:AE$500)</f>
        <v>0.1111</v>
      </c>
      <c r="AF98" s="42">
        <f>SUMIF('R-Existing'!$B$12:$B$500,$B98,'R-Existing'!AF$12:AF$500)</f>
        <v>6.7892622500000002</v>
      </c>
      <c r="AG98" s="42">
        <f>SUMIF('R-Existing'!$B$12:$B$500,$B98,'R-Existing'!AG$12:AG$500)</f>
        <v>0</v>
      </c>
      <c r="AH98" s="42">
        <f>SUMIF('R-Existing'!$B$12:$B$500,$B98,'R-Existing'!AH$12:AH$500)</f>
        <v>0</v>
      </c>
      <c r="AI98" s="42">
        <f>SUMIF('R-Existing'!$B$12:$B$500,$B98,'R-Existing'!AI$12:AI$500)</f>
        <v>1</v>
      </c>
      <c r="AJ98" s="42">
        <f>SUMIF('R-Existing'!$B$12:$B$500,$B98,'R-Existing'!AJ$12:AJ$500)</f>
        <v>320</v>
      </c>
      <c r="AK98" s="42">
        <f>SUMIF('R-Existing'!$B$12:$B$500,$B98,'R-Existing'!AK$12:AK$500)</f>
        <v>0</v>
      </c>
      <c r="AL98" s="42">
        <f>SUMIF('R-Existing'!$B$12:$B$500,$B98,'R-Existing'!AL$12:AL$500)</f>
        <v>0</v>
      </c>
      <c r="AM98" s="42">
        <f>SUMIF('R-Existing'!$B$12:$B$500,$B98,'R-Existing'!AM$12:AM$500)</f>
        <v>0</v>
      </c>
      <c r="AN98" s="42">
        <f>SUMIF('R-Existing'!$B$12:$B$500,$B98,'R-Existing'!AN$12:AN$500)</f>
        <v>0</v>
      </c>
      <c r="AO98" s="42"/>
      <c r="AP98" s="42"/>
    </row>
    <row r="99" spans="1:42" x14ac:dyDescent="0.2">
      <c r="A99" s="1">
        <f t="shared" si="6"/>
        <v>7</v>
      </c>
      <c r="B99" s="10">
        <f t="shared" si="7"/>
        <v>44408</v>
      </c>
      <c r="C99" s="42">
        <f>SUMIF('R-Existing'!$B$12:$B$500,$B99,'R-Existing'!C$12:C$500)</f>
        <v>4909.46</v>
      </c>
      <c r="D99" s="42">
        <f>SUMIF('R-Existing'!$B$12:$B$500,$B99,'R-Existing'!D$12:D$500)</f>
        <v>6246905.0699999984</v>
      </c>
      <c r="E99" s="42">
        <f>SUMIF('R-Existing'!$B$12:$B$500,$B99,'R-Existing'!E$12:E$500)</f>
        <v>0</v>
      </c>
      <c r="F99" s="42">
        <f>SUMIF('R-Existing'!$B$12:$B$500,$B99,'R-Existing'!F$12:F$500)</f>
        <v>0</v>
      </c>
      <c r="G99" s="42">
        <f>SUMIF('R-Existing'!$B$12:$B$500,$B99,'R-Existing'!G$12:G$500)</f>
        <v>6</v>
      </c>
      <c r="H99" s="42">
        <f>SUMIF('R-Existing'!$B$12:$B$500,$B99,'R-Existing'!H$12:H$500)</f>
        <v>1301.8399999999999</v>
      </c>
      <c r="I99" s="42">
        <f>SUMIF('R-Existing'!$B$12:$B$500,$B99,'R-Existing'!I$12:I$500)</f>
        <v>0</v>
      </c>
      <c r="J99" s="42">
        <f>SUMIF('R-Existing'!$B$12:$B$500,$B99,'R-Existing'!J$12:J$500)</f>
        <v>1301.8399999999999</v>
      </c>
      <c r="K99" s="42">
        <f>SUMIF('R-Existing'!$B$12:$B$500,$B99,'R-Existing'!K$12:K$500)</f>
        <v>7.05</v>
      </c>
      <c r="L99" s="42">
        <f>SUMIF('R-Existing'!$B$12:$B$500,$B99,'R-Existing'!L$12:L$500)</f>
        <v>7.05</v>
      </c>
      <c r="M99" s="42">
        <f>SUMIF('R-Existing'!$B$12:$B$500,$B99,'R-Existing'!M$12:M$500)</f>
        <v>1250</v>
      </c>
      <c r="N99" s="42">
        <f>SUMIF('R-Existing'!$B$12:$B$500,$B99,'R-Existing'!N$12:N$500)</f>
        <v>0</v>
      </c>
      <c r="O99" s="42">
        <f>SUMIF('R-Existing'!$B$12:$B$500,$B99,'R-Existing'!O$12:O$500)</f>
        <v>475</v>
      </c>
      <c r="P99" s="42">
        <f>SUMIF('R-Existing'!$B$12:$B$500,$B99,'R-Existing'!P$12:P$500)</f>
        <v>7.05</v>
      </c>
      <c r="Q99" s="42">
        <f>SUMIF('R-Existing'!$B$12:$B$500,$B99,'R-Existing'!Q$12:Q$500)</f>
        <v>467.95</v>
      </c>
      <c r="R99" s="42">
        <f>SUMIF('R-Existing'!$B$12:$B$500,$B99,'R-Existing'!R$12:R$500)</f>
        <v>0</v>
      </c>
      <c r="S99" s="42">
        <f>SUMIF('R-Existing'!$B$12:$B$500,$B99,'R-Existing'!S$12:S$500)</f>
        <v>833.89</v>
      </c>
      <c r="T99" s="42">
        <f>SUMIF('R-Existing'!$B$12:$B$500,$B99,'R-Existing'!T$12:T$500)</f>
        <v>833.89</v>
      </c>
      <c r="U99" s="42">
        <f t="shared" si="8"/>
        <v>1</v>
      </c>
      <c r="V99" s="42">
        <f>SUMIF('R-Existing'!$B$12:$B$500,$B99,'R-Existing'!V$12:V$500)</f>
        <v>12.052868666666667</v>
      </c>
      <c r="W99" s="42">
        <f>SUMIF('R-Existing'!$B$12:$B$500,$B99,'R-Existing'!W$12:W$500)</f>
        <v>0</v>
      </c>
      <c r="X99" s="42">
        <f>SUMIF('R-Existing'!$B$12:$B$500,$B99,'R-Existing'!X$12:X$500)</f>
        <v>155</v>
      </c>
      <c r="Y99" s="42">
        <f>SUMIF('R-Existing'!$B$12:$B$500,$B99,'R-Existing'!Y$12:Y$500)</f>
        <v>0</v>
      </c>
      <c r="Z99" s="42">
        <f>SUMIF('R-Existing'!$B$12:$B$500,$B99,'R-Existing'!Z$12:Z$500)</f>
        <v>0</v>
      </c>
      <c r="AA99" s="42">
        <f>SUMIF('R-Existing'!$B$12:$B$500,$B99,'R-Existing'!AA$12:AA$500)</f>
        <v>0</v>
      </c>
      <c r="AB99" s="42">
        <f>SUMIF('R-Existing'!$B$12:$B$500,$B99,'R-Existing'!AB$12:AB$500)</f>
        <v>0</v>
      </c>
      <c r="AC99" s="42">
        <f>SUMIF('R-Existing'!$B$12:$B$500,$B99,'R-Existing'!AC$12:AC$500)</f>
        <v>5</v>
      </c>
      <c r="AD99" s="42">
        <f>SUMIF('R-Existing'!$B$12:$B$500,$B99,'R-Existing'!AD$12:AD$500)</f>
        <v>0</v>
      </c>
      <c r="AE99" s="70">
        <f>SUMIF('R-Existing'!$B$12:$B$500,$B99,'R-Existing'!AE$12:AE$500)</f>
        <v>0.1111</v>
      </c>
      <c r="AF99" s="42">
        <f>SUMIF('R-Existing'!$B$12:$B$500,$B99,'R-Existing'!AF$12:AF$500)</f>
        <v>5.0012353333333328</v>
      </c>
      <c r="AG99" s="42">
        <f>SUMIF('R-Existing'!$B$12:$B$500,$B99,'R-Existing'!AG$12:AG$500)</f>
        <v>0</v>
      </c>
      <c r="AH99" s="42">
        <f>SUMIF('R-Existing'!$B$12:$B$500,$B99,'R-Existing'!AH$12:AH$500)</f>
        <v>0</v>
      </c>
      <c r="AI99" s="42">
        <f>SUMIF('R-Existing'!$B$12:$B$500,$B99,'R-Existing'!AI$12:AI$500)</f>
        <v>1</v>
      </c>
      <c r="AJ99" s="42">
        <f>SUMIF('R-Existing'!$B$12:$B$500,$B99,'R-Existing'!AJ$12:AJ$500)</f>
        <v>320</v>
      </c>
      <c r="AK99" s="42">
        <f>SUMIF('R-Existing'!$B$12:$B$500,$B99,'R-Existing'!AK$12:AK$500)</f>
        <v>0</v>
      </c>
      <c r="AL99" s="42">
        <f>SUMIF('R-Existing'!$B$12:$B$500,$B99,'R-Existing'!AL$12:AL$500)</f>
        <v>0</v>
      </c>
      <c r="AM99" s="42">
        <f>SUMIF('R-Existing'!$B$12:$B$500,$B99,'R-Existing'!AM$12:AM$500)</f>
        <v>0</v>
      </c>
      <c r="AN99" s="42">
        <f>SUMIF('R-Existing'!$B$12:$B$500,$B99,'R-Existing'!AN$12:AN$500)</f>
        <v>0</v>
      </c>
      <c r="AO99" s="42"/>
      <c r="AP99" s="42"/>
    </row>
    <row r="100" spans="1:42" x14ac:dyDescent="0.2">
      <c r="A100" s="1">
        <f t="shared" si="6"/>
        <v>8</v>
      </c>
      <c r="B100" s="10">
        <f t="shared" si="7"/>
        <v>44439</v>
      </c>
      <c r="C100" s="42">
        <f>SUMIF('R-Existing'!$B$12:$B$500,$B100,'R-Existing'!C$12:C$500)</f>
        <v>4315.83</v>
      </c>
      <c r="D100" s="42">
        <f>SUMIF('R-Existing'!$B$12:$B$500,$B100,'R-Existing'!D$12:D$500)</f>
        <v>6251220.8999999985</v>
      </c>
      <c r="E100" s="42">
        <f>SUMIF('R-Existing'!$B$12:$B$500,$B100,'R-Existing'!E$12:E$500)</f>
        <v>0</v>
      </c>
      <c r="F100" s="42">
        <f>SUMIF('R-Existing'!$B$12:$B$500,$B100,'R-Existing'!F$12:F$500)</f>
        <v>0</v>
      </c>
      <c r="G100" s="42">
        <f>SUMIF('R-Existing'!$B$12:$B$500,$B100,'R-Existing'!G$12:G$500)</f>
        <v>4</v>
      </c>
      <c r="H100" s="42">
        <f>SUMIF('R-Existing'!$B$12:$B$500,$B100,'R-Existing'!H$12:H$500)</f>
        <v>833.8900000000001</v>
      </c>
      <c r="I100" s="42">
        <f>SUMIF('R-Existing'!$B$12:$B$500,$B100,'R-Existing'!I$12:I$500)</f>
        <v>0</v>
      </c>
      <c r="J100" s="42">
        <f>SUMIF('R-Existing'!$B$12:$B$500,$B100,'R-Existing'!J$12:J$500)</f>
        <v>833.89</v>
      </c>
      <c r="K100" s="42">
        <f>SUMIF('R-Existing'!$B$12:$B$500,$B100,'R-Existing'!K$12:K$500)</f>
        <v>4.5199999999999996</v>
      </c>
      <c r="L100" s="42">
        <f>SUMIF('R-Existing'!$B$12:$B$500,$B100,'R-Existing'!L$12:L$500)</f>
        <v>4.5199999999999996</v>
      </c>
      <c r="M100" s="42">
        <f>SUMIF('R-Existing'!$B$12:$B$500,$B100,'R-Existing'!M$12:M$500)</f>
        <v>940</v>
      </c>
      <c r="N100" s="42">
        <f>SUMIF('R-Existing'!$B$12:$B$500,$B100,'R-Existing'!N$12:N$500)</f>
        <v>0</v>
      </c>
      <c r="O100" s="42">
        <f>SUMIF('R-Existing'!$B$12:$B$500,$B100,'R-Existing'!O$12:O$500)</f>
        <v>475</v>
      </c>
      <c r="P100" s="42">
        <f>SUMIF('R-Existing'!$B$12:$B$500,$B100,'R-Existing'!P$12:P$500)</f>
        <v>4.5199999999999996</v>
      </c>
      <c r="Q100" s="42">
        <f>SUMIF('R-Existing'!$B$12:$B$500,$B100,'R-Existing'!Q$12:Q$500)</f>
        <v>470.48</v>
      </c>
      <c r="R100" s="42">
        <f>SUMIF('R-Existing'!$B$12:$B$500,$B100,'R-Existing'!R$12:R$500)</f>
        <v>0</v>
      </c>
      <c r="S100" s="42">
        <f>SUMIF('R-Existing'!$B$12:$B$500,$B100,'R-Existing'!S$12:S$500)</f>
        <v>363.41</v>
      </c>
      <c r="T100" s="42">
        <f>SUMIF('R-Existing'!$B$12:$B$500,$B100,'R-Existing'!T$12:T$500)</f>
        <v>363.41</v>
      </c>
      <c r="U100" s="42">
        <f t="shared" si="8"/>
        <v>1</v>
      </c>
      <c r="V100" s="42">
        <f>SUMIF('R-Existing'!$B$12:$B$500,$B100,'R-Existing'!V$12:V$500)</f>
        <v>7.7204315833333332</v>
      </c>
      <c r="W100" s="42">
        <f>SUMIF('R-Existing'!$B$12:$B$500,$B100,'R-Existing'!W$12:W$500)</f>
        <v>0</v>
      </c>
      <c r="X100" s="42">
        <f>SUMIF('R-Existing'!$B$12:$B$500,$B100,'R-Existing'!X$12:X$500)</f>
        <v>155</v>
      </c>
      <c r="Y100" s="42">
        <f>SUMIF('R-Existing'!$B$12:$B$500,$B100,'R-Existing'!Y$12:Y$500)</f>
        <v>0</v>
      </c>
      <c r="Z100" s="42">
        <f>SUMIF('R-Existing'!$B$12:$B$500,$B100,'R-Existing'!Z$12:Z$500)</f>
        <v>0</v>
      </c>
      <c r="AA100" s="42">
        <f>SUMIF('R-Existing'!$B$12:$B$500,$B100,'R-Existing'!AA$12:AA$500)</f>
        <v>0</v>
      </c>
      <c r="AB100" s="42">
        <f>SUMIF('R-Existing'!$B$12:$B$500,$B100,'R-Existing'!AB$12:AB$500)</f>
        <v>0</v>
      </c>
      <c r="AC100" s="42">
        <f>SUMIF('R-Existing'!$B$12:$B$500,$B100,'R-Existing'!AC$12:AC$500)</f>
        <v>3</v>
      </c>
      <c r="AD100" s="42">
        <f>SUMIF('R-Existing'!$B$12:$B$500,$B100,'R-Existing'!AD$12:AD$500)</f>
        <v>0</v>
      </c>
      <c r="AE100" s="70">
        <f>SUMIF('R-Existing'!$B$12:$B$500,$B100,'R-Existing'!AE$12:AE$500)</f>
        <v>0.1111</v>
      </c>
      <c r="AF100" s="42">
        <f>SUMIF('R-Existing'!$B$12:$B$500,$B100,'R-Existing'!AF$12:AF$500)</f>
        <v>3.2035274166666667</v>
      </c>
      <c r="AG100" s="42">
        <f>SUMIF('R-Existing'!$B$12:$B$500,$B100,'R-Existing'!AG$12:AG$500)</f>
        <v>0</v>
      </c>
      <c r="AH100" s="42">
        <f>SUMIF('R-Existing'!$B$12:$B$500,$B100,'R-Existing'!AH$12:AH$500)</f>
        <v>0</v>
      </c>
      <c r="AI100" s="42">
        <f>SUMIF('R-Existing'!$B$12:$B$500,$B100,'R-Existing'!AI$12:AI$500)</f>
        <v>1</v>
      </c>
      <c r="AJ100" s="42">
        <f>SUMIF('R-Existing'!$B$12:$B$500,$B100,'R-Existing'!AJ$12:AJ$500)</f>
        <v>320</v>
      </c>
      <c r="AK100" s="42">
        <f>SUMIF('R-Existing'!$B$12:$B$500,$B100,'R-Existing'!AK$12:AK$500)</f>
        <v>0</v>
      </c>
      <c r="AL100" s="42">
        <f>SUMIF('R-Existing'!$B$12:$B$500,$B100,'R-Existing'!AL$12:AL$500)</f>
        <v>0</v>
      </c>
      <c r="AM100" s="42">
        <f>SUMIF('R-Existing'!$B$12:$B$500,$B100,'R-Existing'!AM$12:AM$500)</f>
        <v>0</v>
      </c>
      <c r="AN100" s="42">
        <f>SUMIF('R-Existing'!$B$12:$B$500,$B100,'R-Existing'!AN$12:AN$500)</f>
        <v>0</v>
      </c>
      <c r="AO100" s="42"/>
      <c r="AP100" s="42"/>
    </row>
    <row r="101" spans="1:42" x14ac:dyDescent="0.2">
      <c r="A101" s="1">
        <f t="shared" si="6"/>
        <v>9</v>
      </c>
      <c r="B101" s="10">
        <f t="shared" si="7"/>
        <v>44469</v>
      </c>
      <c r="C101" s="42">
        <f>SUMIF('R-Existing'!$B$12:$B$500,$B101,'R-Existing'!C$12:C$500)</f>
        <v>3109.52</v>
      </c>
      <c r="D101" s="42">
        <f>SUMIF('R-Existing'!$B$12:$B$500,$B101,'R-Existing'!D$12:D$500)</f>
        <v>6254330.4199999981</v>
      </c>
      <c r="E101" s="42">
        <f>SUMIF('R-Existing'!$B$12:$B$500,$B101,'R-Existing'!E$12:E$500)</f>
        <v>0</v>
      </c>
      <c r="F101" s="42">
        <f>SUMIF('R-Existing'!$B$12:$B$500,$B101,'R-Existing'!F$12:F$500)</f>
        <v>0</v>
      </c>
      <c r="G101" s="42">
        <f>SUMIF('R-Existing'!$B$12:$B$500,$B101,'R-Existing'!G$12:G$500)</f>
        <v>4</v>
      </c>
      <c r="H101" s="42">
        <f>SUMIF('R-Existing'!$B$12:$B$500,$B101,'R-Existing'!H$12:H$500)</f>
        <v>363.41</v>
      </c>
      <c r="I101" s="42">
        <f>SUMIF('R-Existing'!$B$12:$B$500,$B101,'R-Existing'!I$12:I$500)</f>
        <v>0</v>
      </c>
      <c r="J101" s="42">
        <f>SUMIF('R-Existing'!$B$12:$B$500,$B101,'R-Existing'!J$12:J$500)</f>
        <v>363.41</v>
      </c>
      <c r="K101" s="42">
        <f>SUMIF('R-Existing'!$B$12:$B$500,$B101,'R-Existing'!K$12:K$500)</f>
        <v>1.97</v>
      </c>
      <c r="L101" s="42">
        <f>SUMIF('R-Existing'!$B$12:$B$500,$B101,'R-Existing'!L$12:L$500)</f>
        <v>1.97</v>
      </c>
      <c r="M101" s="42">
        <f>SUMIF('R-Existing'!$B$12:$B$500,$B101,'R-Existing'!M$12:M$500)</f>
        <v>940</v>
      </c>
      <c r="N101" s="42">
        <f>SUMIF('R-Existing'!$B$12:$B$500,$B101,'R-Existing'!N$12:N$500)</f>
        <v>0</v>
      </c>
      <c r="O101" s="42">
        <f>SUMIF('R-Existing'!$B$12:$B$500,$B101,'R-Existing'!O$12:O$500)</f>
        <v>365.38000000000005</v>
      </c>
      <c r="P101" s="42">
        <f>SUMIF('R-Existing'!$B$12:$B$500,$B101,'R-Existing'!P$12:P$500)</f>
        <v>1.97</v>
      </c>
      <c r="Q101" s="42">
        <f>SUMIF('R-Existing'!$B$12:$B$500,$B101,'R-Existing'!Q$12:Q$500)</f>
        <v>363.41</v>
      </c>
      <c r="R101" s="42">
        <f>SUMIF('R-Existing'!$B$12:$B$500,$B101,'R-Existing'!R$12:R$500)</f>
        <v>0</v>
      </c>
      <c r="S101" s="42">
        <f>SUMIF('R-Existing'!$B$12:$B$500,$B101,'R-Existing'!S$12:S$500)</f>
        <v>0</v>
      </c>
      <c r="T101" s="42">
        <f>SUMIF('R-Existing'!$B$12:$B$500,$B101,'R-Existing'!T$12:T$500)</f>
        <v>0</v>
      </c>
      <c r="U101" s="42">
        <f t="shared" si="8"/>
        <v>1</v>
      </c>
      <c r="V101" s="42">
        <f>SUMIF('R-Existing'!$B$12:$B$500,$B101,'R-Existing'!V$12:V$500)</f>
        <v>3.3645709166666671</v>
      </c>
      <c r="W101" s="42">
        <f>SUMIF('R-Existing'!$B$12:$B$500,$B101,'R-Existing'!W$12:W$500)</f>
        <v>0</v>
      </c>
      <c r="X101" s="42">
        <f>SUMIF('R-Existing'!$B$12:$B$500,$B101,'R-Existing'!X$12:X$500)</f>
        <v>155</v>
      </c>
      <c r="Y101" s="42">
        <f>SUMIF('R-Existing'!$B$12:$B$500,$B101,'R-Existing'!Y$12:Y$500)</f>
        <v>0</v>
      </c>
      <c r="Z101" s="42">
        <f>SUMIF('R-Existing'!$B$12:$B$500,$B101,'R-Existing'!Z$12:Z$500)</f>
        <v>0</v>
      </c>
      <c r="AA101" s="42">
        <f>SUMIF('R-Existing'!$B$12:$B$500,$B101,'R-Existing'!AA$12:AA$500)</f>
        <v>0</v>
      </c>
      <c r="AB101" s="42">
        <f>SUMIF('R-Existing'!$B$12:$B$500,$B101,'R-Existing'!AB$12:AB$500)</f>
        <v>0</v>
      </c>
      <c r="AC101" s="42">
        <f>SUMIF('R-Existing'!$B$12:$B$500,$B101,'R-Existing'!AC$12:AC$500)</f>
        <v>3</v>
      </c>
      <c r="AD101" s="42">
        <f>SUMIF('R-Existing'!$B$12:$B$500,$B101,'R-Existing'!AD$12:AD$500)</f>
        <v>0</v>
      </c>
      <c r="AE101" s="70">
        <f>SUMIF('R-Existing'!$B$12:$B$500,$B101,'R-Existing'!AE$12:AE$500)</f>
        <v>0.1111</v>
      </c>
      <c r="AF101" s="42">
        <f>SUMIF('R-Existing'!$B$12:$B$500,$B101,'R-Existing'!AF$12:AF$500)</f>
        <v>1.3961000833333335</v>
      </c>
      <c r="AG101" s="42">
        <f>SUMIF('R-Existing'!$B$12:$B$500,$B101,'R-Existing'!AG$12:AG$500)</f>
        <v>0</v>
      </c>
      <c r="AH101" s="42">
        <f>SUMIF('R-Existing'!$B$12:$B$500,$B101,'R-Existing'!AH$12:AH$500)</f>
        <v>0</v>
      </c>
      <c r="AI101" s="42">
        <f>SUMIF('R-Existing'!$B$12:$B$500,$B101,'R-Existing'!AI$12:AI$500)</f>
        <v>1</v>
      </c>
      <c r="AJ101" s="42">
        <f>SUMIF('R-Existing'!$B$12:$B$500,$B101,'R-Existing'!AJ$12:AJ$500)</f>
        <v>210.38000000000005</v>
      </c>
      <c r="AK101" s="42">
        <f>SUMIF('R-Existing'!$B$12:$B$500,$B101,'R-Existing'!AK$12:AK$500)</f>
        <v>0</v>
      </c>
      <c r="AL101" s="42">
        <f>SUMIF('R-Existing'!$B$12:$B$500,$B101,'R-Existing'!AL$12:AL$500)</f>
        <v>0</v>
      </c>
      <c r="AM101" s="42">
        <f>SUMIF('R-Existing'!$B$12:$B$500,$B101,'R-Existing'!AM$12:AM$500)</f>
        <v>0</v>
      </c>
      <c r="AN101" s="42">
        <f>SUMIF('R-Existing'!$B$12:$B$500,$B101,'R-Existing'!AN$12:AN$500)</f>
        <v>0</v>
      </c>
      <c r="AO101" s="42"/>
      <c r="AP101" s="42"/>
    </row>
    <row r="102" spans="1:42" x14ac:dyDescent="0.2">
      <c r="A102" s="1">
        <f t="shared" si="6"/>
        <v>10</v>
      </c>
      <c r="B102" s="10">
        <f t="shared" si="7"/>
        <v>44500</v>
      </c>
      <c r="C102" s="42">
        <f>SUMIF('R-Existing'!$B$12:$B$500,$B102,'R-Existing'!C$12:C$500)</f>
        <v>2641.17</v>
      </c>
      <c r="D102" s="42">
        <f>SUMIF('R-Existing'!$B$12:$B$500,$B102,'R-Existing'!D$12:D$500)</f>
        <v>6256971.589999998</v>
      </c>
      <c r="E102" s="42">
        <f>SUMIF('R-Existing'!$B$12:$B$500,$B102,'R-Existing'!E$12:E$500)</f>
        <v>0</v>
      </c>
      <c r="F102" s="42">
        <f>SUMIF('R-Existing'!$B$12:$B$500,$B102,'R-Existing'!F$12:F$500)</f>
        <v>0</v>
      </c>
      <c r="G102" s="42">
        <f>SUMIF('R-Existing'!$B$12:$B$500,$B102,'R-Existing'!G$12:G$500)</f>
        <v>3</v>
      </c>
      <c r="H102" s="42">
        <f>SUMIF('R-Existing'!$B$12:$B$500,$B102,'R-Existing'!H$12:H$500)</f>
        <v>0</v>
      </c>
      <c r="I102" s="42">
        <f>SUMIF('R-Existing'!$B$12:$B$500,$B102,'R-Existing'!I$12:I$500)</f>
        <v>0</v>
      </c>
      <c r="J102" s="42">
        <f>SUMIF('R-Existing'!$B$12:$B$500,$B102,'R-Existing'!J$12:J$500)</f>
        <v>0</v>
      </c>
      <c r="K102" s="42">
        <f>SUMIF('R-Existing'!$B$12:$B$500,$B102,'R-Existing'!K$12:K$500)</f>
        <v>0</v>
      </c>
      <c r="L102" s="42">
        <f>SUMIF('R-Existing'!$B$12:$B$500,$B102,'R-Existing'!L$12:L$500)</f>
        <v>0</v>
      </c>
      <c r="M102" s="42">
        <f>SUMIF('R-Existing'!$B$12:$B$500,$B102,'R-Existing'!M$12:M$500)</f>
        <v>465</v>
      </c>
      <c r="N102" s="42">
        <f>SUMIF('R-Existing'!$B$12:$B$500,$B102,'R-Existing'!N$12:N$500)</f>
        <v>0</v>
      </c>
      <c r="O102" s="42">
        <f>SUMIF('R-Existing'!$B$12:$B$500,$B102,'R-Existing'!O$12:O$500)</f>
        <v>0</v>
      </c>
      <c r="P102" s="42">
        <f>SUMIF('R-Existing'!$B$12:$B$500,$B102,'R-Existing'!P$12:P$500)</f>
        <v>0</v>
      </c>
      <c r="Q102" s="42">
        <f>SUMIF('R-Existing'!$B$12:$B$500,$B102,'R-Existing'!Q$12:Q$500)</f>
        <v>0</v>
      </c>
      <c r="R102" s="42">
        <f>SUMIF('R-Existing'!$B$12:$B$500,$B102,'R-Existing'!R$12:R$500)</f>
        <v>0</v>
      </c>
      <c r="S102" s="42">
        <f>SUMIF('R-Existing'!$B$12:$B$500,$B102,'R-Existing'!S$12:S$500)</f>
        <v>0</v>
      </c>
      <c r="T102" s="42">
        <f>SUMIF('R-Existing'!$B$12:$B$500,$B102,'R-Existing'!T$12:T$500)</f>
        <v>0</v>
      </c>
      <c r="U102" s="42">
        <f t="shared" si="8"/>
        <v>1</v>
      </c>
      <c r="V102" s="42">
        <f>SUMIF('R-Existing'!$B$12:$B$500,$B102,'R-Existing'!V$12:V$500)</f>
        <v>0</v>
      </c>
      <c r="W102" s="42">
        <f>SUMIF('R-Existing'!$B$12:$B$500,$B102,'R-Existing'!W$12:W$500)</f>
        <v>0</v>
      </c>
      <c r="X102" s="42">
        <f>SUMIF('R-Existing'!$B$12:$B$500,$B102,'R-Existing'!X$12:X$500)</f>
        <v>155</v>
      </c>
      <c r="Y102" s="42">
        <f>SUMIF('R-Existing'!$B$12:$B$500,$B102,'R-Existing'!Y$12:Y$500)</f>
        <v>0</v>
      </c>
      <c r="Z102" s="42">
        <f>SUMIF('R-Existing'!$B$12:$B$500,$B102,'R-Existing'!Z$12:Z$500)</f>
        <v>0</v>
      </c>
      <c r="AA102" s="42">
        <f>SUMIF('R-Existing'!$B$12:$B$500,$B102,'R-Existing'!AA$12:AA$500)</f>
        <v>0</v>
      </c>
      <c r="AB102" s="42">
        <f>SUMIF('R-Existing'!$B$12:$B$500,$B102,'R-Existing'!AB$12:AB$500)</f>
        <v>0</v>
      </c>
      <c r="AC102" s="42">
        <f>SUMIF('R-Existing'!$B$12:$B$500,$B102,'R-Existing'!AC$12:AC$500)</f>
        <v>3</v>
      </c>
      <c r="AD102" s="42">
        <f>SUMIF('R-Existing'!$B$12:$B$500,$B102,'R-Existing'!AD$12:AD$500)</f>
        <v>0</v>
      </c>
      <c r="AE102" s="70">
        <f>SUMIF('R-Existing'!$B$12:$B$500,$B102,'R-Existing'!AE$12:AE$500)</f>
        <v>0.1111</v>
      </c>
      <c r="AF102" s="42">
        <f>SUMIF('R-Existing'!$B$12:$B$500,$B102,'R-Existing'!AF$12:AF$500)</f>
        <v>0</v>
      </c>
      <c r="AG102" s="42">
        <f>SUMIF('R-Existing'!$B$12:$B$500,$B102,'R-Existing'!AG$12:AG$500)</f>
        <v>0</v>
      </c>
      <c r="AH102" s="42">
        <f>SUMIF('R-Existing'!$B$12:$B$500,$B102,'R-Existing'!AH$12:AH$500)</f>
        <v>0</v>
      </c>
      <c r="AI102" s="42">
        <f>SUMIF('R-Existing'!$B$12:$B$500,$B102,'R-Existing'!AI$12:AI$500)</f>
        <v>0</v>
      </c>
      <c r="AJ102" s="42">
        <f>SUMIF('R-Existing'!$B$12:$B$500,$B102,'R-Existing'!AJ$12:AJ$500)</f>
        <v>0</v>
      </c>
      <c r="AK102" s="42">
        <f>SUMIF('R-Existing'!$B$12:$B$500,$B102,'R-Existing'!AK$12:AK$500)</f>
        <v>0</v>
      </c>
      <c r="AL102" s="42">
        <f>SUMIF('R-Existing'!$B$12:$B$500,$B102,'R-Existing'!AL$12:AL$500)</f>
        <v>0</v>
      </c>
      <c r="AM102" s="42">
        <f>SUMIF('R-Existing'!$B$12:$B$500,$B102,'R-Existing'!AM$12:AM$500)</f>
        <v>0</v>
      </c>
      <c r="AN102" s="42">
        <f>SUMIF('R-Existing'!$B$12:$B$500,$B102,'R-Existing'!AN$12:AN$500)</f>
        <v>0</v>
      </c>
      <c r="AO102" s="42"/>
      <c r="AP102" s="42"/>
    </row>
    <row r="103" spans="1:42" x14ac:dyDescent="0.2">
      <c r="A103" s="1">
        <f t="shared" si="6"/>
        <v>11</v>
      </c>
      <c r="B103" s="10">
        <f t="shared" si="7"/>
        <v>44530</v>
      </c>
      <c r="C103" s="42">
        <f>SUMIF('R-Existing'!$B$12:$B$500,$B103,'R-Existing'!C$12:C$500)</f>
        <v>1777.98</v>
      </c>
      <c r="D103" s="42">
        <f>SUMIF('R-Existing'!$B$12:$B$500,$B103,'R-Existing'!D$12:D$500)</f>
        <v>6258749.5699999984</v>
      </c>
      <c r="E103" s="42">
        <f>SUMIF('R-Existing'!$B$12:$B$500,$B103,'R-Existing'!E$12:E$500)</f>
        <v>0</v>
      </c>
      <c r="F103" s="42">
        <f>SUMIF('R-Existing'!$B$12:$B$500,$B103,'R-Existing'!F$12:F$500)</f>
        <v>0</v>
      </c>
      <c r="G103" s="42">
        <f>SUMIF('R-Existing'!$B$12:$B$500,$B103,'R-Existing'!G$12:G$500)</f>
        <v>3</v>
      </c>
      <c r="H103" s="42">
        <f>SUMIF('R-Existing'!$B$12:$B$500,$B103,'R-Existing'!H$12:H$500)</f>
        <v>0</v>
      </c>
      <c r="I103" s="42">
        <f>SUMIF('R-Existing'!$B$12:$B$500,$B103,'R-Existing'!I$12:I$500)</f>
        <v>0</v>
      </c>
      <c r="J103" s="42">
        <f>SUMIF('R-Existing'!$B$12:$B$500,$B103,'R-Existing'!J$12:J$500)</f>
        <v>0</v>
      </c>
      <c r="K103" s="42">
        <f>SUMIF('R-Existing'!$B$12:$B$500,$B103,'R-Existing'!K$12:K$500)</f>
        <v>0</v>
      </c>
      <c r="L103" s="42">
        <f>SUMIF('R-Existing'!$B$12:$B$500,$B103,'R-Existing'!L$12:L$500)</f>
        <v>0</v>
      </c>
      <c r="M103" s="42">
        <f>SUMIF('R-Existing'!$B$12:$B$500,$B103,'R-Existing'!M$12:M$500)</f>
        <v>465</v>
      </c>
      <c r="N103" s="42">
        <f>SUMIF('R-Existing'!$B$12:$B$500,$B103,'R-Existing'!N$12:N$500)</f>
        <v>0</v>
      </c>
      <c r="O103" s="42">
        <f>SUMIF('R-Existing'!$B$12:$B$500,$B103,'R-Existing'!O$12:O$500)</f>
        <v>0</v>
      </c>
      <c r="P103" s="42">
        <f>SUMIF('R-Existing'!$B$12:$B$500,$B103,'R-Existing'!P$12:P$500)</f>
        <v>0</v>
      </c>
      <c r="Q103" s="42">
        <f>SUMIF('R-Existing'!$B$12:$B$500,$B103,'R-Existing'!Q$12:Q$500)</f>
        <v>0</v>
      </c>
      <c r="R103" s="42">
        <f>SUMIF('R-Existing'!$B$12:$B$500,$B103,'R-Existing'!R$12:R$500)</f>
        <v>0</v>
      </c>
      <c r="S103" s="42">
        <f>SUMIF('R-Existing'!$B$12:$B$500,$B103,'R-Existing'!S$12:S$500)</f>
        <v>0</v>
      </c>
      <c r="T103" s="42">
        <f>SUMIF('R-Existing'!$B$12:$B$500,$B103,'R-Existing'!T$12:T$500)</f>
        <v>0</v>
      </c>
      <c r="U103" s="42">
        <f t="shared" si="8"/>
        <v>1</v>
      </c>
      <c r="V103" s="42">
        <f>SUMIF('R-Existing'!$B$12:$B$500,$B103,'R-Existing'!V$12:V$500)</f>
        <v>0</v>
      </c>
      <c r="W103" s="42">
        <f>SUMIF('R-Existing'!$B$12:$B$500,$B103,'R-Existing'!W$12:W$500)</f>
        <v>0</v>
      </c>
      <c r="X103" s="42">
        <f>SUMIF('R-Existing'!$B$12:$B$500,$B103,'R-Existing'!X$12:X$500)</f>
        <v>155</v>
      </c>
      <c r="Y103" s="42">
        <f>SUMIF('R-Existing'!$B$12:$B$500,$B103,'R-Existing'!Y$12:Y$500)</f>
        <v>0</v>
      </c>
      <c r="Z103" s="42">
        <f>SUMIF('R-Existing'!$B$12:$B$500,$B103,'R-Existing'!Z$12:Z$500)</f>
        <v>0</v>
      </c>
      <c r="AA103" s="42">
        <f>SUMIF('R-Existing'!$B$12:$B$500,$B103,'R-Existing'!AA$12:AA$500)</f>
        <v>0</v>
      </c>
      <c r="AB103" s="42">
        <f>SUMIF('R-Existing'!$B$12:$B$500,$B103,'R-Existing'!AB$12:AB$500)</f>
        <v>0</v>
      </c>
      <c r="AC103" s="42">
        <f>SUMIF('R-Existing'!$B$12:$B$500,$B103,'R-Existing'!AC$12:AC$500)</f>
        <v>3</v>
      </c>
      <c r="AD103" s="42">
        <f>SUMIF('R-Existing'!$B$12:$B$500,$B103,'R-Existing'!AD$12:AD$500)</f>
        <v>0</v>
      </c>
      <c r="AE103" s="70">
        <f>SUMIF('R-Existing'!$B$12:$B$500,$B103,'R-Existing'!AE$12:AE$500)</f>
        <v>0.1111</v>
      </c>
      <c r="AF103" s="42">
        <f>SUMIF('R-Existing'!$B$12:$B$500,$B103,'R-Existing'!AF$12:AF$500)</f>
        <v>0</v>
      </c>
      <c r="AG103" s="42">
        <f>SUMIF('R-Existing'!$B$12:$B$500,$B103,'R-Existing'!AG$12:AG$500)</f>
        <v>0</v>
      </c>
      <c r="AH103" s="42">
        <f>SUMIF('R-Existing'!$B$12:$B$500,$B103,'R-Existing'!AH$12:AH$500)</f>
        <v>0</v>
      </c>
      <c r="AI103" s="42">
        <f>SUMIF('R-Existing'!$B$12:$B$500,$B103,'R-Existing'!AI$12:AI$500)</f>
        <v>0</v>
      </c>
      <c r="AJ103" s="42">
        <f>SUMIF('R-Existing'!$B$12:$B$500,$B103,'R-Existing'!AJ$12:AJ$500)</f>
        <v>0</v>
      </c>
      <c r="AK103" s="42">
        <f>SUMIF('R-Existing'!$B$12:$B$500,$B103,'R-Existing'!AK$12:AK$500)</f>
        <v>0</v>
      </c>
      <c r="AL103" s="42">
        <f>SUMIF('R-Existing'!$B$12:$B$500,$B103,'R-Existing'!AL$12:AL$500)</f>
        <v>0</v>
      </c>
      <c r="AM103" s="42">
        <f>SUMIF('R-Existing'!$B$12:$B$500,$B103,'R-Existing'!AM$12:AM$500)</f>
        <v>0</v>
      </c>
      <c r="AN103" s="42">
        <f>SUMIF('R-Existing'!$B$12:$B$500,$B103,'R-Existing'!AN$12:AN$500)</f>
        <v>0</v>
      </c>
      <c r="AO103" s="42"/>
      <c r="AP103" s="42"/>
    </row>
    <row r="104" spans="1:42" x14ac:dyDescent="0.2">
      <c r="A104" s="1">
        <f t="shared" si="6"/>
        <v>12</v>
      </c>
      <c r="B104" s="10">
        <f t="shared" si="7"/>
        <v>44561</v>
      </c>
      <c r="C104" s="42">
        <f>SUMIF('R-Existing'!$B$12:$B$500,$B104,'R-Existing'!C$12:C$500)</f>
        <v>1129.8399999999999</v>
      </c>
      <c r="D104" s="42">
        <f>SUMIF('R-Existing'!$B$12:$B$500,$B104,'R-Existing'!D$12:D$500)</f>
        <v>6259879.4099999983</v>
      </c>
      <c r="E104" s="42">
        <f>SUMIF('R-Existing'!$B$12:$B$500,$B104,'R-Existing'!E$12:E$500)</f>
        <v>0</v>
      </c>
      <c r="F104" s="42">
        <f>SUMIF('R-Existing'!$B$12:$B$500,$B104,'R-Existing'!F$12:F$500)</f>
        <v>0</v>
      </c>
      <c r="G104" s="42">
        <f>SUMIF('R-Existing'!$B$12:$B$500,$B104,'R-Existing'!G$12:G$500)</f>
        <v>2</v>
      </c>
      <c r="H104" s="42">
        <f>SUMIF('R-Existing'!$B$12:$B$500,$B104,'R-Existing'!H$12:H$500)</f>
        <v>0</v>
      </c>
      <c r="I104" s="42">
        <f>SUMIF('R-Existing'!$B$12:$B$500,$B104,'R-Existing'!I$12:I$500)</f>
        <v>0</v>
      </c>
      <c r="J104" s="42">
        <f>SUMIF('R-Existing'!$B$12:$B$500,$B104,'R-Existing'!J$12:J$500)</f>
        <v>0</v>
      </c>
      <c r="K104" s="42">
        <f>SUMIF('R-Existing'!$B$12:$B$500,$B104,'R-Existing'!K$12:K$500)</f>
        <v>0</v>
      </c>
      <c r="L104" s="42">
        <f>SUMIF('R-Existing'!$B$12:$B$500,$B104,'R-Existing'!L$12:L$500)</f>
        <v>0</v>
      </c>
      <c r="M104" s="42">
        <f>SUMIF('R-Existing'!$B$12:$B$500,$B104,'R-Existing'!M$12:M$500)</f>
        <v>310</v>
      </c>
      <c r="N104" s="42">
        <f>SUMIF('R-Existing'!$B$12:$B$500,$B104,'R-Existing'!N$12:N$500)</f>
        <v>0</v>
      </c>
      <c r="O104" s="42">
        <f>SUMIF('R-Existing'!$B$12:$B$500,$B104,'R-Existing'!O$12:O$500)</f>
        <v>0</v>
      </c>
      <c r="P104" s="42">
        <f>SUMIF('R-Existing'!$B$12:$B$500,$B104,'R-Existing'!P$12:P$500)</f>
        <v>0</v>
      </c>
      <c r="Q104" s="42">
        <f>SUMIF('R-Existing'!$B$12:$B$500,$B104,'R-Existing'!Q$12:Q$500)</f>
        <v>0</v>
      </c>
      <c r="R104" s="42">
        <f>SUMIF('R-Existing'!$B$12:$B$500,$B104,'R-Existing'!R$12:R$500)</f>
        <v>0</v>
      </c>
      <c r="S104" s="42">
        <f>SUMIF('R-Existing'!$B$12:$B$500,$B104,'R-Existing'!S$12:S$500)</f>
        <v>0</v>
      </c>
      <c r="T104" s="42">
        <f>SUMIF('R-Existing'!$B$12:$B$500,$B104,'R-Existing'!T$12:T$500)</f>
        <v>0</v>
      </c>
      <c r="U104" s="42">
        <f t="shared" si="8"/>
        <v>1</v>
      </c>
      <c r="V104" s="42">
        <f>SUMIF('R-Existing'!$B$12:$B$500,$B104,'R-Existing'!V$12:V$500)</f>
        <v>0</v>
      </c>
      <c r="W104" s="42">
        <f>SUMIF('R-Existing'!$B$12:$B$500,$B104,'R-Existing'!W$12:W$500)</f>
        <v>0</v>
      </c>
      <c r="X104" s="42">
        <f>SUMIF('R-Existing'!$B$12:$B$500,$B104,'R-Existing'!X$12:X$500)</f>
        <v>155</v>
      </c>
      <c r="Y104" s="42">
        <f>SUMIF('R-Existing'!$B$12:$B$500,$B104,'R-Existing'!Y$12:Y$500)</f>
        <v>0</v>
      </c>
      <c r="Z104" s="42">
        <f>SUMIF('R-Existing'!$B$12:$B$500,$B104,'R-Existing'!Z$12:Z$500)</f>
        <v>0</v>
      </c>
      <c r="AA104" s="42">
        <f>SUMIF('R-Existing'!$B$12:$B$500,$B104,'R-Existing'!AA$12:AA$500)</f>
        <v>0</v>
      </c>
      <c r="AB104" s="42">
        <f>SUMIF('R-Existing'!$B$12:$B$500,$B104,'R-Existing'!AB$12:AB$500)</f>
        <v>0</v>
      </c>
      <c r="AC104" s="42">
        <f>SUMIF('R-Existing'!$B$12:$B$500,$B104,'R-Existing'!AC$12:AC$500)</f>
        <v>2</v>
      </c>
      <c r="AD104" s="42">
        <f>SUMIF('R-Existing'!$B$12:$B$500,$B104,'R-Existing'!AD$12:AD$500)</f>
        <v>0</v>
      </c>
      <c r="AE104" s="70">
        <f>SUMIF('R-Existing'!$B$12:$B$500,$B104,'R-Existing'!AE$12:AE$500)</f>
        <v>0.1111</v>
      </c>
      <c r="AF104" s="42">
        <f>SUMIF('R-Existing'!$B$12:$B$500,$B104,'R-Existing'!AF$12:AF$500)</f>
        <v>0</v>
      </c>
      <c r="AG104" s="42">
        <f>SUMIF('R-Existing'!$B$12:$B$500,$B104,'R-Existing'!AG$12:AG$500)</f>
        <v>0</v>
      </c>
      <c r="AH104" s="42">
        <f>SUMIF('R-Existing'!$B$12:$B$500,$B104,'R-Existing'!AH$12:AH$500)</f>
        <v>0</v>
      </c>
      <c r="AI104" s="42">
        <f>SUMIF('R-Existing'!$B$12:$B$500,$B104,'R-Existing'!AI$12:AI$500)</f>
        <v>0</v>
      </c>
      <c r="AJ104" s="42">
        <f>SUMIF('R-Existing'!$B$12:$B$500,$B104,'R-Existing'!AJ$12:AJ$500)</f>
        <v>0</v>
      </c>
      <c r="AK104" s="42">
        <f>SUMIF('R-Existing'!$B$12:$B$500,$B104,'R-Existing'!AK$12:AK$500)</f>
        <v>0</v>
      </c>
      <c r="AL104" s="42">
        <f>SUMIF('R-Existing'!$B$12:$B$500,$B104,'R-Existing'!AL$12:AL$500)</f>
        <v>0</v>
      </c>
      <c r="AM104" s="42">
        <f>SUMIF('R-Existing'!$B$12:$B$500,$B104,'R-Existing'!AM$12:AM$500)</f>
        <v>0</v>
      </c>
      <c r="AN104" s="42">
        <f>SUMIF('R-Existing'!$B$12:$B$500,$B104,'R-Existing'!AN$12:AN$500)</f>
        <v>0</v>
      </c>
      <c r="AO104" s="42"/>
      <c r="AP104" s="42"/>
    </row>
    <row r="105" spans="1:42" x14ac:dyDescent="0.2">
      <c r="A105" s="1">
        <f t="shared" si="6"/>
        <v>1</v>
      </c>
      <c r="B105" s="10">
        <f t="shared" si="7"/>
        <v>44592</v>
      </c>
      <c r="C105" s="42">
        <f>SUMIF('R-Existing'!$B$12:$B$500,$B105,'R-Existing'!C$12:C$500)</f>
        <v>282.94</v>
      </c>
      <c r="D105" s="42">
        <f>SUMIF('R-Existing'!$B$12:$B$500,$B105,'R-Existing'!D$12:D$500)</f>
        <v>6260162.3499999987</v>
      </c>
      <c r="E105" s="42">
        <f>SUMIF('R-Existing'!$B$12:$B$500,$B105,'R-Existing'!E$12:E$500)</f>
        <v>0</v>
      </c>
      <c r="F105" s="42">
        <f>SUMIF('R-Existing'!$B$12:$B$500,$B105,'R-Existing'!F$12:F$500)</f>
        <v>0</v>
      </c>
      <c r="G105" s="42">
        <f>SUMIF('R-Existing'!$B$12:$B$500,$B105,'R-Existing'!G$12:G$500)</f>
        <v>0</v>
      </c>
      <c r="H105" s="42">
        <f>SUMIF('R-Existing'!$B$12:$B$500,$B105,'R-Existing'!H$12:H$500)</f>
        <v>0</v>
      </c>
      <c r="I105" s="42">
        <f>SUMIF('R-Existing'!$B$12:$B$500,$B105,'R-Existing'!I$12:I$500)</f>
        <v>0</v>
      </c>
      <c r="J105" s="42">
        <f>SUMIF('R-Existing'!$B$12:$B$500,$B105,'R-Existing'!J$12:J$500)</f>
        <v>0</v>
      </c>
      <c r="K105" s="42">
        <f>SUMIF('R-Existing'!$B$12:$B$500,$B105,'R-Existing'!K$12:K$500)</f>
        <v>0</v>
      </c>
      <c r="L105" s="42">
        <f>SUMIF('R-Existing'!$B$12:$B$500,$B105,'R-Existing'!L$12:L$500)</f>
        <v>0</v>
      </c>
      <c r="M105" s="42">
        <f>SUMIF('R-Existing'!$B$12:$B$500,$B105,'R-Existing'!M$12:M$500)</f>
        <v>0</v>
      </c>
      <c r="N105" s="42">
        <f>SUMIF('R-Existing'!$B$12:$B$500,$B105,'R-Existing'!N$12:N$500)</f>
        <v>0</v>
      </c>
      <c r="O105" s="42">
        <f>SUMIF('R-Existing'!$B$12:$B$500,$B105,'R-Existing'!O$12:O$500)</f>
        <v>0</v>
      </c>
      <c r="P105" s="42">
        <f>SUMIF('R-Existing'!$B$12:$B$500,$B105,'R-Existing'!P$12:P$500)</f>
        <v>0</v>
      </c>
      <c r="Q105" s="42">
        <f>SUMIF('R-Existing'!$B$12:$B$500,$B105,'R-Existing'!Q$12:Q$500)</f>
        <v>0</v>
      </c>
      <c r="R105" s="42">
        <f>SUMIF('R-Existing'!$B$12:$B$500,$B105,'R-Existing'!R$12:R$500)</f>
        <v>0</v>
      </c>
      <c r="S105" s="42">
        <f>SUMIF('R-Existing'!$B$12:$B$500,$B105,'R-Existing'!S$12:S$500)</f>
        <v>0</v>
      </c>
      <c r="T105" s="42">
        <f>SUMIF('R-Existing'!$B$12:$B$500,$B105,'R-Existing'!T$12:T$500)</f>
        <v>0</v>
      </c>
      <c r="U105" s="42">
        <f t="shared" si="8"/>
        <v>1</v>
      </c>
      <c r="V105" s="42">
        <f>SUMIF('R-Existing'!$B$12:$B$500,$B105,'R-Existing'!V$12:V$500)</f>
        <v>0</v>
      </c>
      <c r="W105" s="42">
        <f>SUMIF('R-Existing'!$B$12:$B$500,$B105,'R-Existing'!W$12:W$500)</f>
        <v>0</v>
      </c>
      <c r="X105" s="42">
        <f>SUMIF('R-Existing'!$B$12:$B$500,$B105,'R-Existing'!X$12:X$500)</f>
        <v>155</v>
      </c>
      <c r="Y105" s="42">
        <f>SUMIF('R-Existing'!$B$12:$B$500,$B105,'R-Existing'!Y$12:Y$500)</f>
        <v>0</v>
      </c>
      <c r="Z105" s="42">
        <f>SUMIF('R-Existing'!$B$12:$B$500,$B105,'R-Existing'!Z$12:Z$500)</f>
        <v>0</v>
      </c>
      <c r="AA105" s="42">
        <f>SUMIF('R-Existing'!$B$12:$B$500,$B105,'R-Existing'!AA$12:AA$500)</f>
        <v>0</v>
      </c>
      <c r="AB105" s="42">
        <f>SUMIF('R-Existing'!$B$12:$B$500,$B105,'R-Existing'!AB$12:AB$500)</f>
        <v>0</v>
      </c>
      <c r="AC105" s="42">
        <f>SUMIF('R-Existing'!$B$12:$B$500,$B105,'R-Existing'!AC$12:AC$500)</f>
        <v>0</v>
      </c>
      <c r="AD105" s="42">
        <f>SUMIF('R-Existing'!$B$12:$B$500,$B105,'R-Existing'!AD$12:AD$500)</f>
        <v>0</v>
      </c>
      <c r="AE105" s="70">
        <f>SUMIF('R-Existing'!$B$12:$B$500,$B105,'R-Existing'!AE$12:AE$500)</f>
        <v>0.1111</v>
      </c>
      <c r="AF105" s="42">
        <f>SUMIF('R-Existing'!$B$12:$B$500,$B105,'R-Existing'!AF$12:AF$500)</f>
        <v>0</v>
      </c>
      <c r="AG105" s="42">
        <f>SUMIF('R-Existing'!$B$12:$B$500,$B105,'R-Existing'!AG$12:AG$500)</f>
        <v>0</v>
      </c>
      <c r="AH105" s="42">
        <f>SUMIF('R-Existing'!$B$12:$B$500,$B105,'R-Existing'!AH$12:AH$500)</f>
        <v>0</v>
      </c>
      <c r="AI105" s="42">
        <f>SUMIF('R-Existing'!$B$12:$B$500,$B105,'R-Existing'!AI$12:AI$500)</f>
        <v>0</v>
      </c>
      <c r="AJ105" s="42">
        <f>SUMIF('R-Existing'!$B$12:$B$500,$B105,'R-Existing'!AJ$12:AJ$500)</f>
        <v>0</v>
      </c>
      <c r="AK105" s="42">
        <f>SUMIF('R-Existing'!$B$12:$B$500,$B105,'R-Existing'!AK$12:AK$500)</f>
        <v>0</v>
      </c>
      <c r="AL105" s="42">
        <f>SUMIF('R-Existing'!$B$12:$B$500,$B105,'R-Existing'!AL$12:AL$500)</f>
        <v>0</v>
      </c>
      <c r="AM105" s="42">
        <f>SUMIF('R-Existing'!$B$12:$B$500,$B105,'R-Existing'!AM$12:AM$500)</f>
        <v>0</v>
      </c>
      <c r="AN105" s="42">
        <f>SUMIF('R-Existing'!$B$12:$B$500,$B105,'R-Existing'!AN$12:AN$500)</f>
        <v>0</v>
      </c>
      <c r="AO105" s="42"/>
      <c r="AP105" s="42"/>
    </row>
    <row r="106" spans="1:42" x14ac:dyDescent="0.2">
      <c r="A106" s="1">
        <f t="shared" si="6"/>
        <v>2</v>
      </c>
      <c r="B106" s="10">
        <f t="shared" si="7"/>
        <v>44620</v>
      </c>
      <c r="C106" s="42">
        <f>SUMIF('R-Existing'!$B$12:$B$500,$B106,'R-Existing'!C$12:C$500)</f>
        <v>321.19</v>
      </c>
      <c r="D106" s="42">
        <f>SUMIF('R-Existing'!$B$12:$B$500,$B106,'R-Existing'!D$12:D$500)</f>
        <v>6260483.5399999991</v>
      </c>
      <c r="E106" s="42">
        <f>SUMIF('R-Existing'!$B$12:$B$500,$B106,'R-Existing'!E$12:E$500)</f>
        <v>0</v>
      </c>
      <c r="F106" s="42">
        <f>SUMIF('R-Existing'!$B$12:$B$500,$B106,'R-Existing'!F$12:F$500)</f>
        <v>0</v>
      </c>
      <c r="G106" s="42">
        <f>SUMIF('R-Existing'!$B$12:$B$500,$B106,'R-Existing'!G$12:G$500)</f>
        <v>0</v>
      </c>
      <c r="H106" s="42">
        <f>SUMIF('R-Existing'!$B$12:$B$500,$B106,'R-Existing'!H$12:H$500)</f>
        <v>0</v>
      </c>
      <c r="I106" s="42">
        <f>SUMIF('R-Existing'!$B$12:$B$500,$B106,'R-Existing'!I$12:I$500)</f>
        <v>0</v>
      </c>
      <c r="J106" s="42">
        <f>SUMIF('R-Existing'!$B$12:$B$500,$B106,'R-Existing'!J$12:J$500)</f>
        <v>0</v>
      </c>
      <c r="K106" s="42">
        <f>SUMIF('R-Existing'!$B$12:$B$500,$B106,'R-Existing'!K$12:K$500)</f>
        <v>0</v>
      </c>
      <c r="L106" s="42">
        <f>SUMIF('R-Existing'!$B$12:$B$500,$B106,'R-Existing'!L$12:L$500)</f>
        <v>0</v>
      </c>
      <c r="M106" s="42">
        <f>SUMIF('R-Existing'!$B$12:$B$500,$B106,'R-Existing'!M$12:M$500)</f>
        <v>0</v>
      </c>
      <c r="N106" s="42">
        <f>SUMIF('R-Existing'!$B$12:$B$500,$B106,'R-Existing'!N$12:N$500)</f>
        <v>0</v>
      </c>
      <c r="O106" s="42">
        <f>SUMIF('R-Existing'!$B$12:$B$500,$B106,'R-Existing'!O$12:O$500)</f>
        <v>0</v>
      </c>
      <c r="P106" s="42">
        <f>SUMIF('R-Existing'!$B$12:$B$500,$B106,'R-Existing'!P$12:P$500)</f>
        <v>0</v>
      </c>
      <c r="Q106" s="42">
        <f>SUMIF('R-Existing'!$B$12:$B$500,$B106,'R-Existing'!Q$12:Q$500)</f>
        <v>0</v>
      </c>
      <c r="R106" s="42">
        <f>SUMIF('R-Existing'!$B$12:$B$500,$B106,'R-Existing'!R$12:R$500)</f>
        <v>0</v>
      </c>
      <c r="S106" s="42">
        <f>SUMIF('R-Existing'!$B$12:$B$500,$B106,'R-Existing'!S$12:S$500)</f>
        <v>0</v>
      </c>
      <c r="T106" s="42">
        <f>SUMIF('R-Existing'!$B$12:$B$500,$B106,'R-Existing'!T$12:T$500)</f>
        <v>0</v>
      </c>
      <c r="U106" s="42">
        <f t="shared" si="8"/>
        <v>1</v>
      </c>
      <c r="V106" s="42">
        <f>SUMIF('R-Existing'!$B$12:$B$500,$B106,'R-Existing'!V$12:V$500)</f>
        <v>0</v>
      </c>
      <c r="W106" s="42">
        <f>SUMIF('R-Existing'!$B$12:$B$500,$B106,'R-Existing'!W$12:W$500)</f>
        <v>0</v>
      </c>
      <c r="X106" s="42">
        <f>SUMIF('R-Existing'!$B$12:$B$500,$B106,'R-Existing'!X$12:X$500)</f>
        <v>155</v>
      </c>
      <c r="Y106" s="42">
        <f>SUMIF('R-Existing'!$B$12:$B$500,$B106,'R-Existing'!Y$12:Y$500)</f>
        <v>0</v>
      </c>
      <c r="Z106" s="42">
        <f>SUMIF('R-Existing'!$B$12:$B$500,$B106,'R-Existing'!Z$12:Z$500)</f>
        <v>0</v>
      </c>
      <c r="AA106" s="42">
        <f>SUMIF('R-Existing'!$B$12:$B$500,$B106,'R-Existing'!AA$12:AA$500)</f>
        <v>0</v>
      </c>
      <c r="AB106" s="42">
        <f>SUMIF('R-Existing'!$B$12:$B$500,$B106,'R-Existing'!AB$12:AB$500)</f>
        <v>0</v>
      </c>
      <c r="AC106" s="42">
        <f>SUMIF('R-Existing'!$B$12:$B$500,$B106,'R-Existing'!AC$12:AC$500)</f>
        <v>0</v>
      </c>
      <c r="AD106" s="42">
        <f>SUMIF('R-Existing'!$B$12:$B$500,$B106,'R-Existing'!AD$12:AD$500)</f>
        <v>0</v>
      </c>
      <c r="AE106" s="70">
        <f>SUMIF('R-Existing'!$B$12:$B$500,$B106,'R-Existing'!AE$12:AE$500)</f>
        <v>0.1111</v>
      </c>
      <c r="AF106" s="42">
        <f>SUMIF('R-Existing'!$B$12:$B$500,$B106,'R-Existing'!AF$12:AF$500)</f>
        <v>0</v>
      </c>
      <c r="AG106" s="42">
        <f>SUMIF('R-Existing'!$B$12:$B$500,$B106,'R-Existing'!AG$12:AG$500)</f>
        <v>0</v>
      </c>
      <c r="AH106" s="42">
        <f>SUMIF('R-Existing'!$B$12:$B$500,$B106,'R-Existing'!AH$12:AH$500)</f>
        <v>0</v>
      </c>
      <c r="AI106" s="42">
        <f>SUMIF('R-Existing'!$B$12:$B$500,$B106,'R-Existing'!AI$12:AI$500)</f>
        <v>0</v>
      </c>
      <c r="AJ106" s="42">
        <f>SUMIF('R-Existing'!$B$12:$B$500,$B106,'R-Existing'!AJ$12:AJ$500)</f>
        <v>0</v>
      </c>
      <c r="AK106" s="42">
        <f>SUMIF('R-Existing'!$B$12:$B$500,$B106,'R-Existing'!AK$12:AK$500)</f>
        <v>0</v>
      </c>
      <c r="AL106" s="42">
        <f>SUMIF('R-Existing'!$B$12:$B$500,$B106,'R-Existing'!AL$12:AL$500)</f>
        <v>0</v>
      </c>
      <c r="AM106" s="42">
        <f>SUMIF('R-Existing'!$B$12:$B$500,$B106,'R-Existing'!AM$12:AM$500)</f>
        <v>0</v>
      </c>
      <c r="AN106" s="42">
        <f>SUMIF('R-Existing'!$B$12:$B$500,$B106,'R-Existing'!AN$12:AN$500)</f>
        <v>0</v>
      </c>
      <c r="AO106" s="42"/>
      <c r="AP106" s="42"/>
    </row>
    <row r="107" spans="1:42" x14ac:dyDescent="0.2">
      <c r="A107" s="1">
        <f t="shared" si="6"/>
        <v>3</v>
      </c>
      <c r="B107" s="10">
        <f t="shared" si="7"/>
        <v>44651</v>
      </c>
      <c r="C107" s="42">
        <f>SUMIF('R-Existing'!$B$12:$B$500,$B107,'R-Existing'!C$12:C$500)</f>
        <v>432.06</v>
      </c>
      <c r="D107" s="42">
        <f>SUMIF('R-Existing'!$B$12:$B$500,$B107,'R-Existing'!D$12:D$500)</f>
        <v>6260915.5999999987</v>
      </c>
      <c r="E107" s="42">
        <f>SUMIF('R-Existing'!$B$12:$B$500,$B107,'R-Existing'!E$12:E$500)</f>
        <v>0</v>
      </c>
      <c r="F107" s="42">
        <f>SUMIF('R-Existing'!$B$12:$B$500,$B107,'R-Existing'!F$12:F$500)</f>
        <v>0</v>
      </c>
      <c r="G107" s="42">
        <f>SUMIF('R-Existing'!$B$12:$B$500,$B107,'R-Existing'!G$12:G$500)</f>
        <v>1</v>
      </c>
      <c r="H107" s="42">
        <f>SUMIF('R-Existing'!$B$12:$B$500,$B107,'R-Existing'!H$12:H$500)</f>
        <v>0</v>
      </c>
      <c r="I107" s="42">
        <f>SUMIF('R-Existing'!$B$12:$B$500,$B107,'R-Existing'!I$12:I$500)</f>
        <v>0</v>
      </c>
      <c r="J107" s="42">
        <f>SUMIF('R-Existing'!$B$12:$B$500,$B107,'R-Existing'!J$12:J$500)</f>
        <v>0</v>
      </c>
      <c r="K107" s="42">
        <f>SUMIF('R-Existing'!$B$12:$B$500,$B107,'R-Existing'!K$12:K$500)</f>
        <v>0</v>
      </c>
      <c r="L107" s="42">
        <f>SUMIF('R-Existing'!$B$12:$B$500,$B107,'R-Existing'!L$12:L$500)</f>
        <v>0</v>
      </c>
      <c r="M107" s="42">
        <f>SUMIF('R-Existing'!$B$12:$B$500,$B107,'R-Existing'!M$12:M$500)</f>
        <v>155</v>
      </c>
      <c r="N107" s="42">
        <f>SUMIF('R-Existing'!$B$12:$B$500,$B107,'R-Existing'!N$12:N$500)</f>
        <v>0</v>
      </c>
      <c r="O107" s="42">
        <f>SUMIF('R-Existing'!$B$12:$B$500,$B107,'R-Existing'!O$12:O$500)</f>
        <v>0</v>
      </c>
      <c r="P107" s="42">
        <f>SUMIF('R-Existing'!$B$12:$B$500,$B107,'R-Existing'!P$12:P$500)</f>
        <v>0</v>
      </c>
      <c r="Q107" s="42">
        <f>SUMIF('R-Existing'!$B$12:$B$500,$B107,'R-Existing'!Q$12:Q$500)</f>
        <v>0</v>
      </c>
      <c r="R107" s="42">
        <f>SUMIF('R-Existing'!$B$12:$B$500,$B107,'R-Existing'!R$12:R$500)</f>
        <v>0</v>
      </c>
      <c r="S107" s="42">
        <f>SUMIF('R-Existing'!$B$12:$B$500,$B107,'R-Existing'!S$12:S$500)</f>
        <v>0</v>
      </c>
      <c r="T107" s="42">
        <f>SUMIF('R-Existing'!$B$12:$B$500,$B107,'R-Existing'!T$12:T$500)</f>
        <v>0</v>
      </c>
      <c r="U107" s="42">
        <f t="shared" si="8"/>
        <v>1</v>
      </c>
      <c r="V107" s="42">
        <f>SUMIF('R-Existing'!$B$12:$B$500,$B107,'R-Existing'!V$12:V$500)</f>
        <v>0</v>
      </c>
      <c r="W107" s="42">
        <f>SUMIF('R-Existing'!$B$12:$B$500,$B107,'R-Existing'!W$12:W$500)</f>
        <v>0</v>
      </c>
      <c r="X107" s="42">
        <f>SUMIF('R-Existing'!$B$12:$B$500,$B107,'R-Existing'!X$12:X$500)</f>
        <v>155</v>
      </c>
      <c r="Y107" s="42">
        <f>SUMIF('R-Existing'!$B$12:$B$500,$B107,'R-Existing'!Y$12:Y$500)</f>
        <v>0</v>
      </c>
      <c r="Z107" s="42">
        <f>SUMIF('R-Existing'!$B$12:$B$500,$B107,'R-Existing'!Z$12:Z$500)</f>
        <v>0</v>
      </c>
      <c r="AA107" s="42">
        <f>SUMIF('R-Existing'!$B$12:$B$500,$B107,'R-Existing'!AA$12:AA$500)</f>
        <v>0</v>
      </c>
      <c r="AB107" s="42">
        <f>SUMIF('R-Existing'!$B$12:$B$500,$B107,'R-Existing'!AB$12:AB$500)</f>
        <v>0</v>
      </c>
      <c r="AC107" s="42">
        <f>SUMIF('R-Existing'!$B$12:$B$500,$B107,'R-Existing'!AC$12:AC$500)</f>
        <v>1</v>
      </c>
      <c r="AD107" s="42">
        <f>SUMIF('R-Existing'!$B$12:$B$500,$B107,'R-Existing'!AD$12:AD$500)</f>
        <v>0</v>
      </c>
      <c r="AE107" s="70">
        <f>SUMIF('R-Existing'!$B$12:$B$500,$B107,'R-Existing'!AE$12:AE$500)</f>
        <v>0.1111</v>
      </c>
      <c r="AF107" s="42">
        <f>SUMIF('R-Existing'!$B$12:$B$500,$B107,'R-Existing'!AF$12:AF$500)</f>
        <v>0</v>
      </c>
      <c r="AG107" s="42">
        <f>SUMIF('R-Existing'!$B$12:$B$500,$B107,'R-Existing'!AG$12:AG$500)</f>
        <v>0</v>
      </c>
      <c r="AH107" s="42">
        <f>SUMIF('R-Existing'!$B$12:$B$500,$B107,'R-Existing'!AH$12:AH$500)</f>
        <v>0</v>
      </c>
      <c r="AI107" s="42">
        <f>SUMIF('R-Existing'!$B$12:$B$500,$B107,'R-Existing'!AI$12:AI$500)</f>
        <v>0</v>
      </c>
      <c r="AJ107" s="42">
        <f>SUMIF('R-Existing'!$B$12:$B$500,$B107,'R-Existing'!AJ$12:AJ$500)</f>
        <v>0</v>
      </c>
      <c r="AK107" s="42">
        <f>SUMIF('R-Existing'!$B$12:$B$500,$B107,'R-Existing'!AK$12:AK$500)</f>
        <v>0</v>
      </c>
      <c r="AL107" s="42">
        <f>SUMIF('R-Existing'!$B$12:$B$500,$B107,'R-Existing'!AL$12:AL$500)</f>
        <v>0</v>
      </c>
      <c r="AM107" s="42">
        <f>SUMIF('R-Existing'!$B$12:$B$500,$B107,'R-Existing'!AM$12:AM$500)</f>
        <v>0</v>
      </c>
      <c r="AN107" s="42">
        <f>SUMIF('R-Existing'!$B$12:$B$500,$B107,'R-Existing'!AN$12:AN$500)</f>
        <v>0</v>
      </c>
      <c r="AO107" s="42"/>
      <c r="AP107" s="42"/>
    </row>
    <row r="108" spans="1:42" x14ac:dyDescent="0.2">
      <c r="A108" s="1">
        <f t="shared" si="6"/>
        <v>4</v>
      </c>
      <c r="B108" s="10">
        <f t="shared" si="7"/>
        <v>44681</v>
      </c>
      <c r="C108" s="42">
        <f>SUMIF('R-Existing'!$B$12:$B$500,$B108,'R-Existing'!C$12:C$500)</f>
        <v>469.35</v>
      </c>
      <c r="D108" s="42">
        <f>SUMIF('R-Existing'!$B$12:$B$500,$B108,'R-Existing'!D$12:D$500)</f>
        <v>6261384.9499999983</v>
      </c>
      <c r="E108" s="42">
        <f>SUMIF('R-Existing'!$B$12:$B$500,$B108,'R-Existing'!E$12:E$500)</f>
        <v>0</v>
      </c>
      <c r="F108" s="42">
        <f>SUMIF('R-Existing'!$B$12:$B$500,$B108,'R-Existing'!F$12:F$500)</f>
        <v>0</v>
      </c>
      <c r="G108" s="42">
        <f>SUMIF('R-Existing'!$B$12:$B$500,$B108,'R-Existing'!G$12:G$500)</f>
        <v>0</v>
      </c>
      <c r="H108" s="42">
        <f>SUMIF('R-Existing'!$B$12:$B$500,$B108,'R-Existing'!H$12:H$500)</f>
        <v>0</v>
      </c>
      <c r="I108" s="42">
        <f>SUMIF('R-Existing'!$B$12:$B$500,$B108,'R-Existing'!I$12:I$500)</f>
        <v>0</v>
      </c>
      <c r="J108" s="42">
        <f>SUMIF('R-Existing'!$B$12:$B$500,$B108,'R-Existing'!J$12:J$500)</f>
        <v>0</v>
      </c>
      <c r="K108" s="42">
        <f>SUMIF('R-Existing'!$B$12:$B$500,$B108,'R-Existing'!K$12:K$500)</f>
        <v>0</v>
      </c>
      <c r="L108" s="42">
        <f>SUMIF('R-Existing'!$B$12:$B$500,$B108,'R-Existing'!L$12:L$500)</f>
        <v>0</v>
      </c>
      <c r="M108" s="42">
        <f>SUMIF('R-Existing'!$B$12:$B$500,$B108,'R-Existing'!M$12:M$500)</f>
        <v>0</v>
      </c>
      <c r="N108" s="42">
        <f>SUMIF('R-Existing'!$B$12:$B$500,$B108,'R-Existing'!N$12:N$500)</f>
        <v>0</v>
      </c>
      <c r="O108" s="42">
        <f>SUMIF('R-Existing'!$B$12:$B$500,$B108,'R-Existing'!O$12:O$500)</f>
        <v>0</v>
      </c>
      <c r="P108" s="42">
        <f>SUMIF('R-Existing'!$B$12:$B$500,$B108,'R-Existing'!P$12:P$500)</f>
        <v>0</v>
      </c>
      <c r="Q108" s="42">
        <f>SUMIF('R-Existing'!$B$12:$B$500,$B108,'R-Existing'!Q$12:Q$500)</f>
        <v>0</v>
      </c>
      <c r="R108" s="42">
        <f>SUMIF('R-Existing'!$B$12:$B$500,$B108,'R-Existing'!R$12:R$500)</f>
        <v>0</v>
      </c>
      <c r="S108" s="42">
        <f>SUMIF('R-Existing'!$B$12:$B$500,$B108,'R-Existing'!S$12:S$500)</f>
        <v>0</v>
      </c>
      <c r="T108" s="42">
        <f>SUMIF('R-Existing'!$B$12:$B$500,$B108,'R-Existing'!T$12:T$500)</f>
        <v>0</v>
      </c>
      <c r="U108" s="42">
        <f t="shared" si="8"/>
        <v>1</v>
      </c>
      <c r="V108" s="42">
        <f>SUMIF('R-Existing'!$B$12:$B$500,$B108,'R-Existing'!V$12:V$500)</f>
        <v>0</v>
      </c>
      <c r="W108" s="42">
        <f>SUMIF('R-Existing'!$B$12:$B$500,$B108,'R-Existing'!W$12:W$500)</f>
        <v>0</v>
      </c>
      <c r="X108" s="42">
        <f>SUMIF('R-Existing'!$B$12:$B$500,$B108,'R-Existing'!X$12:X$500)</f>
        <v>155</v>
      </c>
      <c r="Y108" s="42">
        <f>SUMIF('R-Existing'!$B$12:$B$500,$B108,'R-Existing'!Y$12:Y$500)</f>
        <v>0</v>
      </c>
      <c r="Z108" s="42">
        <f>SUMIF('R-Existing'!$B$12:$B$500,$B108,'R-Existing'!Z$12:Z$500)</f>
        <v>0</v>
      </c>
      <c r="AA108" s="42">
        <f>SUMIF('R-Existing'!$B$12:$B$500,$B108,'R-Existing'!AA$12:AA$500)</f>
        <v>0</v>
      </c>
      <c r="AB108" s="42">
        <f>SUMIF('R-Existing'!$B$12:$B$500,$B108,'R-Existing'!AB$12:AB$500)</f>
        <v>0</v>
      </c>
      <c r="AC108" s="42">
        <f>SUMIF('R-Existing'!$B$12:$B$500,$B108,'R-Existing'!AC$12:AC$500)</f>
        <v>0</v>
      </c>
      <c r="AD108" s="42">
        <f>SUMIF('R-Existing'!$B$12:$B$500,$B108,'R-Existing'!AD$12:AD$500)</f>
        <v>0</v>
      </c>
      <c r="AE108" s="70">
        <f>SUMIF('R-Existing'!$B$12:$B$500,$B108,'R-Existing'!AE$12:AE$500)</f>
        <v>0.1111</v>
      </c>
      <c r="AF108" s="42">
        <f>SUMIF('R-Existing'!$B$12:$B$500,$B108,'R-Existing'!AF$12:AF$500)</f>
        <v>0</v>
      </c>
      <c r="AG108" s="42">
        <f>SUMIF('R-Existing'!$B$12:$B$500,$B108,'R-Existing'!AG$12:AG$500)</f>
        <v>0</v>
      </c>
      <c r="AH108" s="42">
        <f>SUMIF('R-Existing'!$B$12:$B$500,$B108,'R-Existing'!AH$12:AH$500)</f>
        <v>0</v>
      </c>
      <c r="AI108" s="42">
        <f>SUMIF('R-Existing'!$B$12:$B$500,$B108,'R-Existing'!AI$12:AI$500)</f>
        <v>0</v>
      </c>
      <c r="AJ108" s="42">
        <f>SUMIF('R-Existing'!$B$12:$B$500,$B108,'R-Existing'!AJ$12:AJ$500)</f>
        <v>0</v>
      </c>
      <c r="AK108" s="42">
        <f>SUMIF('R-Existing'!$B$12:$B$500,$B108,'R-Existing'!AK$12:AK$500)</f>
        <v>0</v>
      </c>
      <c r="AL108" s="42">
        <f>SUMIF('R-Existing'!$B$12:$B$500,$B108,'R-Existing'!AL$12:AL$500)</f>
        <v>0</v>
      </c>
      <c r="AM108" s="42">
        <f>SUMIF('R-Existing'!$B$12:$B$500,$B108,'R-Existing'!AM$12:AM$500)</f>
        <v>0</v>
      </c>
      <c r="AN108" s="42">
        <f>SUMIF('R-Existing'!$B$12:$B$500,$B108,'R-Existing'!AN$12:AN$500)</f>
        <v>0</v>
      </c>
      <c r="AO108" s="42"/>
      <c r="AP108" s="42"/>
    </row>
    <row r="109" spans="1:42" x14ac:dyDescent="0.2">
      <c r="A109" s="1">
        <f t="shared" si="6"/>
        <v>5</v>
      </c>
      <c r="B109" s="10">
        <f t="shared" ref="B109:B140" si="9">EOMONTH(B108,1)</f>
        <v>44712</v>
      </c>
      <c r="C109" s="42">
        <f>SUMIF('R-Existing'!$B$12:$B$500,$B109,'R-Existing'!C$12:C$500)</f>
        <v>548.67999999999995</v>
      </c>
      <c r="D109" s="42">
        <f>SUMIF('R-Existing'!$B$12:$B$500,$B109,'R-Existing'!D$12:D$500)</f>
        <v>6261933.629999998</v>
      </c>
      <c r="E109" s="42">
        <f>SUMIF('R-Existing'!$B$12:$B$500,$B109,'R-Existing'!E$12:E$500)</f>
        <v>0</v>
      </c>
      <c r="F109" s="42">
        <f>SUMIF('R-Existing'!$B$12:$B$500,$B109,'R-Existing'!F$12:F$500)</f>
        <v>0</v>
      </c>
      <c r="G109" s="42">
        <f>SUMIF('R-Existing'!$B$12:$B$500,$B109,'R-Existing'!G$12:G$500)</f>
        <v>1</v>
      </c>
      <c r="H109" s="42">
        <f>SUMIF('R-Existing'!$B$12:$B$500,$B109,'R-Existing'!H$12:H$500)</f>
        <v>0</v>
      </c>
      <c r="I109" s="42">
        <f>SUMIF('R-Existing'!$B$12:$B$500,$B109,'R-Existing'!I$12:I$500)</f>
        <v>0</v>
      </c>
      <c r="J109" s="42">
        <f>SUMIF('R-Existing'!$B$12:$B$500,$B109,'R-Existing'!J$12:J$500)</f>
        <v>0</v>
      </c>
      <c r="K109" s="42">
        <f>SUMIF('R-Existing'!$B$12:$B$500,$B109,'R-Existing'!K$12:K$500)</f>
        <v>0</v>
      </c>
      <c r="L109" s="42">
        <f>SUMIF('R-Existing'!$B$12:$B$500,$B109,'R-Existing'!L$12:L$500)</f>
        <v>0</v>
      </c>
      <c r="M109" s="42">
        <f>SUMIF('R-Existing'!$B$12:$B$500,$B109,'R-Existing'!M$12:M$500)</f>
        <v>155</v>
      </c>
      <c r="N109" s="42">
        <f>SUMIF('R-Existing'!$B$12:$B$500,$B109,'R-Existing'!N$12:N$500)</f>
        <v>0</v>
      </c>
      <c r="O109" s="42">
        <f>SUMIF('R-Existing'!$B$12:$B$500,$B109,'R-Existing'!O$12:O$500)</f>
        <v>0</v>
      </c>
      <c r="P109" s="42">
        <f>SUMIF('R-Existing'!$B$12:$B$500,$B109,'R-Existing'!P$12:P$500)</f>
        <v>0</v>
      </c>
      <c r="Q109" s="42">
        <f>SUMIF('R-Existing'!$B$12:$B$500,$B109,'R-Existing'!Q$12:Q$500)</f>
        <v>0</v>
      </c>
      <c r="R109" s="42">
        <f>SUMIF('R-Existing'!$B$12:$B$500,$B109,'R-Existing'!R$12:R$500)</f>
        <v>0</v>
      </c>
      <c r="S109" s="42">
        <f>SUMIF('R-Existing'!$B$12:$B$500,$B109,'R-Existing'!S$12:S$500)</f>
        <v>0</v>
      </c>
      <c r="T109" s="42">
        <f>SUMIF('R-Existing'!$B$12:$B$500,$B109,'R-Existing'!T$12:T$500)</f>
        <v>0</v>
      </c>
      <c r="U109" s="42">
        <f t="shared" si="8"/>
        <v>1</v>
      </c>
      <c r="V109" s="42">
        <f>SUMIF('R-Existing'!$B$12:$B$500,$B109,'R-Existing'!V$12:V$500)</f>
        <v>0</v>
      </c>
      <c r="W109" s="42">
        <f>SUMIF('R-Existing'!$B$12:$B$500,$B109,'R-Existing'!W$12:W$500)</f>
        <v>0</v>
      </c>
      <c r="X109" s="42">
        <f>SUMIF('R-Existing'!$B$12:$B$500,$B109,'R-Existing'!X$12:X$500)</f>
        <v>155</v>
      </c>
      <c r="Y109" s="42">
        <f>SUMIF('R-Existing'!$B$12:$B$500,$B109,'R-Existing'!Y$12:Y$500)</f>
        <v>0</v>
      </c>
      <c r="Z109" s="42">
        <f>SUMIF('R-Existing'!$B$12:$B$500,$B109,'R-Existing'!Z$12:Z$500)</f>
        <v>0</v>
      </c>
      <c r="AA109" s="42">
        <f>SUMIF('R-Existing'!$B$12:$B$500,$B109,'R-Existing'!AA$12:AA$500)</f>
        <v>0</v>
      </c>
      <c r="AB109" s="42">
        <f>SUMIF('R-Existing'!$B$12:$B$500,$B109,'R-Existing'!AB$12:AB$500)</f>
        <v>0</v>
      </c>
      <c r="AC109" s="42">
        <f>SUMIF('R-Existing'!$B$12:$B$500,$B109,'R-Existing'!AC$12:AC$500)</f>
        <v>1</v>
      </c>
      <c r="AD109" s="42">
        <f>SUMIF('R-Existing'!$B$12:$B$500,$B109,'R-Existing'!AD$12:AD$500)</f>
        <v>0</v>
      </c>
      <c r="AE109" s="70">
        <f>SUMIF('R-Existing'!$B$12:$B$500,$B109,'R-Existing'!AE$12:AE$500)</f>
        <v>0.1111</v>
      </c>
      <c r="AF109" s="42">
        <f>SUMIF('R-Existing'!$B$12:$B$500,$B109,'R-Existing'!AF$12:AF$500)</f>
        <v>0</v>
      </c>
      <c r="AG109" s="42">
        <f>SUMIF('R-Existing'!$B$12:$B$500,$B109,'R-Existing'!AG$12:AG$500)</f>
        <v>0</v>
      </c>
      <c r="AH109" s="42">
        <f>SUMIF('R-Existing'!$B$12:$B$500,$B109,'R-Existing'!AH$12:AH$500)</f>
        <v>0</v>
      </c>
      <c r="AI109" s="42">
        <f>SUMIF('R-Existing'!$B$12:$B$500,$B109,'R-Existing'!AI$12:AI$500)</f>
        <v>0</v>
      </c>
      <c r="AJ109" s="42">
        <f>SUMIF('R-Existing'!$B$12:$B$500,$B109,'R-Existing'!AJ$12:AJ$500)</f>
        <v>0</v>
      </c>
      <c r="AK109" s="42">
        <f>SUMIF('R-Existing'!$B$12:$B$500,$B109,'R-Existing'!AK$12:AK$500)</f>
        <v>0</v>
      </c>
      <c r="AL109" s="42">
        <f>SUMIF('R-Existing'!$B$12:$B$500,$B109,'R-Existing'!AL$12:AL$500)</f>
        <v>0</v>
      </c>
      <c r="AM109" s="42">
        <f>SUMIF('R-Existing'!$B$12:$B$500,$B109,'R-Existing'!AM$12:AM$500)</f>
        <v>0</v>
      </c>
      <c r="AN109" s="42">
        <f>SUMIF('R-Existing'!$B$12:$B$500,$B109,'R-Existing'!AN$12:AN$500)</f>
        <v>0</v>
      </c>
      <c r="AO109" s="42"/>
      <c r="AP109" s="42"/>
    </row>
    <row r="110" spans="1:42" x14ac:dyDescent="0.2">
      <c r="A110" s="1">
        <f t="shared" si="6"/>
        <v>6</v>
      </c>
      <c r="B110" s="10">
        <f t="shared" si="9"/>
        <v>44742</v>
      </c>
      <c r="C110" s="42">
        <f>SUMIF('R-Existing'!$B$12:$B$500,$B110,'R-Existing'!C$12:C$500)</f>
        <v>0</v>
      </c>
      <c r="D110" s="42">
        <f>SUMIF('R-Existing'!$B$12:$B$500,$B110,'R-Existing'!D$12:D$500)</f>
        <v>6261933.629999998</v>
      </c>
      <c r="E110" s="42">
        <f>SUMIF('R-Existing'!$B$12:$B$500,$B110,'R-Existing'!E$12:E$500)</f>
        <v>0</v>
      </c>
      <c r="F110" s="42">
        <f>SUMIF('R-Existing'!$B$12:$B$500,$B110,'R-Existing'!F$12:F$500)</f>
        <v>0</v>
      </c>
      <c r="G110" s="42">
        <f>SUMIF('R-Existing'!$B$12:$B$500,$B110,'R-Existing'!G$12:G$500)</f>
        <v>0</v>
      </c>
      <c r="H110" s="42">
        <f>SUMIF('R-Existing'!$B$12:$B$500,$B110,'R-Existing'!H$12:H$500)</f>
        <v>0</v>
      </c>
      <c r="I110" s="42">
        <f>SUMIF('R-Existing'!$B$12:$B$500,$B110,'R-Existing'!I$12:I$500)</f>
        <v>0</v>
      </c>
      <c r="J110" s="42">
        <f>SUMIF('R-Existing'!$B$12:$B$500,$B110,'R-Existing'!J$12:J$500)</f>
        <v>0</v>
      </c>
      <c r="K110" s="42">
        <f>SUMIF('R-Existing'!$B$12:$B$500,$B110,'R-Existing'!K$12:K$500)</f>
        <v>0</v>
      </c>
      <c r="L110" s="42">
        <f>SUMIF('R-Existing'!$B$12:$B$500,$B110,'R-Existing'!L$12:L$500)</f>
        <v>0</v>
      </c>
      <c r="M110" s="42">
        <f>SUMIF('R-Existing'!$B$12:$B$500,$B110,'R-Existing'!M$12:M$500)</f>
        <v>0</v>
      </c>
      <c r="N110" s="42">
        <f>SUMIF('R-Existing'!$B$12:$B$500,$B110,'R-Existing'!N$12:N$500)</f>
        <v>0</v>
      </c>
      <c r="O110" s="42">
        <f>SUMIF('R-Existing'!$B$12:$B$500,$B110,'R-Existing'!O$12:O$500)</f>
        <v>0</v>
      </c>
      <c r="P110" s="42">
        <f>SUMIF('R-Existing'!$B$12:$B$500,$B110,'R-Existing'!P$12:P$500)</f>
        <v>0</v>
      </c>
      <c r="Q110" s="42">
        <f>SUMIF('R-Existing'!$B$12:$B$500,$B110,'R-Existing'!Q$12:Q$500)</f>
        <v>0</v>
      </c>
      <c r="R110" s="42">
        <f>SUMIF('R-Existing'!$B$12:$B$500,$B110,'R-Existing'!R$12:R$500)</f>
        <v>0</v>
      </c>
      <c r="S110" s="42">
        <f>SUMIF('R-Existing'!$B$12:$B$500,$B110,'R-Existing'!S$12:S$500)</f>
        <v>0</v>
      </c>
      <c r="T110" s="42">
        <f>SUMIF('R-Existing'!$B$12:$B$500,$B110,'R-Existing'!T$12:T$500)</f>
        <v>0</v>
      </c>
      <c r="U110" s="42">
        <f t="shared" si="8"/>
        <v>1</v>
      </c>
      <c r="V110" s="42">
        <f>SUMIF('R-Existing'!$B$12:$B$500,$B110,'R-Existing'!V$12:V$500)</f>
        <v>0</v>
      </c>
      <c r="W110" s="42">
        <f>SUMIF('R-Existing'!$B$12:$B$500,$B110,'R-Existing'!W$12:W$500)</f>
        <v>0</v>
      </c>
      <c r="X110" s="42">
        <f>SUMIF('R-Existing'!$B$12:$B$500,$B110,'R-Existing'!X$12:X$500)</f>
        <v>155</v>
      </c>
      <c r="Y110" s="42">
        <f>SUMIF('R-Existing'!$B$12:$B$500,$B110,'R-Existing'!Y$12:Y$500)</f>
        <v>0</v>
      </c>
      <c r="Z110" s="42">
        <f>SUMIF('R-Existing'!$B$12:$B$500,$B110,'R-Existing'!Z$12:Z$500)</f>
        <v>0</v>
      </c>
      <c r="AA110" s="42">
        <f>SUMIF('R-Existing'!$B$12:$B$500,$B110,'R-Existing'!AA$12:AA$500)</f>
        <v>0</v>
      </c>
      <c r="AB110" s="42">
        <f>SUMIF('R-Existing'!$B$12:$B$500,$B110,'R-Existing'!AB$12:AB$500)</f>
        <v>0</v>
      </c>
      <c r="AC110" s="42">
        <f>SUMIF('R-Existing'!$B$12:$B$500,$B110,'R-Existing'!AC$12:AC$500)</f>
        <v>0</v>
      </c>
      <c r="AD110" s="42">
        <f>SUMIF('R-Existing'!$B$12:$B$500,$B110,'R-Existing'!AD$12:AD$500)</f>
        <v>0</v>
      </c>
      <c r="AE110" s="70">
        <f>SUMIF('R-Existing'!$B$12:$B$500,$B110,'R-Existing'!AE$12:AE$500)</f>
        <v>0.1111</v>
      </c>
      <c r="AF110" s="42">
        <f>SUMIF('R-Existing'!$B$12:$B$500,$B110,'R-Existing'!AF$12:AF$500)</f>
        <v>0</v>
      </c>
      <c r="AG110" s="42">
        <f>SUMIF('R-Existing'!$B$12:$B$500,$B110,'R-Existing'!AG$12:AG$500)</f>
        <v>0</v>
      </c>
      <c r="AH110" s="42">
        <f>SUMIF('R-Existing'!$B$12:$B$500,$B110,'R-Existing'!AH$12:AH$500)</f>
        <v>0</v>
      </c>
      <c r="AI110" s="42">
        <f>SUMIF('R-Existing'!$B$12:$B$500,$B110,'R-Existing'!AI$12:AI$500)</f>
        <v>0</v>
      </c>
      <c r="AJ110" s="42">
        <f>SUMIF('R-Existing'!$B$12:$B$500,$B110,'R-Existing'!AJ$12:AJ$500)</f>
        <v>0</v>
      </c>
      <c r="AK110" s="42">
        <f>SUMIF('R-Existing'!$B$12:$B$500,$B110,'R-Existing'!AK$12:AK$500)</f>
        <v>0</v>
      </c>
      <c r="AL110" s="42">
        <f>SUMIF('R-Existing'!$B$12:$B$500,$B110,'R-Existing'!AL$12:AL$500)</f>
        <v>0</v>
      </c>
      <c r="AM110" s="42">
        <f>SUMIF('R-Existing'!$B$12:$B$500,$B110,'R-Existing'!AM$12:AM$500)</f>
        <v>0</v>
      </c>
      <c r="AN110" s="42">
        <f>SUMIF('R-Existing'!$B$12:$B$500,$B110,'R-Existing'!AN$12:AN$500)</f>
        <v>0</v>
      </c>
      <c r="AO110" s="42"/>
      <c r="AP110" s="42"/>
    </row>
    <row r="111" spans="1:42" x14ac:dyDescent="0.2">
      <c r="A111" s="1">
        <f t="shared" si="6"/>
        <v>7</v>
      </c>
      <c r="B111" s="10">
        <f t="shared" si="9"/>
        <v>44773</v>
      </c>
      <c r="C111" s="42">
        <f>SUMIF('R-Existing'!$B$12:$B$500,$B111,'R-Existing'!C$12:C$500)</f>
        <v>0</v>
      </c>
      <c r="D111" s="42">
        <f>SUMIF('R-Existing'!$B$12:$B$500,$B111,'R-Existing'!D$12:D$500)</f>
        <v>6261933.629999998</v>
      </c>
      <c r="E111" s="42">
        <f>SUMIF('R-Existing'!$B$12:$B$500,$B111,'R-Existing'!E$12:E$500)</f>
        <v>0</v>
      </c>
      <c r="F111" s="42">
        <f>SUMIF('R-Existing'!$B$12:$B$500,$B111,'R-Existing'!F$12:F$500)</f>
        <v>0</v>
      </c>
      <c r="G111" s="42">
        <f>SUMIF('R-Existing'!$B$12:$B$500,$B111,'R-Existing'!G$12:G$500)</f>
        <v>0</v>
      </c>
      <c r="H111" s="42">
        <f>SUMIF('R-Existing'!$B$12:$B$500,$B111,'R-Existing'!H$12:H$500)</f>
        <v>0</v>
      </c>
      <c r="I111" s="42">
        <f>SUMIF('R-Existing'!$B$12:$B$500,$B111,'R-Existing'!I$12:I$500)</f>
        <v>0</v>
      </c>
      <c r="J111" s="42">
        <f>SUMIF('R-Existing'!$B$12:$B$500,$B111,'R-Existing'!J$12:J$500)</f>
        <v>0</v>
      </c>
      <c r="K111" s="42">
        <f>SUMIF('R-Existing'!$B$12:$B$500,$B111,'R-Existing'!K$12:K$500)</f>
        <v>0</v>
      </c>
      <c r="L111" s="42">
        <f>SUMIF('R-Existing'!$B$12:$B$500,$B111,'R-Existing'!L$12:L$500)</f>
        <v>0</v>
      </c>
      <c r="M111" s="42">
        <f>SUMIF('R-Existing'!$B$12:$B$500,$B111,'R-Existing'!M$12:M$500)</f>
        <v>0</v>
      </c>
      <c r="N111" s="42">
        <f>SUMIF('R-Existing'!$B$12:$B$500,$B111,'R-Existing'!N$12:N$500)</f>
        <v>0</v>
      </c>
      <c r="O111" s="42">
        <f>SUMIF('R-Existing'!$B$12:$B$500,$B111,'R-Existing'!O$12:O$500)</f>
        <v>0</v>
      </c>
      <c r="P111" s="42">
        <f>SUMIF('R-Existing'!$B$12:$B$500,$B111,'R-Existing'!P$12:P$500)</f>
        <v>0</v>
      </c>
      <c r="Q111" s="42">
        <f>SUMIF('R-Existing'!$B$12:$B$500,$B111,'R-Existing'!Q$12:Q$500)</f>
        <v>0</v>
      </c>
      <c r="R111" s="42">
        <f>SUMIF('R-Existing'!$B$12:$B$500,$B111,'R-Existing'!R$12:R$500)</f>
        <v>0</v>
      </c>
      <c r="S111" s="42">
        <f>SUMIF('R-Existing'!$B$12:$B$500,$B111,'R-Existing'!S$12:S$500)</f>
        <v>0</v>
      </c>
      <c r="T111" s="42">
        <f>SUMIF('R-Existing'!$B$12:$B$500,$B111,'R-Existing'!T$12:T$500)</f>
        <v>0</v>
      </c>
      <c r="U111" s="42">
        <f t="shared" si="8"/>
        <v>1</v>
      </c>
      <c r="V111" s="42">
        <f>SUMIF('R-Existing'!$B$12:$B$500,$B111,'R-Existing'!V$12:V$500)</f>
        <v>0</v>
      </c>
      <c r="W111" s="42">
        <f>SUMIF('R-Existing'!$B$12:$B$500,$B111,'R-Existing'!W$12:W$500)</f>
        <v>0</v>
      </c>
      <c r="X111" s="42">
        <f>SUMIF('R-Existing'!$B$12:$B$500,$B111,'R-Existing'!X$12:X$500)</f>
        <v>155</v>
      </c>
      <c r="Y111" s="42">
        <f>SUMIF('R-Existing'!$B$12:$B$500,$B111,'R-Existing'!Y$12:Y$500)</f>
        <v>0</v>
      </c>
      <c r="Z111" s="42">
        <f>SUMIF('R-Existing'!$B$12:$B$500,$B111,'R-Existing'!Z$12:Z$500)</f>
        <v>0</v>
      </c>
      <c r="AA111" s="42">
        <f>SUMIF('R-Existing'!$B$12:$B$500,$B111,'R-Existing'!AA$12:AA$500)</f>
        <v>0</v>
      </c>
      <c r="AB111" s="42">
        <f>SUMIF('R-Existing'!$B$12:$B$500,$B111,'R-Existing'!AB$12:AB$500)</f>
        <v>0</v>
      </c>
      <c r="AC111" s="42">
        <f>SUMIF('R-Existing'!$B$12:$B$500,$B111,'R-Existing'!AC$12:AC$500)</f>
        <v>0</v>
      </c>
      <c r="AD111" s="42">
        <f>SUMIF('R-Existing'!$B$12:$B$500,$B111,'R-Existing'!AD$12:AD$500)</f>
        <v>0</v>
      </c>
      <c r="AE111" s="70">
        <f>SUMIF('R-Existing'!$B$12:$B$500,$B111,'R-Existing'!AE$12:AE$500)</f>
        <v>0.1111</v>
      </c>
      <c r="AF111" s="42">
        <f>SUMIF('R-Existing'!$B$12:$B$500,$B111,'R-Existing'!AF$12:AF$500)</f>
        <v>0</v>
      </c>
      <c r="AG111" s="42">
        <f>SUMIF('R-Existing'!$B$12:$B$500,$B111,'R-Existing'!AG$12:AG$500)</f>
        <v>0</v>
      </c>
      <c r="AH111" s="42">
        <f>SUMIF('R-Existing'!$B$12:$B$500,$B111,'R-Existing'!AH$12:AH$500)</f>
        <v>0</v>
      </c>
      <c r="AI111" s="42">
        <f>SUMIF('R-Existing'!$B$12:$B$500,$B111,'R-Existing'!AI$12:AI$500)</f>
        <v>0</v>
      </c>
      <c r="AJ111" s="42">
        <f>SUMIF('R-Existing'!$B$12:$B$500,$B111,'R-Existing'!AJ$12:AJ$500)</f>
        <v>0</v>
      </c>
      <c r="AK111" s="42">
        <f>SUMIF('R-Existing'!$B$12:$B$500,$B111,'R-Existing'!AK$12:AK$500)</f>
        <v>0</v>
      </c>
      <c r="AL111" s="42">
        <f>SUMIF('R-Existing'!$B$12:$B$500,$B111,'R-Existing'!AL$12:AL$500)</f>
        <v>0</v>
      </c>
      <c r="AM111" s="42">
        <f>SUMIF('R-Existing'!$B$12:$B$500,$B111,'R-Existing'!AM$12:AM$500)</f>
        <v>0</v>
      </c>
      <c r="AN111" s="42">
        <f>SUMIF('R-Existing'!$B$12:$B$500,$B111,'R-Existing'!AN$12:AN$500)</f>
        <v>0</v>
      </c>
      <c r="AO111" s="42"/>
      <c r="AP111" s="42"/>
    </row>
    <row r="112" spans="1:42" x14ac:dyDescent="0.2">
      <c r="A112" s="1">
        <f t="shared" si="6"/>
        <v>8</v>
      </c>
      <c r="B112" s="10">
        <f t="shared" si="9"/>
        <v>44804</v>
      </c>
      <c r="C112" s="42">
        <f>SUMIF('R-Existing'!$B$12:$B$500,$B112,'R-Existing'!C$12:C$500)</f>
        <v>0</v>
      </c>
      <c r="D112" s="42">
        <f>SUMIF('R-Existing'!$B$12:$B$500,$B112,'R-Existing'!D$12:D$500)</f>
        <v>6261933.629999998</v>
      </c>
      <c r="E112" s="42">
        <f>SUMIF('R-Existing'!$B$12:$B$500,$B112,'R-Existing'!E$12:E$500)</f>
        <v>0</v>
      </c>
      <c r="F112" s="42">
        <f>SUMIF('R-Existing'!$B$12:$B$500,$B112,'R-Existing'!F$12:F$500)</f>
        <v>0</v>
      </c>
      <c r="G112" s="42">
        <f>SUMIF('R-Existing'!$B$12:$B$500,$B112,'R-Existing'!G$12:G$500)</f>
        <v>0</v>
      </c>
      <c r="H112" s="42">
        <f>SUMIF('R-Existing'!$B$12:$B$500,$B112,'R-Existing'!H$12:H$500)</f>
        <v>0</v>
      </c>
      <c r="I112" s="42">
        <f>SUMIF('R-Existing'!$B$12:$B$500,$B112,'R-Existing'!I$12:I$500)</f>
        <v>0</v>
      </c>
      <c r="J112" s="42">
        <f>SUMIF('R-Existing'!$B$12:$B$500,$B112,'R-Existing'!J$12:J$500)</f>
        <v>0</v>
      </c>
      <c r="K112" s="42">
        <f>SUMIF('R-Existing'!$B$12:$B$500,$B112,'R-Existing'!K$12:K$500)</f>
        <v>0</v>
      </c>
      <c r="L112" s="42">
        <f>SUMIF('R-Existing'!$B$12:$B$500,$B112,'R-Existing'!L$12:L$500)</f>
        <v>0</v>
      </c>
      <c r="M112" s="42">
        <f>SUMIF('R-Existing'!$B$12:$B$500,$B112,'R-Existing'!M$12:M$500)</f>
        <v>0</v>
      </c>
      <c r="N112" s="42">
        <f>SUMIF('R-Existing'!$B$12:$B$500,$B112,'R-Existing'!N$12:N$500)</f>
        <v>0</v>
      </c>
      <c r="O112" s="42">
        <f>SUMIF('R-Existing'!$B$12:$B$500,$B112,'R-Existing'!O$12:O$500)</f>
        <v>0</v>
      </c>
      <c r="P112" s="42">
        <f>SUMIF('R-Existing'!$B$12:$B$500,$B112,'R-Existing'!P$12:P$500)</f>
        <v>0</v>
      </c>
      <c r="Q112" s="42">
        <f>SUMIF('R-Existing'!$B$12:$B$500,$B112,'R-Existing'!Q$12:Q$500)</f>
        <v>0</v>
      </c>
      <c r="R112" s="42">
        <f>SUMIF('R-Existing'!$B$12:$B$500,$B112,'R-Existing'!R$12:R$500)</f>
        <v>0</v>
      </c>
      <c r="S112" s="42">
        <f>SUMIF('R-Existing'!$B$12:$B$500,$B112,'R-Existing'!S$12:S$500)</f>
        <v>0</v>
      </c>
      <c r="T112" s="42">
        <f>SUMIF('R-Existing'!$B$12:$B$500,$B112,'R-Existing'!T$12:T$500)</f>
        <v>0</v>
      </c>
      <c r="U112" s="42">
        <f t="shared" si="8"/>
        <v>1</v>
      </c>
      <c r="V112" s="42">
        <f>SUMIF('R-Existing'!$B$12:$B$500,$B112,'R-Existing'!V$12:V$500)</f>
        <v>0</v>
      </c>
      <c r="W112" s="42">
        <f>SUMIF('R-Existing'!$B$12:$B$500,$B112,'R-Existing'!W$12:W$500)</f>
        <v>0</v>
      </c>
      <c r="X112" s="42">
        <f>SUMIF('R-Existing'!$B$12:$B$500,$B112,'R-Existing'!X$12:X$500)</f>
        <v>155</v>
      </c>
      <c r="Y112" s="42">
        <f>SUMIF('R-Existing'!$B$12:$B$500,$B112,'R-Existing'!Y$12:Y$500)</f>
        <v>0</v>
      </c>
      <c r="Z112" s="42">
        <f>SUMIF('R-Existing'!$B$12:$B$500,$B112,'R-Existing'!Z$12:Z$500)</f>
        <v>0</v>
      </c>
      <c r="AA112" s="42">
        <f>SUMIF('R-Existing'!$B$12:$B$500,$B112,'R-Existing'!AA$12:AA$500)</f>
        <v>0</v>
      </c>
      <c r="AB112" s="42">
        <f>SUMIF('R-Existing'!$B$12:$B$500,$B112,'R-Existing'!AB$12:AB$500)</f>
        <v>0</v>
      </c>
      <c r="AC112" s="42">
        <f>SUMIF('R-Existing'!$B$12:$B$500,$B112,'R-Existing'!AC$12:AC$500)</f>
        <v>0</v>
      </c>
      <c r="AD112" s="42">
        <f>SUMIF('R-Existing'!$B$12:$B$500,$B112,'R-Existing'!AD$12:AD$500)</f>
        <v>0</v>
      </c>
      <c r="AE112" s="70">
        <f>SUMIF('R-Existing'!$B$12:$B$500,$B112,'R-Existing'!AE$12:AE$500)</f>
        <v>0.1111</v>
      </c>
      <c r="AF112" s="42">
        <f>SUMIF('R-Existing'!$B$12:$B$500,$B112,'R-Existing'!AF$12:AF$500)</f>
        <v>0</v>
      </c>
      <c r="AG112" s="42">
        <f>SUMIF('R-Existing'!$B$12:$B$500,$B112,'R-Existing'!AG$12:AG$500)</f>
        <v>0</v>
      </c>
      <c r="AH112" s="42">
        <f>SUMIF('R-Existing'!$B$12:$B$500,$B112,'R-Existing'!AH$12:AH$500)</f>
        <v>0</v>
      </c>
      <c r="AI112" s="42">
        <f>SUMIF('R-Existing'!$B$12:$B$500,$B112,'R-Existing'!AI$12:AI$500)</f>
        <v>0</v>
      </c>
      <c r="AJ112" s="42">
        <f>SUMIF('R-Existing'!$B$12:$B$500,$B112,'R-Existing'!AJ$12:AJ$500)</f>
        <v>0</v>
      </c>
      <c r="AK112" s="42">
        <f>SUMIF('R-Existing'!$B$12:$B$500,$B112,'R-Existing'!AK$12:AK$500)</f>
        <v>0</v>
      </c>
      <c r="AL112" s="42">
        <f>SUMIF('R-Existing'!$B$12:$B$500,$B112,'R-Existing'!AL$12:AL$500)</f>
        <v>0</v>
      </c>
      <c r="AM112" s="42">
        <f>SUMIF('R-Existing'!$B$12:$B$500,$B112,'R-Existing'!AM$12:AM$500)</f>
        <v>0</v>
      </c>
      <c r="AN112" s="42">
        <f>SUMIF('R-Existing'!$B$12:$B$500,$B112,'R-Existing'!AN$12:AN$500)</f>
        <v>0</v>
      </c>
      <c r="AO112" s="42"/>
      <c r="AP112" s="42"/>
    </row>
    <row r="113" spans="1:42" x14ac:dyDescent="0.2">
      <c r="A113" s="1">
        <f t="shared" si="6"/>
        <v>9</v>
      </c>
      <c r="B113" s="10">
        <f t="shared" si="9"/>
        <v>44834</v>
      </c>
      <c r="C113" s="42">
        <f>SUMIF('R-Existing'!$B$12:$B$500,$B113,'R-Existing'!C$12:C$500)</f>
        <v>0</v>
      </c>
      <c r="D113" s="42">
        <f>SUMIF('R-Existing'!$B$12:$B$500,$B113,'R-Existing'!D$12:D$500)</f>
        <v>6261933.629999998</v>
      </c>
      <c r="E113" s="42">
        <f>SUMIF('R-Existing'!$B$12:$B$500,$B113,'R-Existing'!E$12:E$500)</f>
        <v>0</v>
      </c>
      <c r="F113" s="42">
        <f>SUMIF('R-Existing'!$B$12:$B$500,$B113,'R-Existing'!F$12:F$500)</f>
        <v>0</v>
      </c>
      <c r="G113" s="42">
        <f>SUMIF('R-Existing'!$B$12:$B$500,$B113,'R-Existing'!G$12:G$500)</f>
        <v>0</v>
      </c>
      <c r="H113" s="42">
        <f>SUMIF('R-Existing'!$B$12:$B$500,$B113,'R-Existing'!H$12:H$500)</f>
        <v>0</v>
      </c>
      <c r="I113" s="42">
        <f>SUMIF('R-Existing'!$B$12:$B$500,$B113,'R-Existing'!I$12:I$500)</f>
        <v>0</v>
      </c>
      <c r="J113" s="42">
        <f>SUMIF('R-Existing'!$B$12:$B$500,$B113,'R-Existing'!J$12:J$500)</f>
        <v>0</v>
      </c>
      <c r="K113" s="42">
        <f>SUMIF('R-Existing'!$B$12:$B$500,$B113,'R-Existing'!K$12:K$500)</f>
        <v>0</v>
      </c>
      <c r="L113" s="42">
        <f>SUMIF('R-Existing'!$B$12:$B$500,$B113,'R-Existing'!L$12:L$500)</f>
        <v>0</v>
      </c>
      <c r="M113" s="42">
        <f>SUMIF('R-Existing'!$B$12:$B$500,$B113,'R-Existing'!M$12:M$500)</f>
        <v>0</v>
      </c>
      <c r="N113" s="42">
        <f>SUMIF('R-Existing'!$B$12:$B$500,$B113,'R-Existing'!N$12:N$500)</f>
        <v>0</v>
      </c>
      <c r="O113" s="42">
        <f>SUMIF('R-Existing'!$B$12:$B$500,$B113,'R-Existing'!O$12:O$500)</f>
        <v>0</v>
      </c>
      <c r="P113" s="42">
        <f>SUMIF('R-Existing'!$B$12:$B$500,$B113,'R-Existing'!P$12:P$500)</f>
        <v>0</v>
      </c>
      <c r="Q113" s="42">
        <f>SUMIF('R-Existing'!$B$12:$B$500,$B113,'R-Existing'!Q$12:Q$500)</f>
        <v>0</v>
      </c>
      <c r="R113" s="42">
        <f>SUMIF('R-Existing'!$B$12:$B$500,$B113,'R-Existing'!R$12:R$500)</f>
        <v>0</v>
      </c>
      <c r="S113" s="42">
        <f>SUMIF('R-Existing'!$B$12:$B$500,$B113,'R-Existing'!S$12:S$500)</f>
        <v>0</v>
      </c>
      <c r="T113" s="42">
        <f>SUMIF('R-Existing'!$B$12:$B$500,$B113,'R-Existing'!T$12:T$500)</f>
        <v>0</v>
      </c>
      <c r="U113" s="42">
        <f t="shared" si="8"/>
        <v>1</v>
      </c>
      <c r="V113" s="42">
        <f>SUMIF('R-Existing'!$B$12:$B$500,$B113,'R-Existing'!V$12:V$500)</f>
        <v>0</v>
      </c>
      <c r="W113" s="42">
        <f>SUMIF('R-Existing'!$B$12:$B$500,$B113,'R-Existing'!W$12:W$500)</f>
        <v>0</v>
      </c>
      <c r="X113" s="42">
        <f>SUMIF('R-Existing'!$B$12:$B$500,$B113,'R-Existing'!X$12:X$500)</f>
        <v>155</v>
      </c>
      <c r="Y113" s="42">
        <f>SUMIF('R-Existing'!$B$12:$B$500,$B113,'R-Existing'!Y$12:Y$500)</f>
        <v>0</v>
      </c>
      <c r="Z113" s="42">
        <f>SUMIF('R-Existing'!$B$12:$B$500,$B113,'R-Existing'!Z$12:Z$500)</f>
        <v>0</v>
      </c>
      <c r="AA113" s="42">
        <f>SUMIF('R-Existing'!$B$12:$B$500,$B113,'R-Existing'!AA$12:AA$500)</f>
        <v>0</v>
      </c>
      <c r="AB113" s="42">
        <f>SUMIF('R-Existing'!$B$12:$B$500,$B113,'R-Existing'!AB$12:AB$500)</f>
        <v>0</v>
      </c>
      <c r="AC113" s="42">
        <f>SUMIF('R-Existing'!$B$12:$B$500,$B113,'R-Existing'!AC$12:AC$500)</f>
        <v>0</v>
      </c>
      <c r="AD113" s="42">
        <f>SUMIF('R-Existing'!$B$12:$B$500,$B113,'R-Existing'!AD$12:AD$500)</f>
        <v>0</v>
      </c>
      <c r="AE113" s="70">
        <f>SUMIF('R-Existing'!$B$12:$B$500,$B113,'R-Existing'!AE$12:AE$500)</f>
        <v>0.1111</v>
      </c>
      <c r="AF113" s="42">
        <f>SUMIF('R-Existing'!$B$12:$B$500,$B113,'R-Existing'!AF$12:AF$500)</f>
        <v>0</v>
      </c>
      <c r="AG113" s="42">
        <f>SUMIF('R-Existing'!$B$12:$B$500,$B113,'R-Existing'!AG$12:AG$500)</f>
        <v>0</v>
      </c>
      <c r="AH113" s="42">
        <f>SUMIF('R-Existing'!$B$12:$B$500,$B113,'R-Existing'!AH$12:AH$500)</f>
        <v>0</v>
      </c>
      <c r="AI113" s="42">
        <f>SUMIF('R-Existing'!$B$12:$B$500,$B113,'R-Existing'!AI$12:AI$500)</f>
        <v>0</v>
      </c>
      <c r="AJ113" s="42">
        <f>SUMIF('R-Existing'!$B$12:$B$500,$B113,'R-Existing'!AJ$12:AJ$500)</f>
        <v>0</v>
      </c>
      <c r="AK113" s="42">
        <f>SUMIF('R-Existing'!$B$12:$B$500,$B113,'R-Existing'!AK$12:AK$500)</f>
        <v>0</v>
      </c>
      <c r="AL113" s="42">
        <f>SUMIF('R-Existing'!$B$12:$B$500,$B113,'R-Existing'!AL$12:AL$500)</f>
        <v>0</v>
      </c>
      <c r="AM113" s="42">
        <f>SUMIF('R-Existing'!$B$12:$B$500,$B113,'R-Existing'!AM$12:AM$500)</f>
        <v>0</v>
      </c>
      <c r="AN113" s="42">
        <f>SUMIF('R-Existing'!$B$12:$B$500,$B113,'R-Existing'!AN$12:AN$500)</f>
        <v>0</v>
      </c>
      <c r="AO113" s="42"/>
      <c r="AP113" s="42"/>
    </row>
    <row r="114" spans="1:42" x14ac:dyDescent="0.2">
      <c r="A114" s="1">
        <f t="shared" si="6"/>
        <v>10</v>
      </c>
      <c r="B114" s="10">
        <f t="shared" si="9"/>
        <v>44865</v>
      </c>
      <c r="C114" s="42">
        <f>SUMIF('R-Existing'!$B$12:$B$500,$B114,'R-Existing'!C$12:C$500)</f>
        <v>0</v>
      </c>
      <c r="D114" s="42">
        <f>SUMIF('R-Existing'!$B$12:$B$500,$B114,'R-Existing'!D$12:D$500)</f>
        <v>6261933.629999998</v>
      </c>
      <c r="E114" s="42">
        <f>SUMIF('R-Existing'!$B$12:$B$500,$B114,'R-Existing'!E$12:E$500)</f>
        <v>0</v>
      </c>
      <c r="F114" s="42">
        <f>SUMIF('R-Existing'!$B$12:$B$500,$B114,'R-Existing'!F$12:F$500)</f>
        <v>0</v>
      </c>
      <c r="G114" s="42">
        <f>SUMIF('R-Existing'!$B$12:$B$500,$B114,'R-Existing'!G$12:G$500)</f>
        <v>0</v>
      </c>
      <c r="H114" s="42">
        <f>SUMIF('R-Existing'!$B$12:$B$500,$B114,'R-Existing'!H$12:H$500)</f>
        <v>0</v>
      </c>
      <c r="I114" s="42">
        <f>SUMIF('R-Existing'!$B$12:$B$500,$B114,'R-Existing'!I$12:I$500)</f>
        <v>0</v>
      </c>
      <c r="J114" s="42">
        <f>SUMIF('R-Existing'!$B$12:$B$500,$B114,'R-Existing'!J$12:J$500)</f>
        <v>0</v>
      </c>
      <c r="K114" s="42">
        <f>SUMIF('R-Existing'!$B$12:$B$500,$B114,'R-Existing'!K$12:K$500)</f>
        <v>0</v>
      </c>
      <c r="L114" s="42">
        <f>SUMIF('R-Existing'!$B$12:$B$500,$B114,'R-Existing'!L$12:L$500)</f>
        <v>0</v>
      </c>
      <c r="M114" s="42">
        <f>SUMIF('R-Existing'!$B$12:$B$500,$B114,'R-Existing'!M$12:M$500)</f>
        <v>0</v>
      </c>
      <c r="N114" s="42">
        <f>SUMIF('R-Existing'!$B$12:$B$500,$B114,'R-Existing'!N$12:N$500)</f>
        <v>0</v>
      </c>
      <c r="O114" s="42">
        <f>SUMIF('R-Existing'!$B$12:$B$500,$B114,'R-Existing'!O$12:O$500)</f>
        <v>0</v>
      </c>
      <c r="P114" s="42">
        <f>SUMIF('R-Existing'!$B$12:$B$500,$B114,'R-Existing'!P$12:P$500)</f>
        <v>0</v>
      </c>
      <c r="Q114" s="42">
        <f>SUMIF('R-Existing'!$B$12:$B$500,$B114,'R-Existing'!Q$12:Q$500)</f>
        <v>0</v>
      </c>
      <c r="R114" s="42">
        <f>SUMIF('R-Existing'!$B$12:$B$500,$B114,'R-Existing'!R$12:R$500)</f>
        <v>0</v>
      </c>
      <c r="S114" s="42">
        <f>SUMIF('R-Existing'!$B$12:$B$500,$B114,'R-Existing'!S$12:S$500)</f>
        <v>0</v>
      </c>
      <c r="T114" s="42">
        <f>SUMIF('R-Existing'!$B$12:$B$500,$B114,'R-Existing'!T$12:T$500)</f>
        <v>0</v>
      </c>
      <c r="U114" s="42">
        <f t="shared" si="8"/>
        <v>1</v>
      </c>
      <c r="V114" s="42">
        <f>SUMIF('R-Existing'!$B$12:$B$500,$B114,'R-Existing'!V$12:V$500)</f>
        <v>0</v>
      </c>
      <c r="W114" s="42">
        <f>SUMIF('R-Existing'!$B$12:$B$500,$B114,'R-Existing'!W$12:W$500)</f>
        <v>0</v>
      </c>
      <c r="X114" s="42">
        <f>SUMIF('R-Existing'!$B$12:$B$500,$B114,'R-Existing'!X$12:X$500)</f>
        <v>155</v>
      </c>
      <c r="Y114" s="42">
        <f>SUMIF('R-Existing'!$B$12:$B$500,$B114,'R-Existing'!Y$12:Y$500)</f>
        <v>0</v>
      </c>
      <c r="Z114" s="42">
        <f>SUMIF('R-Existing'!$B$12:$B$500,$B114,'R-Existing'!Z$12:Z$500)</f>
        <v>0</v>
      </c>
      <c r="AA114" s="42">
        <f>SUMIF('R-Existing'!$B$12:$B$500,$B114,'R-Existing'!AA$12:AA$500)</f>
        <v>0</v>
      </c>
      <c r="AB114" s="42">
        <f>SUMIF('R-Existing'!$B$12:$B$500,$B114,'R-Existing'!AB$12:AB$500)</f>
        <v>0</v>
      </c>
      <c r="AC114" s="42">
        <f>SUMIF('R-Existing'!$B$12:$B$500,$B114,'R-Existing'!AC$12:AC$500)</f>
        <v>0</v>
      </c>
      <c r="AD114" s="42">
        <f>SUMIF('R-Existing'!$B$12:$B$500,$B114,'R-Existing'!AD$12:AD$500)</f>
        <v>0</v>
      </c>
      <c r="AE114" s="70">
        <f>SUMIF('R-Existing'!$B$12:$B$500,$B114,'R-Existing'!AE$12:AE$500)</f>
        <v>0.1111</v>
      </c>
      <c r="AF114" s="42">
        <f>SUMIF('R-Existing'!$B$12:$B$500,$B114,'R-Existing'!AF$12:AF$500)</f>
        <v>0</v>
      </c>
      <c r="AG114" s="42">
        <f>SUMIF('R-Existing'!$B$12:$B$500,$B114,'R-Existing'!AG$12:AG$500)</f>
        <v>0</v>
      </c>
      <c r="AH114" s="42">
        <f>SUMIF('R-Existing'!$B$12:$B$500,$B114,'R-Existing'!AH$12:AH$500)</f>
        <v>0</v>
      </c>
      <c r="AI114" s="42">
        <f>SUMIF('R-Existing'!$B$12:$B$500,$B114,'R-Existing'!AI$12:AI$500)</f>
        <v>0</v>
      </c>
      <c r="AJ114" s="42">
        <f>SUMIF('R-Existing'!$B$12:$B$500,$B114,'R-Existing'!AJ$12:AJ$500)</f>
        <v>0</v>
      </c>
      <c r="AK114" s="42">
        <f>SUMIF('R-Existing'!$B$12:$B$500,$B114,'R-Existing'!AK$12:AK$500)</f>
        <v>0</v>
      </c>
      <c r="AL114" s="42">
        <f>SUMIF('R-Existing'!$B$12:$B$500,$B114,'R-Existing'!AL$12:AL$500)</f>
        <v>0</v>
      </c>
      <c r="AM114" s="42">
        <f>SUMIF('R-Existing'!$B$12:$B$500,$B114,'R-Existing'!AM$12:AM$500)</f>
        <v>0</v>
      </c>
      <c r="AN114" s="42">
        <f>SUMIF('R-Existing'!$B$12:$B$500,$B114,'R-Existing'!AN$12:AN$500)</f>
        <v>0</v>
      </c>
      <c r="AO114" s="42"/>
      <c r="AP114" s="42"/>
    </row>
    <row r="115" spans="1:42" x14ac:dyDescent="0.2">
      <c r="A115" s="1">
        <f t="shared" si="6"/>
        <v>11</v>
      </c>
      <c r="B115" s="10">
        <f t="shared" si="9"/>
        <v>44895</v>
      </c>
      <c r="C115" s="42">
        <f>SUMIF('R-Existing'!$B$12:$B$500,$B115,'R-Existing'!C$12:C$500)</f>
        <v>0</v>
      </c>
      <c r="D115" s="42">
        <f>SUMIF('R-Existing'!$B$12:$B$500,$B115,'R-Existing'!D$12:D$500)</f>
        <v>6261933.629999998</v>
      </c>
      <c r="E115" s="42">
        <f>SUMIF('R-Existing'!$B$12:$B$500,$B115,'R-Existing'!E$12:E$500)</f>
        <v>0</v>
      </c>
      <c r="F115" s="42">
        <f>SUMIF('R-Existing'!$B$12:$B$500,$B115,'R-Existing'!F$12:F$500)</f>
        <v>0</v>
      </c>
      <c r="G115" s="42">
        <f>SUMIF('R-Existing'!$B$12:$B$500,$B115,'R-Existing'!G$12:G$500)</f>
        <v>0</v>
      </c>
      <c r="H115" s="42">
        <f>SUMIF('R-Existing'!$B$12:$B$500,$B115,'R-Existing'!H$12:H$500)</f>
        <v>0</v>
      </c>
      <c r="I115" s="42">
        <f>SUMIF('R-Existing'!$B$12:$B$500,$B115,'R-Existing'!I$12:I$500)</f>
        <v>0</v>
      </c>
      <c r="J115" s="42">
        <f>SUMIF('R-Existing'!$B$12:$B$500,$B115,'R-Existing'!J$12:J$500)</f>
        <v>0</v>
      </c>
      <c r="K115" s="42">
        <f>SUMIF('R-Existing'!$B$12:$B$500,$B115,'R-Existing'!K$12:K$500)</f>
        <v>0</v>
      </c>
      <c r="L115" s="42">
        <f>SUMIF('R-Existing'!$B$12:$B$500,$B115,'R-Existing'!L$12:L$500)</f>
        <v>0</v>
      </c>
      <c r="M115" s="42">
        <f>SUMIF('R-Existing'!$B$12:$B$500,$B115,'R-Existing'!M$12:M$500)</f>
        <v>0</v>
      </c>
      <c r="N115" s="42">
        <f>SUMIF('R-Existing'!$B$12:$B$500,$B115,'R-Existing'!N$12:N$500)</f>
        <v>0</v>
      </c>
      <c r="O115" s="42">
        <f>SUMIF('R-Existing'!$B$12:$B$500,$B115,'R-Existing'!O$12:O$500)</f>
        <v>0</v>
      </c>
      <c r="P115" s="42">
        <f>SUMIF('R-Existing'!$B$12:$B$500,$B115,'R-Existing'!P$12:P$500)</f>
        <v>0</v>
      </c>
      <c r="Q115" s="42">
        <f>SUMIF('R-Existing'!$B$12:$B$500,$B115,'R-Existing'!Q$12:Q$500)</f>
        <v>0</v>
      </c>
      <c r="R115" s="42">
        <f>SUMIF('R-Existing'!$B$12:$B$500,$B115,'R-Existing'!R$12:R$500)</f>
        <v>0</v>
      </c>
      <c r="S115" s="42">
        <f>SUMIF('R-Existing'!$B$12:$B$500,$B115,'R-Existing'!S$12:S$500)</f>
        <v>0</v>
      </c>
      <c r="T115" s="42">
        <f>SUMIF('R-Existing'!$B$12:$B$500,$B115,'R-Existing'!T$12:T$500)</f>
        <v>0</v>
      </c>
      <c r="U115" s="42">
        <f t="shared" si="8"/>
        <v>1</v>
      </c>
      <c r="V115" s="42">
        <f>SUMIF('R-Existing'!$B$12:$B$500,$B115,'R-Existing'!V$12:V$500)</f>
        <v>0</v>
      </c>
      <c r="W115" s="42">
        <f>SUMIF('R-Existing'!$B$12:$B$500,$B115,'R-Existing'!W$12:W$500)</f>
        <v>0</v>
      </c>
      <c r="X115" s="42">
        <f>SUMIF('R-Existing'!$B$12:$B$500,$B115,'R-Existing'!X$12:X$500)</f>
        <v>155</v>
      </c>
      <c r="Y115" s="42">
        <f>SUMIF('R-Existing'!$B$12:$B$500,$B115,'R-Existing'!Y$12:Y$500)</f>
        <v>0</v>
      </c>
      <c r="Z115" s="42">
        <f>SUMIF('R-Existing'!$B$12:$B$500,$B115,'R-Existing'!Z$12:Z$500)</f>
        <v>0</v>
      </c>
      <c r="AA115" s="42">
        <f>SUMIF('R-Existing'!$B$12:$B$500,$B115,'R-Existing'!AA$12:AA$500)</f>
        <v>0</v>
      </c>
      <c r="AB115" s="42">
        <f>SUMIF('R-Existing'!$B$12:$B$500,$B115,'R-Existing'!AB$12:AB$500)</f>
        <v>0</v>
      </c>
      <c r="AC115" s="42">
        <f>SUMIF('R-Existing'!$B$12:$B$500,$B115,'R-Existing'!AC$12:AC$500)</f>
        <v>0</v>
      </c>
      <c r="AD115" s="42">
        <f>SUMIF('R-Existing'!$B$12:$B$500,$B115,'R-Existing'!AD$12:AD$500)</f>
        <v>0</v>
      </c>
      <c r="AE115" s="70">
        <f>SUMIF('R-Existing'!$B$12:$B$500,$B115,'R-Existing'!AE$12:AE$500)</f>
        <v>0.1111</v>
      </c>
      <c r="AF115" s="42">
        <f>SUMIF('R-Existing'!$B$12:$B$500,$B115,'R-Existing'!AF$12:AF$500)</f>
        <v>0</v>
      </c>
      <c r="AG115" s="42">
        <f>SUMIF('R-Existing'!$B$12:$B$500,$B115,'R-Existing'!AG$12:AG$500)</f>
        <v>0</v>
      </c>
      <c r="AH115" s="42">
        <f>SUMIF('R-Existing'!$B$12:$B$500,$B115,'R-Existing'!AH$12:AH$500)</f>
        <v>0</v>
      </c>
      <c r="AI115" s="42">
        <f>SUMIF('R-Existing'!$B$12:$B$500,$B115,'R-Existing'!AI$12:AI$500)</f>
        <v>0</v>
      </c>
      <c r="AJ115" s="42">
        <f>SUMIF('R-Existing'!$B$12:$B$500,$B115,'R-Existing'!AJ$12:AJ$500)</f>
        <v>0</v>
      </c>
      <c r="AK115" s="42">
        <f>SUMIF('R-Existing'!$B$12:$B$500,$B115,'R-Existing'!AK$12:AK$500)</f>
        <v>0</v>
      </c>
      <c r="AL115" s="42">
        <f>SUMIF('R-Existing'!$B$12:$B$500,$B115,'R-Existing'!AL$12:AL$500)</f>
        <v>0</v>
      </c>
      <c r="AM115" s="42">
        <f>SUMIF('R-Existing'!$B$12:$B$500,$B115,'R-Existing'!AM$12:AM$500)</f>
        <v>0</v>
      </c>
      <c r="AN115" s="42">
        <f>SUMIF('R-Existing'!$B$12:$B$500,$B115,'R-Existing'!AN$12:AN$500)</f>
        <v>0</v>
      </c>
      <c r="AO115" s="42"/>
      <c r="AP115" s="42"/>
    </row>
    <row r="116" spans="1:42" x14ac:dyDescent="0.2">
      <c r="A116" s="1">
        <f t="shared" si="6"/>
        <v>12</v>
      </c>
      <c r="B116" s="10">
        <f t="shared" si="9"/>
        <v>44926</v>
      </c>
      <c r="C116" s="42">
        <f>SUMIF('R-Existing'!$B$12:$B$500,$B116,'R-Existing'!C$12:C$500)</f>
        <v>0</v>
      </c>
      <c r="D116" s="42">
        <f>SUMIF('R-Existing'!$B$12:$B$500,$B116,'R-Existing'!D$12:D$500)</f>
        <v>6261933.629999998</v>
      </c>
      <c r="E116" s="42">
        <f>SUMIF('R-Existing'!$B$12:$B$500,$B116,'R-Existing'!E$12:E$500)</f>
        <v>0</v>
      </c>
      <c r="F116" s="42">
        <f>SUMIF('R-Existing'!$B$12:$B$500,$B116,'R-Existing'!F$12:F$500)</f>
        <v>0</v>
      </c>
      <c r="G116" s="42">
        <f>SUMIF('R-Existing'!$B$12:$B$500,$B116,'R-Existing'!G$12:G$500)</f>
        <v>0</v>
      </c>
      <c r="H116" s="42">
        <f>SUMIF('R-Existing'!$B$12:$B$500,$B116,'R-Existing'!H$12:H$500)</f>
        <v>0</v>
      </c>
      <c r="I116" s="42">
        <f>SUMIF('R-Existing'!$B$12:$B$500,$B116,'R-Existing'!I$12:I$500)</f>
        <v>0</v>
      </c>
      <c r="J116" s="42">
        <f>SUMIF('R-Existing'!$B$12:$B$500,$B116,'R-Existing'!J$12:J$500)</f>
        <v>0</v>
      </c>
      <c r="K116" s="42">
        <f>SUMIF('R-Existing'!$B$12:$B$500,$B116,'R-Existing'!K$12:K$500)</f>
        <v>0</v>
      </c>
      <c r="L116" s="42">
        <f>SUMIF('R-Existing'!$B$12:$B$500,$B116,'R-Existing'!L$12:L$500)</f>
        <v>0</v>
      </c>
      <c r="M116" s="42">
        <f>SUMIF('R-Existing'!$B$12:$B$500,$B116,'R-Existing'!M$12:M$500)</f>
        <v>0</v>
      </c>
      <c r="N116" s="42">
        <f>SUMIF('R-Existing'!$B$12:$B$500,$B116,'R-Existing'!N$12:N$500)</f>
        <v>0</v>
      </c>
      <c r="O116" s="42">
        <f>SUMIF('R-Existing'!$B$12:$B$500,$B116,'R-Existing'!O$12:O$500)</f>
        <v>0</v>
      </c>
      <c r="P116" s="42">
        <f>SUMIF('R-Existing'!$B$12:$B$500,$B116,'R-Existing'!P$12:P$500)</f>
        <v>0</v>
      </c>
      <c r="Q116" s="42">
        <f>SUMIF('R-Existing'!$B$12:$B$500,$B116,'R-Existing'!Q$12:Q$500)</f>
        <v>0</v>
      </c>
      <c r="R116" s="42">
        <f>SUMIF('R-Existing'!$B$12:$B$500,$B116,'R-Existing'!R$12:R$500)</f>
        <v>0</v>
      </c>
      <c r="S116" s="42">
        <f>SUMIF('R-Existing'!$B$12:$B$500,$B116,'R-Existing'!S$12:S$500)</f>
        <v>0</v>
      </c>
      <c r="T116" s="42">
        <f>SUMIF('R-Existing'!$B$12:$B$500,$B116,'R-Existing'!T$12:T$500)</f>
        <v>0</v>
      </c>
      <c r="U116" s="42">
        <f t="shared" si="8"/>
        <v>1</v>
      </c>
      <c r="V116" s="42">
        <f>SUMIF('R-Existing'!$B$12:$B$500,$B116,'R-Existing'!V$12:V$500)</f>
        <v>0</v>
      </c>
      <c r="W116" s="42">
        <f>SUMIF('R-Existing'!$B$12:$B$500,$B116,'R-Existing'!W$12:W$500)</f>
        <v>0</v>
      </c>
      <c r="X116" s="42">
        <f>SUMIF('R-Existing'!$B$12:$B$500,$B116,'R-Existing'!X$12:X$500)</f>
        <v>155</v>
      </c>
      <c r="Y116" s="42">
        <f>SUMIF('R-Existing'!$B$12:$B$500,$B116,'R-Existing'!Y$12:Y$500)</f>
        <v>0</v>
      </c>
      <c r="Z116" s="42">
        <f>SUMIF('R-Existing'!$B$12:$B$500,$B116,'R-Existing'!Z$12:Z$500)</f>
        <v>0</v>
      </c>
      <c r="AA116" s="42">
        <f>SUMIF('R-Existing'!$B$12:$B$500,$B116,'R-Existing'!AA$12:AA$500)</f>
        <v>0</v>
      </c>
      <c r="AB116" s="42">
        <f>SUMIF('R-Existing'!$B$12:$B$500,$B116,'R-Existing'!AB$12:AB$500)</f>
        <v>0</v>
      </c>
      <c r="AC116" s="42">
        <f>SUMIF('R-Existing'!$B$12:$B$500,$B116,'R-Existing'!AC$12:AC$500)</f>
        <v>0</v>
      </c>
      <c r="AD116" s="42">
        <f>SUMIF('R-Existing'!$B$12:$B$500,$B116,'R-Existing'!AD$12:AD$500)</f>
        <v>0</v>
      </c>
      <c r="AE116" s="70">
        <f>SUMIF('R-Existing'!$B$12:$B$500,$B116,'R-Existing'!AE$12:AE$500)</f>
        <v>0.1111</v>
      </c>
      <c r="AF116" s="42">
        <f>SUMIF('R-Existing'!$B$12:$B$500,$B116,'R-Existing'!AF$12:AF$500)</f>
        <v>0</v>
      </c>
      <c r="AG116" s="42">
        <f>SUMIF('R-Existing'!$B$12:$B$500,$B116,'R-Existing'!AG$12:AG$500)</f>
        <v>0</v>
      </c>
      <c r="AH116" s="42">
        <f>SUMIF('R-Existing'!$B$12:$B$500,$B116,'R-Existing'!AH$12:AH$500)</f>
        <v>0</v>
      </c>
      <c r="AI116" s="42">
        <f>SUMIF('R-Existing'!$B$12:$B$500,$B116,'R-Existing'!AI$12:AI$500)</f>
        <v>0</v>
      </c>
      <c r="AJ116" s="42">
        <f>SUMIF('R-Existing'!$B$12:$B$500,$B116,'R-Existing'!AJ$12:AJ$500)</f>
        <v>0</v>
      </c>
      <c r="AK116" s="42">
        <f>SUMIF('R-Existing'!$B$12:$B$500,$B116,'R-Existing'!AK$12:AK$500)</f>
        <v>0</v>
      </c>
      <c r="AL116" s="42">
        <f>SUMIF('R-Existing'!$B$12:$B$500,$B116,'R-Existing'!AL$12:AL$500)</f>
        <v>0</v>
      </c>
      <c r="AM116" s="42">
        <f>SUMIF('R-Existing'!$B$12:$B$500,$B116,'R-Existing'!AM$12:AM$500)</f>
        <v>0</v>
      </c>
      <c r="AN116" s="42">
        <f>SUMIF('R-Existing'!$B$12:$B$500,$B116,'R-Existing'!AN$12:AN$500)</f>
        <v>0</v>
      </c>
      <c r="AO116" s="42"/>
      <c r="AP116" s="42"/>
    </row>
    <row r="117" spans="1:42" x14ac:dyDescent="0.2">
      <c r="A117" s="1">
        <f t="shared" si="6"/>
        <v>1</v>
      </c>
      <c r="B117" s="10">
        <f t="shared" si="9"/>
        <v>44957</v>
      </c>
      <c r="C117" s="42">
        <f>SUMIF('R-Existing'!$B$12:$B$500,$B117,'R-Existing'!C$12:C$500)</f>
        <v>0</v>
      </c>
      <c r="D117" s="42">
        <f>SUMIF('R-Existing'!$B$12:$B$500,$B117,'R-Existing'!D$12:D$500)</f>
        <v>6261933.629999998</v>
      </c>
      <c r="E117" s="42">
        <f>SUMIF('R-Existing'!$B$12:$B$500,$B117,'R-Existing'!E$12:E$500)</f>
        <v>0</v>
      </c>
      <c r="F117" s="42">
        <f>SUMIF('R-Existing'!$B$12:$B$500,$B117,'R-Existing'!F$12:F$500)</f>
        <v>0</v>
      </c>
      <c r="G117" s="42">
        <f>SUMIF('R-Existing'!$B$12:$B$500,$B117,'R-Existing'!G$12:G$500)</f>
        <v>0</v>
      </c>
      <c r="H117" s="42">
        <f>SUMIF('R-Existing'!$B$12:$B$500,$B117,'R-Existing'!H$12:H$500)</f>
        <v>0</v>
      </c>
      <c r="I117" s="42">
        <f>SUMIF('R-Existing'!$B$12:$B$500,$B117,'R-Existing'!I$12:I$500)</f>
        <v>0</v>
      </c>
      <c r="J117" s="42">
        <f>SUMIF('R-Existing'!$B$12:$B$500,$B117,'R-Existing'!J$12:J$500)</f>
        <v>0</v>
      </c>
      <c r="K117" s="42">
        <f>SUMIF('R-Existing'!$B$12:$B$500,$B117,'R-Existing'!K$12:K$500)</f>
        <v>0</v>
      </c>
      <c r="L117" s="42">
        <f>SUMIF('R-Existing'!$B$12:$B$500,$B117,'R-Existing'!L$12:L$500)</f>
        <v>0</v>
      </c>
      <c r="M117" s="42">
        <f>SUMIF('R-Existing'!$B$12:$B$500,$B117,'R-Existing'!M$12:M$500)</f>
        <v>0</v>
      </c>
      <c r="N117" s="42">
        <f>SUMIF('R-Existing'!$B$12:$B$500,$B117,'R-Existing'!N$12:N$500)</f>
        <v>0</v>
      </c>
      <c r="O117" s="42">
        <f>SUMIF('R-Existing'!$B$12:$B$500,$B117,'R-Existing'!O$12:O$500)</f>
        <v>0</v>
      </c>
      <c r="P117" s="42">
        <f>SUMIF('R-Existing'!$B$12:$B$500,$B117,'R-Existing'!P$12:P$500)</f>
        <v>0</v>
      </c>
      <c r="Q117" s="42">
        <f>SUMIF('R-Existing'!$B$12:$B$500,$B117,'R-Existing'!Q$12:Q$500)</f>
        <v>0</v>
      </c>
      <c r="R117" s="42">
        <f>SUMIF('R-Existing'!$B$12:$B$500,$B117,'R-Existing'!R$12:R$500)</f>
        <v>0</v>
      </c>
      <c r="S117" s="42">
        <f>SUMIF('R-Existing'!$B$12:$B$500,$B117,'R-Existing'!S$12:S$500)</f>
        <v>0</v>
      </c>
      <c r="T117" s="42">
        <f>SUMIF('R-Existing'!$B$12:$B$500,$B117,'R-Existing'!T$12:T$500)</f>
        <v>0</v>
      </c>
      <c r="U117" s="42">
        <f t="shared" si="8"/>
        <v>1</v>
      </c>
      <c r="V117" s="42">
        <f>SUMIF('R-Existing'!$B$12:$B$500,$B117,'R-Existing'!V$12:V$500)</f>
        <v>0</v>
      </c>
      <c r="W117" s="42">
        <f>SUMIF('R-Existing'!$B$12:$B$500,$B117,'R-Existing'!W$12:W$500)</f>
        <v>0</v>
      </c>
      <c r="X117" s="42">
        <f>SUMIF('R-Existing'!$B$12:$B$500,$B117,'R-Existing'!X$12:X$500)</f>
        <v>155</v>
      </c>
      <c r="Y117" s="42">
        <f>SUMIF('R-Existing'!$B$12:$B$500,$B117,'R-Existing'!Y$12:Y$500)</f>
        <v>0</v>
      </c>
      <c r="Z117" s="42">
        <f>SUMIF('R-Existing'!$B$12:$B$500,$B117,'R-Existing'!Z$12:Z$500)</f>
        <v>0</v>
      </c>
      <c r="AA117" s="42">
        <f>SUMIF('R-Existing'!$B$12:$B$500,$B117,'R-Existing'!AA$12:AA$500)</f>
        <v>0</v>
      </c>
      <c r="AB117" s="42">
        <f>SUMIF('R-Existing'!$B$12:$B$500,$B117,'R-Existing'!AB$12:AB$500)</f>
        <v>0</v>
      </c>
      <c r="AC117" s="42">
        <f>SUMIF('R-Existing'!$B$12:$B$500,$B117,'R-Existing'!AC$12:AC$500)</f>
        <v>0</v>
      </c>
      <c r="AD117" s="42">
        <f>SUMIF('R-Existing'!$B$12:$B$500,$B117,'R-Existing'!AD$12:AD$500)</f>
        <v>0</v>
      </c>
      <c r="AE117" s="70">
        <f>SUMIF('R-Existing'!$B$12:$B$500,$B117,'R-Existing'!AE$12:AE$500)</f>
        <v>0.1111</v>
      </c>
      <c r="AF117" s="42">
        <f>SUMIF('R-Existing'!$B$12:$B$500,$B117,'R-Existing'!AF$12:AF$500)</f>
        <v>0</v>
      </c>
      <c r="AG117" s="42">
        <f>SUMIF('R-Existing'!$B$12:$B$500,$B117,'R-Existing'!AG$12:AG$500)</f>
        <v>0</v>
      </c>
      <c r="AH117" s="42">
        <f>SUMIF('R-Existing'!$B$12:$B$500,$B117,'R-Existing'!AH$12:AH$500)</f>
        <v>0</v>
      </c>
      <c r="AI117" s="42">
        <f>SUMIF('R-Existing'!$B$12:$B$500,$B117,'R-Existing'!AI$12:AI$500)</f>
        <v>0</v>
      </c>
      <c r="AJ117" s="42">
        <f>SUMIF('R-Existing'!$B$12:$B$500,$B117,'R-Existing'!AJ$12:AJ$500)</f>
        <v>0</v>
      </c>
      <c r="AK117" s="42">
        <f>SUMIF('R-Existing'!$B$12:$B$500,$B117,'R-Existing'!AK$12:AK$500)</f>
        <v>0</v>
      </c>
      <c r="AL117" s="42">
        <f>SUMIF('R-Existing'!$B$12:$B$500,$B117,'R-Existing'!AL$12:AL$500)</f>
        <v>0</v>
      </c>
      <c r="AM117" s="42">
        <f>SUMIF('R-Existing'!$B$12:$B$500,$B117,'R-Existing'!AM$12:AM$500)</f>
        <v>0</v>
      </c>
      <c r="AN117" s="42">
        <f>SUMIF('R-Existing'!$B$12:$B$500,$B117,'R-Existing'!AN$12:AN$500)</f>
        <v>0</v>
      </c>
      <c r="AO117" s="42"/>
      <c r="AP117" s="42"/>
    </row>
    <row r="118" spans="1:42" x14ac:dyDescent="0.2">
      <c r="A118" s="1">
        <f t="shared" si="6"/>
        <v>2</v>
      </c>
      <c r="B118" s="10">
        <f t="shared" si="9"/>
        <v>44985</v>
      </c>
      <c r="C118" s="42">
        <f>SUMIF('R-Existing'!$B$12:$B$500,$B118,'R-Existing'!C$12:C$500)</f>
        <v>0</v>
      </c>
      <c r="D118" s="42">
        <f>SUMIF('R-Existing'!$B$12:$B$500,$B118,'R-Existing'!D$12:D$500)</f>
        <v>6261933.629999998</v>
      </c>
      <c r="E118" s="42">
        <f>SUMIF('R-Existing'!$B$12:$B$500,$B118,'R-Existing'!E$12:E$500)</f>
        <v>0</v>
      </c>
      <c r="F118" s="42">
        <f>SUMIF('R-Existing'!$B$12:$B$500,$B118,'R-Existing'!F$12:F$500)</f>
        <v>0</v>
      </c>
      <c r="G118" s="42">
        <f>SUMIF('R-Existing'!$B$12:$B$500,$B118,'R-Existing'!G$12:G$500)</f>
        <v>0</v>
      </c>
      <c r="H118" s="42">
        <f>SUMIF('R-Existing'!$B$12:$B$500,$B118,'R-Existing'!H$12:H$500)</f>
        <v>0</v>
      </c>
      <c r="I118" s="42">
        <f>SUMIF('R-Existing'!$B$12:$B$500,$B118,'R-Existing'!I$12:I$500)</f>
        <v>0</v>
      </c>
      <c r="J118" s="42">
        <f>SUMIF('R-Existing'!$B$12:$B$500,$B118,'R-Existing'!J$12:J$500)</f>
        <v>0</v>
      </c>
      <c r="K118" s="42">
        <f>SUMIF('R-Existing'!$B$12:$B$500,$B118,'R-Existing'!K$12:K$500)</f>
        <v>0</v>
      </c>
      <c r="L118" s="42">
        <f>SUMIF('R-Existing'!$B$12:$B$500,$B118,'R-Existing'!L$12:L$500)</f>
        <v>0</v>
      </c>
      <c r="M118" s="42">
        <f>SUMIF('R-Existing'!$B$12:$B$500,$B118,'R-Existing'!M$12:M$500)</f>
        <v>0</v>
      </c>
      <c r="N118" s="42">
        <f>SUMIF('R-Existing'!$B$12:$B$500,$B118,'R-Existing'!N$12:N$500)</f>
        <v>0</v>
      </c>
      <c r="O118" s="42">
        <f>SUMIF('R-Existing'!$B$12:$B$500,$B118,'R-Existing'!O$12:O$500)</f>
        <v>0</v>
      </c>
      <c r="P118" s="42">
        <f>SUMIF('R-Existing'!$B$12:$B$500,$B118,'R-Existing'!P$12:P$500)</f>
        <v>0</v>
      </c>
      <c r="Q118" s="42">
        <f>SUMIF('R-Existing'!$B$12:$B$500,$B118,'R-Existing'!Q$12:Q$500)</f>
        <v>0</v>
      </c>
      <c r="R118" s="42">
        <f>SUMIF('R-Existing'!$B$12:$B$500,$B118,'R-Existing'!R$12:R$500)</f>
        <v>0</v>
      </c>
      <c r="S118" s="42">
        <f>SUMIF('R-Existing'!$B$12:$B$500,$B118,'R-Existing'!S$12:S$500)</f>
        <v>0</v>
      </c>
      <c r="T118" s="42">
        <f>SUMIF('R-Existing'!$B$12:$B$500,$B118,'R-Existing'!T$12:T$500)</f>
        <v>0</v>
      </c>
      <c r="U118" s="42">
        <f t="shared" si="8"/>
        <v>1</v>
      </c>
      <c r="V118" s="42">
        <f>SUMIF('R-Existing'!$B$12:$B$500,$B118,'R-Existing'!V$12:V$500)</f>
        <v>0</v>
      </c>
      <c r="W118" s="42">
        <f>SUMIF('R-Existing'!$B$12:$B$500,$B118,'R-Existing'!W$12:W$500)</f>
        <v>0</v>
      </c>
      <c r="X118" s="42">
        <f>SUMIF('R-Existing'!$B$12:$B$500,$B118,'R-Existing'!X$12:X$500)</f>
        <v>155</v>
      </c>
      <c r="Y118" s="42">
        <f>SUMIF('R-Existing'!$B$12:$B$500,$B118,'R-Existing'!Y$12:Y$500)</f>
        <v>0</v>
      </c>
      <c r="Z118" s="42">
        <f>SUMIF('R-Existing'!$B$12:$B$500,$B118,'R-Existing'!Z$12:Z$500)</f>
        <v>0</v>
      </c>
      <c r="AA118" s="42">
        <f>SUMIF('R-Existing'!$B$12:$B$500,$B118,'R-Existing'!AA$12:AA$500)</f>
        <v>0</v>
      </c>
      <c r="AB118" s="42">
        <f>SUMIF('R-Existing'!$B$12:$B$500,$B118,'R-Existing'!AB$12:AB$500)</f>
        <v>0</v>
      </c>
      <c r="AC118" s="42">
        <f>SUMIF('R-Existing'!$B$12:$B$500,$B118,'R-Existing'!AC$12:AC$500)</f>
        <v>0</v>
      </c>
      <c r="AD118" s="42">
        <f>SUMIF('R-Existing'!$B$12:$B$500,$B118,'R-Existing'!AD$12:AD$500)</f>
        <v>0</v>
      </c>
      <c r="AE118" s="70">
        <f>SUMIF('R-Existing'!$B$12:$B$500,$B118,'R-Existing'!AE$12:AE$500)</f>
        <v>0.1111</v>
      </c>
      <c r="AF118" s="42">
        <f>SUMIF('R-Existing'!$B$12:$B$500,$B118,'R-Existing'!AF$12:AF$500)</f>
        <v>0</v>
      </c>
      <c r="AG118" s="42">
        <f>SUMIF('R-Existing'!$B$12:$B$500,$B118,'R-Existing'!AG$12:AG$500)</f>
        <v>0</v>
      </c>
      <c r="AH118" s="42">
        <f>SUMIF('R-Existing'!$B$12:$B$500,$B118,'R-Existing'!AH$12:AH$500)</f>
        <v>0</v>
      </c>
      <c r="AI118" s="42">
        <f>SUMIF('R-Existing'!$B$12:$B$500,$B118,'R-Existing'!AI$12:AI$500)</f>
        <v>0</v>
      </c>
      <c r="AJ118" s="42">
        <f>SUMIF('R-Existing'!$B$12:$B$500,$B118,'R-Existing'!AJ$12:AJ$500)</f>
        <v>0</v>
      </c>
      <c r="AK118" s="42">
        <f>SUMIF('R-Existing'!$B$12:$B$500,$B118,'R-Existing'!AK$12:AK$500)</f>
        <v>0</v>
      </c>
      <c r="AL118" s="42">
        <f>SUMIF('R-Existing'!$B$12:$B$500,$B118,'R-Existing'!AL$12:AL$500)</f>
        <v>0</v>
      </c>
      <c r="AM118" s="42">
        <f>SUMIF('R-Existing'!$B$12:$B$500,$B118,'R-Existing'!AM$12:AM$500)</f>
        <v>0</v>
      </c>
      <c r="AN118" s="42">
        <f>SUMIF('R-Existing'!$B$12:$B$500,$B118,'R-Existing'!AN$12:AN$500)</f>
        <v>0</v>
      </c>
      <c r="AO118" s="42"/>
      <c r="AP118" s="42"/>
    </row>
    <row r="119" spans="1:42" x14ac:dyDescent="0.2">
      <c r="A119" s="1">
        <f t="shared" si="6"/>
        <v>3</v>
      </c>
      <c r="B119" s="10">
        <f t="shared" si="9"/>
        <v>45016</v>
      </c>
      <c r="C119" s="42">
        <f>SUMIF('R-Existing'!$B$12:$B$500,$B119,'R-Existing'!C$12:C$500)</f>
        <v>0</v>
      </c>
      <c r="D119" s="42">
        <f>SUMIF('R-Existing'!$B$12:$B$500,$B119,'R-Existing'!D$12:D$500)</f>
        <v>6261933.629999998</v>
      </c>
      <c r="E119" s="42">
        <f>SUMIF('R-Existing'!$B$12:$B$500,$B119,'R-Existing'!E$12:E$500)</f>
        <v>0</v>
      </c>
      <c r="F119" s="42">
        <f>SUMIF('R-Existing'!$B$12:$B$500,$B119,'R-Existing'!F$12:F$500)</f>
        <v>0</v>
      </c>
      <c r="G119" s="42">
        <f>SUMIF('R-Existing'!$B$12:$B$500,$B119,'R-Existing'!G$12:G$500)</f>
        <v>0</v>
      </c>
      <c r="H119" s="42">
        <f>SUMIF('R-Existing'!$B$12:$B$500,$B119,'R-Existing'!H$12:H$500)</f>
        <v>0</v>
      </c>
      <c r="I119" s="42">
        <f>SUMIF('R-Existing'!$B$12:$B$500,$B119,'R-Existing'!I$12:I$500)</f>
        <v>0</v>
      </c>
      <c r="J119" s="42">
        <f>SUMIF('R-Existing'!$B$12:$B$500,$B119,'R-Existing'!J$12:J$500)</f>
        <v>0</v>
      </c>
      <c r="K119" s="42">
        <f>SUMIF('R-Existing'!$B$12:$B$500,$B119,'R-Existing'!K$12:K$500)</f>
        <v>0</v>
      </c>
      <c r="L119" s="42">
        <f>SUMIF('R-Existing'!$B$12:$B$500,$B119,'R-Existing'!L$12:L$500)</f>
        <v>0</v>
      </c>
      <c r="M119" s="42">
        <f>SUMIF('R-Existing'!$B$12:$B$500,$B119,'R-Existing'!M$12:M$500)</f>
        <v>0</v>
      </c>
      <c r="N119" s="42">
        <f>SUMIF('R-Existing'!$B$12:$B$500,$B119,'R-Existing'!N$12:N$500)</f>
        <v>0</v>
      </c>
      <c r="O119" s="42">
        <f>SUMIF('R-Existing'!$B$12:$B$500,$B119,'R-Existing'!O$12:O$500)</f>
        <v>0</v>
      </c>
      <c r="P119" s="42">
        <f>SUMIF('R-Existing'!$B$12:$B$500,$B119,'R-Existing'!P$12:P$500)</f>
        <v>0</v>
      </c>
      <c r="Q119" s="42">
        <f>SUMIF('R-Existing'!$B$12:$B$500,$B119,'R-Existing'!Q$12:Q$500)</f>
        <v>0</v>
      </c>
      <c r="R119" s="42">
        <f>SUMIF('R-Existing'!$B$12:$B$500,$B119,'R-Existing'!R$12:R$500)</f>
        <v>0</v>
      </c>
      <c r="S119" s="42">
        <f>SUMIF('R-Existing'!$B$12:$B$500,$B119,'R-Existing'!S$12:S$500)</f>
        <v>0</v>
      </c>
      <c r="T119" s="42">
        <f>SUMIF('R-Existing'!$B$12:$B$500,$B119,'R-Existing'!T$12:T$500)</f>
        <v>0</v>
      </c>
      <c r="U119" s="42">
        <f t="shared" si="8"/>
        <v>1</v>
      </c>
      <c r="V119" s="42">
        <f>SUMIF('R-Existing'!$B$12:$B$500,$B119,'R-Existing'!V$12:V$500)</f>
        <v>0</v>
      </c>
      <c r="W119" s="42">
        <f>SUMIF('R-Existing'!$B$12:$B$500,$B119,'R-Existing'!W$12:W$500)</f>
        <v>0</v>
      </c>
      <c r="X119" s="42">
        <f>SUMIF('R-Existing'!$B$12:$B$500,$B119,'R-Existing'!X$12:X$500)</f>
        <v>155</v>
      </c>
      <c r="Y119" s="42">
        <f>SUMIF('R-Existing'!$B$12:$B$500,$B119,'R-Existing'!Y$12:Y$500)</f>
        <v>0</v>
      </c>
      <c r="Z119" s="42">
        <f>SUMIF('R-Existing'!$B$12:$B$500,$B119,'R-Existing'!Z$12:Z$500)</f>
        <v>0</v>
      </c>
      <c r="AA119" s="42">
        <f>SUMIF('R-Existing'!$B$12:$B$500,$B119,'R-Existing'!AA$12:AA$500)</f>
        <v>0</v>
      </c>
      <c r="AB119" s="42">
        <f>SUMIF('R-Existing'!$B$12:$B$500,$B119,'R-Existing'!AB$12:AB$500)</f>
        <v>0</v>
      </c>
      <c r="AC119" s="42">
        <f>SUMIF('R-Existing'!$B$12:$B$500,$B119,'R-Existing'!AC$12:AC$500)</f>
        <v>0</v>
      </c>
      <c r="AD119" s="42">
        <f>SUMIF('R-Existing'!$B$12:$B$500,$B119,'R-Existing'!AD$12:AD$500)</f>
        <v>0</v>
      </c>
      <c r="AE119" s="70">
        <f>SUMIF('R-Existing'!$B$12:$B$500,$B119,'R-Existing'!AE$12:AE$500)</f>
        <v>0.1111</v>
      </c>
      <c r="AF119" s="42">
        <f>SUMIF('R-Existing'!$B$12:$B$500,$B119,'R-Existing'!AF$12:AF$500)</f>
        <v>0</v>
      </c>
      <c r="AG119" s="42">
        <f>SUMIF('R-Existing'!$B$12:$B$500,$B119,'R-Existing'!AG$12:AG$500)</f>
        <v>0</v>
      </c>
      <c r="AH119" s="42">
        <f>SUMIF('R-Existing'!$B$12:$B$500,$B119,'R-Existing'!AH$12:AH$500)</f>
        <v>0</v>
      </c>
      <c r="AI119" s="42">
        <f>SUMIF('R-Existing'!$B$12:$B$500,$B119,'R-Existing'!AI$12:AI$500)</f>
        <v>0</v>
      </c>
      <c r="AJ119" s="42">
        <f>SUMIF('R-Existing'!$B$12:$B$500,$B119,'R-Existing'!AJ$12:AJ$500)</f>
        <v>0</v>
      </c>
      <c r="AK119" s="42">
        <f>SUMIF('R-Existing'!$B$12:$B$500,$B119,'R-Existing'!AK$12:AK$500)</f>
        <v>0</v>
      </c>
      <c r="AL119" s="42">
        <f>SUMIF('R-Existing'!$B$12:$B$500,$B119,'R-Existing'!AL$12:AL$500)</f>
        <v>0</v>
      </c>
      <c r="AM119" s="42">
        <f>SUMIF('R-Existing'!$B$12:$B$500,$B119,'R-Existing'!AM$12:AM$500)</f>
        <v>0</v>
      </c>
      <c r="AN119" s="42">
        <f>SUMIF('R-Existing'!$B$12:$B$500,$B119,'R-Existing'!AN$12:AN$500)</f>
        <v>0</v>
      </c>
      <c r="AO119" s="42"/>
      <c r="AP119" s="42"/>
    </row>
    <row r="120" spans="1:42" x14ac:dyDescent="0.2">
      <c r="A120" s="1">
        <f t="shared" si="6"/>
        <v>4</v>
      </c>
      <c r="B120" s="10">
        <f t="shared" si="9"/>
        <v>45046</v>
      </c>
      <c r="C120" s="42">
        <f>SUMIF('R-Existing'!$B$12:$B$500,$B120,'R-Existing'!C$12:C$500)</f>
        <v>0</v>
      </c>
      <c r="D120" s="42">
        <f>SUMIF('R-Existing'!$B$12:$B$500,$B120,'R-Existing'!D$12:D$500)</f>
        <v>6261933.629999998</v>
      </c>
      <c r="E120" s="42">
        <f>SUMIF('R-Existing'!$B$12:$B$500,$B120,'R-Existing'!E$12:E$500)</f>
        <v>0</v>
      </c>
      <c r="F120" s="42">
        <f>SUMIF('R-Existing'!$B$12:$B$500,$B120,'R-Existing'!F$12:F$500)</f>
        <v>0</v>
      </c>
      <c r="G120" s="42">
        <f>SUMIF('R-Existing'!$B$12:$B$500,$B120,'R-Existing'!G$12:G$500)</f>
        <v>0</v>
      </c>
      <c r="H120" s="42">
        <f>SUMIF('R-Existing'!$B$12:$B$500,$B120,'R-Existing'!H$12:H$500)</f>
        <v>0</v>
      </c>
      <c r="I120" s="42">
        <f>SUMIF('R-Existing'!$B$12:$B$500,$B120,'R-Existing'!I$12:I$500)</f>
        <v>0</v>
      </c>
      <c r="J120" s="42">
        <f>SUMIF('R-Existing'!$B$12:$B$500,$B120,'R-Existing'!J$12:J$500)</f>
        <v>0</v>
      </c>
      <c r="K120" s="42">
        <f>SUMIF('R-Existing'!$B$12:$B$500,$B120,'R-Existing'!K$12:K$500)</f>
        <v>0</v>
      </c>
      <c r="L120" s="42">
        <f>SUMIF('R-Existing'!$B$12:$B$500,$B120,'R-Existing'!L$12:L$500)</f>
        <v>0</v>
      </c>
      <c r="M120" s="42">
        <f>SUMIF('R-Existing'!$B$12:$B$500,$B120,'R-Existing'!M$12:M$500)</f>
        <v>0</v>
      </c>
      <c r="N120" s="42">
        <f>SUMIF('R-Existing'!$B$12:$B$500,$B120,'R-Existing'!N$12:N$500)</f>
        <v>0</v>
      </c>
      <c r="O120" s="42">
        <f>SUMIF('R-Existing'!$B$12:$B$500,$B120,'R-Existing'!O$12:O$500)</f>
        <v>0</v>
      </c>
      <c r="P120" s="42">
        <f>SUMIF('R-Existing'!$B$12:$B$500,$B120,'R-Existing'!P$12:P$500)</f>
        <v>0</v>
      </c>
      <c r="Q120" s="42">
        <f>SUMIF('R-Existing'!$B$12:$B$500,$B120,'R-Existing'!Q$12:Q$500)</f>
        <v>0</v>
      </c>
      <c r="R120" s="42">
        <f>SUMIF('R-Existing'!$B$12:$B$500,$B120,'R-Existing'!R$12:R$500)</f>
        <v>0</v>
      </c>
      <c r="S120" s="42">
        <f>SUMIF('R-Existing'!$B$12:$B$500,$B120,'R-Existing'!S$12:S$500)</f>
        <v>0</v>
      </c>
      <c r="T120" s="42">
        <f>SUMIF('R-Existing'!$B$12:$B$500,$B120,'R-Existing'!T$12:T$500)</f>
        <v>0</v>
      </c>
      <c r="U120" s="42">
        <f t="shared" si="8"/>
        <v>1</v>
      </c>
      <c r="V120" s="42">
        <f>SUMIF('R-Existing'!$B$12:$B$500,$B120,'R-Existing'!V$12:V$500)</f>
        <v>0</v>
      </c>
      <c r="W120" s="42">
        <f>SUMIF('R-Existing'!$B$12:$B$500,$B120,'R-Existing'!W$12:W$500)</f>
        <v>0</v>
      </c>
      <c r="X120" s="42">
        <f>SUMIF('R-Existing'!$B$12:$B$500,$B120,'R-Existing'!X$12:X$500)</f>
        <v>155</v>
      </c>
      <c r="Y120" s="42">
        <f>SUMIF('R-Existing'!$B$12:$B$500,$B120,'R-Existing'!Y$12:Y$500)</f>
        <v>0</v>
      </c>
      <c r="Z120" s="42">
        <f>SUMIF('R-Existing'!$B$12:$B$500,$B120,'R-Existing'!Z$12:Z$500)</f>
        <v>0</v>
      </c>
      <c r="AA120" s="42">
        <f>SUMIF('R-Existing'!$B$12:$B$500,$B120,'R-Existing'!AA$12:AA$500)</f>
        <v>0</v>
      </c>
      <c r="AB120" s="42">
        <f>SUMIF('R-Existing'!$B$12:$B$500,$B120,'R-Existing'!AB$12:AB$500)</f>
        <v>0</v>
      </c>
      <c r="AC120" s="42">
        <f>SUMIF('R-Existing'!$B$12:$B$500,$B120,'R-Existing'!AC$12:AC$500)</f>
        <v>0</v>
      </c>
      <c r="AD120" s="42">
        <f>SUMIF('R-Existing'!$B$12:$B$500,$B120,'R-Existing'!AD$12:AD$500)</f>
        <v>0</v>
      </c>
      <c r="AE120" s="70">
        <f>SUMIF('R-Existing'!$B$12:$B$500,$B120,'R-Existing'!AE$12:AE$500)</f>
        <v>0.1111</v>
      </c>
      <c r="AF120" s="42">
        <f>SUMIF('R-Existing'!$B$12:$B$500,$B120,'R-Existing'!AF$12:AF$500)</f>
        <v>0</v>
      </c>
      <c r="AG120" s="42">
        <f>SUMIF('R-Existing'!$B$12:$B$500,$B120,'R-Existing'!AG$12:AG$500)</f>
        <v>0</v>
      </c>
      <c r="AH120" s="42">
        <f>SUMIF('R-Existing'!$B$12:$B$500,$B120,'R-Existing'!AH$12:AH$500)</f>
        <v>0</v>
      </c>
      <c r="AI120" s="42">
        <f>SUMIF('R-Existing'!$B$12:$B$500,$B120,'R-Existing'!AI$12:AI$500)</f>
        <v>0</v>
      </c>
      <c r="AJ120" s="42">
        <f>SUMIF('R-Existing'!$B$12:$B$500,$B120,'R-Existing'!AJ$12:AJ$500)</f>
        <v>0</v>
      </c>
      <c r="AK120" s="42">
        <f>SUMIF('R-Existing'!$B$12:$B$500,$B120,'R-Existing'!AK$12:AK$500)</f>
        <v>0</v>
      </c>
      <c r="AL120" s="42">
        <f>SUMIF('R-Existing'!$B$12:$B$500,$B120,'R-Existing'!AL$12:AL$500)</f>
        <v>0</v>
      </c>
      <c r="AM120" s="42">
        <f>SUMIF('R-Existing'!$B$12:$B$500,$B120,'R-Existing'!AM$12:AM$500)</f>
        <v>0</v>
      </c>
      <c r="AN120" s="42">
        <f>SUMIF('R-Existing'!$B$12:$B$500,$B120,'R-Existing'!AN$12:AN$500)</f>
        <v>0</v>
      </c>
      <c r="AO120" s="42"/>
      <c r="AP120" s="42"/>
    </row>
    <row r="121" spans="1:42" x14ac:dyDescent="0.2">
      <c r="A121" s="1">
        <f t="shared" si="6"/>
        <v>5</v>
      </c>
      <c r="B121" s="10">
        <f t="shared" si="9"/>
        <v>45077</v>
      </c>
      <c r="C121" s="42">
        <f>SUMIF('R-Existing'!$B$12:$B$500,$B121,'R-Existing'!C$12:C$500)</f>
        <v>0</v>
      </c>
      <c r="D121" s="42">
        <f>SUMIF('R-Existing'!$B$12:$B$500,$B121,'R-Existing'!D$12:D$500)</f>
        <v>6261933.629999998</v>
      </c>
      <c r="E121" s="42">
        <f>SUMIF('R-Existing'!$B$12:$B$500,$B121,'R-Existing'!E$12:E$500)</f>
        <v>0</v>
      </c>
      <c r="F121" s="42">
        <f>SUMIF('R-Existing'!$B$12:$B$500,$B121,'R-Existing'!F$12:F$500)</f>
        <v>0</v>
      </c>
      <c r="G121" s="42">
        <f>SUMIF('R-Existing'!$B$12:$B$500,$B121,'R-Existing'!G$12:G$500)</f>
        <v>0</v>
      </c>
      <c r="H121" s="42">
        <f>SUMIF('R-Existing'!$B$12:$B$500,$B121,'R-Existing'!H$12:H$500)</f>
        <v>0</v>
      </c>
      <c r="I121" s="42">
        <f>SUMIF('R-Existing'!$B$12:$B$500,$B121,'R-Existing'!I$12:I$500)</f>
        <v>0</v>
      </c>
      <c r="J121" s="42">
        <f>SUMIF('R-Existing'!$B$12:$B$500,$B121,'R-Existing'!J$12:J$500)</f>
        <v>0</v>
      </c>
      <c r="K121" s="42">
        <f>SUMIF('R-Existing'!$B$12:$B$500,$B121,'R-Existing'!K$12:K$500)</f>
        <v>0</v>
      </c>
      <c r="L121" s="42">
        <f>SUMIF('R-Existing'!$B$12:$B$500,$B121,'R-Existing'!L$12:L$500)</f>
        <v>0</v>
      </c>
      <c r="M121" s="42">
        <f>SUMIF('R-Existing'!$B$12:$B$500,$B121,'R-Existing'!M$12:M$500)</f>
        <v>0</v>
      </c>
      <c r="N121" s="42">
        <f>SUMIF('R-Existing'!$B$12:$B$500,$B121,'R-Existing'!N$12:N$500)</f>
        <v>0</v>
      </c>
      <c r="O121" s="42">
        <f>SUMIF('R-Existing'!$B$12:$B$500,$B121,'R-Existing'!O$12:O$500)</f>
        <v>0</v>
      </c>
      <c r="P121" s="42">
        <f>SUMIF('R-Existing'!$B$12:$B$500,$B121,'R-Existing'!P$12:P$500)</f>
        <v>0</v>
      </c>
      <c r="Q121" s="42">
        <f>SUMIF('R-Existing'!$B$12:$B$500,$B121,'R-Existing'!Q$12:Q$500)</f>
        <v>0</v>
      </c>
      <c r="R121" s="42">
        <f>SUMIF('R-Existing'!$B$12:$B$500,$B121,'R-Existing'!R$12:R$500)</f>
        <v>0</v>
      </c>
      <c r="S121" s="42">
        <f>SUMIF('R-Existing'!$B$12:$B$500,$B121,'R-Existing'!S$12:S$500)</f>
        <v>0</v>
      </c>
      <c r="T121" s="42">
        <f>SUMIF('R-Existing'!$B$12:$B$500,$B121,'R-Existing'!T$12:T$500)</f>
        <v>0</v>
      </c>
      <c r="U121" s="42">
        <f t="shared" si="8"/>
        <v>1</v>
      </c>
      <c r="V121" s="42">
        <f>SUMIF('R-Existing'!$B$12:$B$500,$B121,'R-Existing'!V$12:V$500)</f>
        <v>0</v>
      </c>
      <c r="W121" s="42">
        <f>SUMIF('R-Existing'!$B$12:$B$500,$B121,'R-Existing'!W$12:W$500)</f>
        <v>0</v>
      </c>
      <c r="X121" s="42">
        <f>SUMIF('R-Existing'!$B$12:$B$500,$B121,'R-Existing'!X$12:X$500)</f>
        <v>155</v>
      </c>
      <c r="Y121" s="42">
        <f>SUMIF('R-Existing'!$B$12:$B$500,$B121,'R-Existing'!Y$12:Y$500)</f>
        <v>0</v>
      </c>
      <c r="Z121" s="42">
        <f>SUMIF('R-Existing'!$B$12:$B$500,$B121,'R-Existing'!Z$12:Z$500)</f>
        <v>0</v>
      </c>
      <c r="AA121" s="42">
        <f>SUMIF('R-Existing'!$B$12:$B$500,$B121,'R-Existing'!AA$12:AA$500)</f>
        <v>0</v>
      </c>
      <c r="AB121" s="42">
        <f>SUMIF('R-Existing'!$B$12:$B$500,$B121,'R-Existing'!AB$12:AB$500)</f>
        <v>0</v>
      </c>
      <c r="AC121" s="42">
        <f>SUMIF('R-Existing'!$B$12:$B$500,$B121,'R-Existing'!AC$12:AC$500)</f>
        <v>0</v>
      </c>
      <c r="AD121" s="42">
        <f>SUMIF('R-Existing'!$B$12:$B$500,$B121,'R-Existing'!AD$12:AD$500)</f>
        <v>0</v>
      </c>
      <c r="AE121" s="70">
        <f>SUMIF('R-Existing'!$B$12:$B$500,$B121,'R-Existing'!AE$12:AE$500)</f>
        <v>0.1111</v>
      </c>
      <c r="AF121" s="42">
        <f>SUMIF('R-Existing'!$B$12:$B$500,$B121,'R-Existing'!AF$12:AF$500)</f>
        <v>0</v>
      </c>
      <c r="AG121" s="42">
        <f>SUMIF('R-Existing'!$B$12:$B$500,$B121,'R-Existing'!AG$12:AG$500)</f>
        <v>0</v>
      </c>
      <c r="AH121" s="42">
        <f>SUMIF('R-Existing'!$B$12:$B$500,$B121,'R-Existing'!AH$12:AH$500)</f>
        <v>0</v>
      </c>
      <c r="AI121" s="42">
        <f>SUMIF('R-Existing'!$B$12:$B$500,$B121,'R-Existing'!AI$12:AI$500)</f>
        <v>0</v>
      </c>
      <c r="AJ121" s="42">
        <f>SUMIF('R-Existing'!$B$12:$B$500,$B121,'R-Existing'!AJ$12:AJ$500)</f>
        <v>0</v>
      </c>
      <c r="AK121" s="42">
        <f>SUMIF('R-Existing'!$B$12:$B$500,$B121,'R-Existing'!AK$12:AK$500)</f>
        <v>0</v>
      </c>
      <c r="AL121" s="42">
        <f>SUMIF('R-Existing'!$B$12:$B$500,$B121,'R-Existing'!AL$12:AL$500)</f>
        <v>0</v>
      </c>
      <c r="AM121" s="42">
        <f>SUMIF('R-Existing'!$B$12:$B$500,$B121,'R-Existing'!AM$12:AM$500)</f>
        <v>0</v>
      </c>
      <c r="AN121" s="42">
        <f>SUMIF('R-Existing'!$B$12:$B$500,$B121,'R-Existing'!AN$12:AN$500)</f>
        <v>0</v>
      </c>
      <c r="AO121" s="42"/>
      <c r="AP121" s="42"/>
    </row>
    <row r="122" spans="1:42" x14ac:dyDescent="0.2">
      <c r="A122" s="1">
        <f t="shared" si="6"/>
        <v>6</v>
      </c>
      <c r="B122" s="10">
        <f t="shared" si="9"/>
        <v>45107</v>
      </c>
      <c r="C122" s="42">
        <f>SUMIF('R-Existing'!$B$12:$B$500,$B122,'R-Existing'!C$12:C$500)</f>
        <v>0</v>
      </c>
      <c r="D122" s="42">
        <f>SUMIF('R-Existing'!$B$12:$B$500,$B122,'R-Existing'!D$12:D$500)</f>
        <v>6261933.629999998</v>
      </c>
      <c r="E122" s="42">
        <f>SUMIF('R-Existing'!$B$12:$B$500,$B122,'R-Existing'!E$12:E$500)</f>
        <v>0</v>
      </c>
      <c r="F122" s="42">
        <f>SUMIF('R-Existing'!$B$12:$B$500,$B122,'R-Existing'!F$12:F$500)</f>
        <v>0</v>
      </c>
      <c r="G122" s="42">
        <f>SUMIF('R-Existing'!$B$12:$B$500,$B122,'R-Existing'!G$12:G$500)</f>
        <v>0</v>
      </c>
      <c r="H122" s="42">
        <f>SUMIF('R-Existing'!$B$12:$B$500,$B122,'R-Existing'!H$12:H$500)</f>
        <v>0</v>
      </c>
      <c r="I122" s="42">
        <f>SUMIF('R-Existing'!$B$12:$B$500,$B122,'R-Existing'!I$12:I$500)</f>
        <v>0</v>
      </c>
      <c r="J122" s="42">
        <f>SUMIF('R-Existing'!$B$12:$B$500,$B122,'R-Existing'!J$12:J$500)</f>
        <v>0</v>
      </c>
      <c r="K122" s="42">
        <f>SUMIF('R-Existing'!$B$12:$B$500,$B122,'R-Existing'!K$12:K$500)</f>
        <v>0</v>
      </c>
      <c r="L122" s="42">
        <f>SUMIF('R-Existing'!$B$12:$B$500,$B122,'R-Existing'!L$12:L$500)</f>
        <v>0</v>
      </c>
      <c r="M122" s="42">
        <f>SUMIF('R-Existing'!$B$12:$B$500,$B122,'R-Existing'!M$12:M$500)</f>
        <v>0</v>
      </c>
      <c r="N122" s="42">
        <f>SUMIF('R-Existing'!$B$12:$B$500,$B122,'R-Existing'!N$12:N$500)</f>
        <v>0</v>
      </c>
      <c r="O122" s="42">
        <f>SUMIF('R-Existing'!$B$12:$B$500,$B122,'R-Existing'!O$12:O$500)</f>
        <v>0</v>
      </c>
      <c r="P122" s="42">
        <f>SUMIF('R-Existing'!$B$12:$B$500,$B122,'R-Existing'!P$12:P$500)</f>
        <v>0</v>
      </c>
      <c r="Q122" s="42">
        <f>SUMIF('R-Existing'!$B$12:$B$500,$B122,'R-Existing'!Q$12:Q$500)</f>
        <v>0</v>
      </c>
      <c r="R122" s="42">
        <f>SUMIF('R-Existing'!$B$12:$B$500,$B122,'R-Existing'!R$12:R$500)</f>
        <v>0</v>
      </c>
      <c r="S122" s="42">
        <f>SUMIF('R-Existing'!$B$12:$B$500,$B122,'R-Existing'!S$12:S$500)</f>
        <v>0</v>
      </c>
      <c r="T122" s="42">
        <f>SUMIF('R-Existing'!$B$12:$B$500,$B122,'R-Existing'!T$12:T$500)</f>
        <v>0</v>
      </c>
      <c r="U122" s="42">
        <f t="shared" si="8"/>
        <v>1</v>
      </c>
      <c r="V122" s="42">
        <f>SUMIF('R-Existing'!$B$12:$B$500,$B122,'R-Existing'!V$12:V$500)</f>
        <v>0</v>
      </c>
      <c r="W122" s="42">
        <f>SUMIF('R-Existing'!$B$12:$B$500,$B122,'R-Existing'!W$12:W$500)</f>
        <v>0</v>
      </c>
      <c r="X122" s="42">
        <f>SUMIF('R-Existing'!$B$12:$B$500,$B122,'R-Existing'!X$12:X$500)</f>
        <v>155</v>
      </c>
      <c r="Y122" s="42">
        <f>SUMIF('R-Existing'!$B$12:$B$500,$B122,'R-Existing'!Y$12:Y$500)</f>
        <v>0</v>
      </c>
      <c r="Z122" s="42">
        <f>SUMIF('R-Existing'!$B$12:$B$500,$B122,'R-Existing'!Z$12:Z$500)</f>
        <v>0</v>
      </c>
      <c r="AA122" s="42">
        <f>SUMIF('R-Existing'!$B$12:$B$500,$B122,'R-Existing'!AA$12:AA$500)</f>
        <v>0</v>
      </c>
      <c r="AB122" s="42">
        <f>SUMIF('R-Existing'!$B$12:$B$500,$B122,'R-Existing'!AB$12:AB$500)</f>
        <v>0</v>
      </c>
      <c r="AC122" s="42">
        <f>SUMIF('R-Existing'!$B$12:$B$500,$B122,'R-Existing'!AC$12:AC$500)</f>
        <v>0</v>
      </c>
      <c r="AD122" s="42">
        <f>SUMIF('R-Existing'!$B$12:$B$500,$B122,'R-Existing'!AD$12:AD$500)</f>
        <v>0</v>
      </c>
      <c r="AE122" s="70">
        <f>SUMIF('R-Existing'!$B$12:$B$500,$B122,'R-Existing'!AE$12:AE$500)</f>
        <v>0.1111</v>
      </c>
      <c r="AF122" s="42">
        <f>SUMIF('R-Existing'!$B$12:$B$500,$B122,'R-Existing'!AF$12:AF$500)</f>
        <v>0</v>
      </c>
      <c r="AG122" s="42">
        <f>SUMIF('R-Existing'!$B$12:$B$500,$B122,'R-Existing'!AG$12:AG$500)</f>
        <v>0</v>
      </c>
      <c r="AH122" s="42">
        <f>SUMIF('R-Existing'!$B$12:$B$500,$B122,'R-Existing'!AH$12:AH$500)</f>
        <v>0</v>
      </c>
      <c r="AI122" s="42">
        <f>SUMIF('R-Existing'!$B$12:$B$500,$B122,'R-Existing'!AI$12:AI$500)</f>
        <v>0</v>
      </c>
      <c r="AJ122" s="42">
        <f>SUMIF('R-Existing'!$B$12:$B$500,$B122,'R-Existing'!AJ$12:AJ$500)</f>
        <v>0</v>
      </c>
      <c r="AK122" s="42">
        <f>SUMIF('R-Existing'!$B$12:$B$500,$B122,'R-Existing'!AK$12:AK$500)</f>
        <v>0</v>
      </c>
      <c r="AL122" s="42">
        <f>SUMIF('R-Existing'!$B$12:$B$500,$B122,'R-Existing'!AL$12:AL$500)</f>
        <v>0</v>
      </c>
      <c r="AM122" s="42">
        <f>SUMIF('R-Existing'!$B$12:$B$500,$B122,'R-Existing'!AM$12:AM$500)</f>
        <v>0</v>
      </c>
      <c r="AN122" s="42">
        <f>SUMIF('R-Existing'!$B$12:$B$500,$B122,'R-Existing'!AN$12:AN$500)</f>
        <v>0</v>
      </c>
      <c r="AO122" s="42"/>
      <c r="AP122" s="42"/>
    </row>
    <row r="123" spans="1:42" x14ac:dyDescent="0.2">
      <c r="A123" s="1">
        <f t="shared" si="6"/>
        <v>7</v>
      </c>
      <c r="B123" s="10">
        <f t="shared" si="9"/>
        <v>45138</v>
      </c>
      <c r="C123" s="42">
        <f>SUMIF('R-Existing'!$B$12:$B$500,$B123,'R-Existing'!C$12:C$500)</f>
        <v>0</v>
      </c>
      <c r="D123" s="42">
        <f>SUMIF('R-Existing'!$B$12:$B$500,$B123,'R-Existing'!D$12:D$500)</f>
        <v>6261933.629999998</v>
      </c>
      <c r="E123" s="42">
        <f>SUMIF('R-Existing'!$B$12:$B$500,$B123,'R-Existing'!E$12:E$500)</f>
        <v>0</v>
      </c>
      <c r="F123" s="42">
        <f>SUMIF('R-Existing'!$B$12:$B$500,$B123,'R-Existing'!F$12:F$500)</f>
        <v>0</v>
      </c>
      <c r="G123" s="42">
        <f>SUMIF('R-Existing'!$B$12:$B$500,$B123,'R-Existing'!G$12:G$500)</f>
        <v>0</v>
      </c>
      <c r="H123" s="42">
        <f>SUMIF('R-Existing'!$B$12:$B$500,$B123,'R-Existing'!H$12:H$500)</f>
        <v>0</v>
      </c>
      <c r="I123" s="42">
        <f>SUMIF('R-Existing'!$B$12:$B$500,$B123,'R-Existing'!I$12:I$500)</f>
        <v>0</v>
      </c>
      <c r="J123" s="42">
        <f>SUMIF('R-Existing'!$B$12:$B$500,$B123,'R-Existing'!J$12:J$500)</f>
        <v>0</v>
      </c>
      <c r="K123" s="42">
        <f>SUMIF('R-Existing'!$B$12:$B$500,$B123,'R-Existing'!K$12:K$500)</f>
        <v>0</v>
      </c>
      <c r="L123" s="42">
        <f>SUMIF('R-Existing'!$B$12:$B$500,$B123,'R-Existing'!L$12:L$500)</f>
        <v>0</v>
      </c>
      <c r="M123" s="42">
        <f>SUMIF('R-Existing'!$B$12:$B$500,$B123,'R-Existing'!M$12:M$500)</f>
        <v>0</v>
      </c>
      <c r="N123" s="42">
        <f>SUMIF('R-Existing'!$B$12:$B$500,$B123,'R-Existing'!N$12:N$500)</f>
        <v>0</v>
      </c>
      <c r="O123" s="42">
        <f>SUMIF('R-Existing'!$B$12:$B$500,$B123,'R-Existing'!O$12:O$500)</f>
        <v>0</v>
      </c>
      <c r="P123" s="42">
        <f>SUMIF('R-Existing'!$B$12:$B$500,$B123,'R-Existing'!P$12:P$500)</f>
        <v>0</v>
      </c>
      <c r="Q123" s="42">
        <f>SUMIF('R-Existing'!$B$12:$B$500,$B123,'R-Existing'!Q$12:Q$500)</f>
        <v>0</v>
      </c>
      <c r="R123" s="42">
        <f>SUMIF('R-Existing'!$B$12:$B$500,$B123,'R-Existing'!R$12:R$500)</f>
        <v>0</v>
      </c>
      <c r="S123" s="42">
        <f>SUMIF('R-Existing'!$B$12:$B$500,$B123,'R-Existing'!S$12:S$500)</f>
        <v>0</v>
      </c>
      <c r="T123" s="42">
        <f>SUMIF('R-Existing'!$B$12:$B$500,$B123,'R-Existing'!T$12:T$500)</f>
        <v>0</v>
      </c>
      <c r="U123" s="42">
        <f t="shared" si="8"/>
        <v>1</v>
      </c>
      <c r="V123" s="42">
        <f>SUMIF('R-Existing'!$B$12:$B$500,$B123,'R-Existing'!V$12:V$500)</f>
        <v>0</v>
      </c>
      <c r="W123" s="42">
        <f>SUMIF('R-Existing'!$B$12:$B$500,$B123,'R-Existing'!W$12:W$500)</f>
        <v>0</v>
      </c>
      <c r="X123" s="42">
        <f>SUMIF('R-Existing'!$B$12:$B$500,$B123,'R-Existing'!X$12:X$500)</f>
        <v>155</v>
      </c>
      <c r="Y123" s="42">
        <f>SUMIF('R-Existing'!$B$12:$B$500,$B123,'R-Existing'!Y$12:Y$500)</f>
        <v>0</v>
      </c>
      <c r="Z123" s="42">
        <f>SUMIF('R-Existing'!$B$12:$B$500,$B123,'R-Existing'!Z$12:Z$500)</f>
        <v>0</v>
      </c>
      <c r="AA123" s="42">
        <f>SUMIF('R-Existing'!$B$12:$B$500,$B123,'R-Existing'!AA$12:AA$500)</f>
        <v>0</v>
      </c>
      <c r="AB123" s="42">
        <f>SUMIF('R-Existing'!$B$12:$B$500,$B123,'R-Existing'!AB$12:AB$500)</f>
        <v>0</v>
      </c>
      <c r="AC123" s="42">
        <f>SUMIF('R-Existing'!$B$12:$B$500,$B123,'R-Existing'!AC$12:AC$500)</f>
        <v>0</v>
      </c>
      <c r="AD123" s="42">
        <f>SUMIF('R-Existing'!$B$12:$B$500,$B123,'R-Existing'!AD$12:AD$500)</f>
        <v>0</v>
      </c>
      <c r="AE123" s="70">
        <f>SUMIF('R-Existing'!$B$12:$B$500,$B123,'R-Existing'!AE$12:AE$500)</f>
        <v>0.1111</v>
      </c>
      <c r="AF123" s="42">
        <f>SUMIF('R-Existing'!$B$12:$B$500,$B123,'R-Existing'!AF$12:AF$500)</f>
        <v>0</v>
      </c>
      <c r="AG123" s="42">
        <f>SUMIF('R-Existing'!$B$12:$B$500,$B123,'R-Existing'!AG$12:AG$500)</f>
        <v>0</v>
      </c>
      <c r="AH123" s="42">
        <f>SUMIF('R-Existing'!$B$12:$B$500,$B123,'R-Existing'!AH$12:AH$500)</f>
        <v>0</v>
      </c>
      <c r="AI123" s="42">
        <f>SUMIF('R-Existing'!$B$12:$B$500,$B123,'R-Existing'!AI$12:AI$500)</f>
        <v>0</v>
      </c>
      <c r="AJ123" s="42">
        <f>SUMIF('R-Existing'!$B$12:$B$500,$B123,'R-Existing'!AJ$12:AJ$500)</f>
        <v>0</v>
      </c>
      <c r="AK123" s="42">
        <f>SUMIF('R-Existing'!$B$12:$B$500,$B123,'R-Existing'!AK$12:AK$500)</f>
        <v>0</v>
      </c>
      <c r="AL123" s="42">
        <f>SUMIF('R-Existing'!$B$12:$B$500,$B123,'R-Existing'!AL$12:AL$500)</f>
        <v>0</v>
      </c>
      <c r="AM123" s="42">
        <f>SUMIF('R-Existing'!$B$12:$B$500,$B123,'R-Existing'!AM$12:AM$500)</f>
        <v>0</v>
      </c>
      <c r="AN123" s="42">
        <f>SUMIF('R-Existing'!$B$12:$B$500,$B123,'R-Existing'!AN$12:AN$500)</f>
        <v>0</v>
      </c>
      <c r="AO123" s="42"/>
      <c r="AP123" s="42"/>
    </row>
    <row r="124" spans="1:42" x14ac:dyDescent="0.2">
      <c r="A124" s="1">
        <f t="shared" si="6"/>
        <v>8</v>
      </c>
      <c r="B124" s="10">
        <f t="shared" si="9"/>
        <v>45169</v>
      </c>
      <c r="C124" s="42">
        <f>SUMIF('R-Existing'!$B$12:$B$500,$B124,'R-Existing'!C$12:C$500)</f>
        <v>0</v>
      </c>
      <c r="D124" s="42">
        <f>SUMIF('R-Existing'!$B$12:$B$500,$B124,'R-Existing'!D$12:D$500)</f>
        <v>6261933.629999998</v>
      </c>
      <c r="E124" s="42">
        <f>SUMIF('R-Existing'!$B$12:$B$500,$B124,'R-Existing'!E$12:E$500)</f>
        <v>0</v>
      </c>
      <c r="F124" s="42">
        <f>SUMIF('R-Existing'!$B$12:$B$500,$B124,'R-Existing'!F$12:F$500)</f>
        <v>0</v>
      </c>
      <c r="G124" s="42">
        <f>SUMIF('R-Existing'!$B$12:$B$500,$B124,'R-Existing'!G$12:G$500)</f>
        <v>0</v>
      </c>
      <c r="H124" s="42">
        <f>SUMIF('R-Existing'!$B$12:$B$500,$B124,'R-Existing'!H$12:H$500)</f>
        <v>0</v>
      </c>
      <c r="I124" s="42">
        <f>SUMIF('R-Existing'!$B$12:$B$500,$B124,'R-Existing'!I$12:I$500)</f>
        <v>0</v>
      </c>
      <c r="J124" s="42">
        <f>SUMIF('R-Existing'!$B$12:$B$500,$B124,'R-Existing'!J$12:J$500)</f>
        <v>0</v>
      </c>
      <c r="K124" s="42">
        <f>SUMIF('R-Existing'!$B$12:$B$500,$B124,'R-Existing'!K$12:K$500)</f>
        <v>0</v>
      </c>
      <c r="L124" s="42">
        <f>SUMIF('R-Existing'!$B$12:$B$500,$B124,'R-Existing'!L$12:L$500)</f>
        <v>0</v>
      </c>
      <c r="M124" s="42">
        <f>SUMIF('R-Existing'!$B$12:$B$500,$B124,'R-Existing'!M$12:M$500)</f>
        <v>0</v>
      </c>
      <c r="N124" s="42">
        <f>SUMIF('R-Existing'!$B$12:$B$500,$B124,'R-Existing'!N$12:N$500)</f>
        <v>0</v>
      </c>
      <c r="O124" s="42">
        <f>SUMIF('R-Existing'!$B$12:$B$500,$B124,'R-Existing'!O$12:O$500)</f>
        <v>0</v>
      </c>
      <c r="P124" s="42">
        <f>SUMIF('R-Existing'!$B$12:$B$500,$B124,'R-Existing'!P$12:P$500)</f>
        <v>0</v>
      </c>
      <c r="Q124" s="42">
        <f>SUMIF('R-Existing'!$B$12:$B$500,$B124,'R-Existing'!Q$12:Q$500)</f>
        <v>0</v>
      </c>
      <c r="R124" s="42">
        <f>SUMIF('R-Existing'!$B$12:$B$500,$B124,'R-Existing'!R$12:R$500)</f>
        <v>0</v>
      </c>
      <c r="S124" s="42">
        <f>SUMIF('R-Existing'!$B$12:$B$500,$B124,'R-Existing'!S$12:S$500)</f>
        <v>0</v>
      </c>
      <c r="T124" s="42">
        <f>SUMIF('R-Existing'!$B$12:$B$500,$B124,'R-Existing'!T$12:T$500)</f>
        <v>0</v>
      </c>
      <c r="U124" s="42">
        <f t="shared" si="8"/>
        <v>1</v>
      </c>
      <c r="V124" s="42">
        <f>SUMIF('R-Existing'!$B$12:$B$500,$B124,'R-Existing'!V$12:V$500)</f>
        <v>0</v>
      </c>
      <c r="W124" s="42">
        <f>SUMIF('R-Existing'!$B$12:$B$500,$B124,'R-Existing'!W$12:W$500)</f>
        <v>0</v>
      </c>
      <c r="X124" s="42">
        <f>SUMIF('R-Existing'!$B$12:$B$500,$B124,'R-Existing'!X$12:X$500)</f>
        <v>155</v>
      </c>
      <c r="Y124" s="42">
        <f>SUMIF('R-Existing'!$B$12:$B$500,$B124,'R-Existing'!Y$12:Y$500)</f>
        <v>0</v>
      </c>
      <c r="Z124" s="42">
        <f>SUMIF('R-Existing'!$B$12:$B$500,$B124,'R-Existing'!Z$12:Z$500)</f>
        <v>0</v>
      </c>
      <c r="AA124" s="42">
        <f>SUMIF('R-Existing'!$B$12:$B$500,$B124,'R-Existing'!AA$12:AA$500)</f>
        <v>0</v>
      </c>
      <c r="AB124" s="42">
        <f>SUMIF('R-Existing'!$B$12:$B$500,$B124,'R-Existing'!AB$12:AB$500)</f>
        <v>0</v>
      </c>
      <c r="AC124" s="42">
        <f>SUMIF('R-Existing'!$B$12:$B$500,$B124,'R-Existing'!AC$12:AC$500)</f>
        <v>0</v>
      </c>
      <c r="AD124" s="42">
        <f>SUMIF('R-Existing'!$B$12:$B$500,$B124,'R-Existing'!AD$12:AD$500)</f>
        <v>0</v>
      </c>
      <c r="AE124" s="70">
        <f>SUMIF('R-Existing'!$B$12:$B$500,$B124,'R-Existing'!AE$12:AE$500)</f>
        <v>0.1111</v>
      </c>
      <c r="AF124" s="42">
        <f>SUMIF('R-Existing'!$B$12:$B$500,$B124,'R-Existing'!AF$12:AF$500)</f>
        <v>0</v>
      </c>
      <c r="AG124" s="42">
        <f>SUMIF('R-Existing'!$B$12:$B$500,$B124,'R-Existing'!AG$12:AG$500)</f>
        <v>0</v>
      </c>
      <c r="AH124" s="42">
        <f>SUMIF('R-Existing'!$B$12:$B$500,$B124,'R-Existing'!AH$12:AH$500)</f>
        <v>0</v>
      </c>
      <c r="AI124" s="42">
        <f>SUMIF('R-Existing'!$B$12:$B$500,$B124,'R-Existing'!AI$12:AI$500)</f>
        <v>0</v>
      </c>
      <c r="AJ124" s="42">
        <f>SUMIF('R-Existing'!$B$12:$B$500,$B124,'R-Existing'!AJ$12:AJ$500)</f>
        <v>0</v>
      </c>
      <c r="AK124" s="42">
        <f>SUMIF('R-Existing'!$B$12:$B$500,$B124,'R-Existing'!AK$12:AK$500)</f>
        <v>0</v>
      </c>
      <c r="AL124" s="42">
        <f>SUMIF('R-Existing'!$B$12:$B$500,$B124,'R-Existing'!AL$12:AL$500)</f>
        <v>0</v>
      </c>
      <c r="AM124" s="42">
        <f>SUMIF('R-Existing'!$B$12:$B$500,$B124,'R-Existing'!AM$12:AM$500)</f>
        <v>0</v>
      </c>
      <c r="AN124" s="42">
        <f>SUMIF('R-Existing'!$B$12:$B$500,$B124,'R-Existing'!AN$12:AN$500)</f>
        <v>0</v>
      </c>
      <c r="AO124" s="42"/>
      <c r="AP124" s="42"/>
    </row>
    <row r="125" spans="1:42" x14ac:dyDescent="0.2">
      <c r="A125" s="1">
        <f t="shared" si="6"/>
        <v>9</v>
      </c>
      <c r="B125" s="10">
        <f t="shared" si="9"/>
        <v>45199</v>
      </c>
      <c r="C125" s="42">
        <f>SUMIF('R-Existing'!$B$12:$B$500,$B125,'R-Existing'!C$12:C$500)</f>
        <v>0</v>
      </c>
      <c r="D125" s="42">
        <f>SUMIF('R-Existing'!$B$12:$B$500,$B125,'R-Existing'!D$12:D$500)</f>
        <v>6261933.629999998</v>
      </c>
      <c r="E125" s="42">
        <f>SUMIF('R-Existing'!$B$12:$B$500,$B125,'R-Existing'!E$12:E$500)</f>
        <v>0</v>
      </c>
      <c r="F125" s="42">
        <f>SUMIF('R-Existing'!$B$12:$B$500,$B125,'R-Existing'!F$12:F$500)</f>
        <v>0</v>
      </c>
      <c r="G125" s="42">
        <f>SUMIF('R-Existing'!$B$12:$B$500,$B125,'R-Existing'!G$12:G$500)</f>
        <v>0</v>
      </c>
      <c r="H125" s="42">
        <f>SUMIF('R-Existing'!$B$12:$B$500,$B125,'R-Existing'!H$12:H$500)</f>
        <v>0</v>
      </c>
      <c r="I125" s="42">
        <f>SUMIF('R-Existing'!$B$12:$B$500,$B125,'R-Existing'!I$12:I$500)</f>
        <v>0</v>
      </c>
      <c r="J125" s="42">
        <f>SUMIF('R-Existing'!$B$12:$B$500,$B125,'R-Existing'!J$12:J$500)</f>
        <v>0</v>
      </c>
      <c r="K125" s="42">
        <f>SUMIF('R-Existing'!$B$12:$B$500,$B125,'R-Existing'!K$12:K$500)</f>
        <v>0</v>
      </c>
      <c r="L125" s="42">
        <f>SUMIF('R-Existing'!$B$12:$B$500,$B125,'R-Existing'!L$12:L$500)</f>
        <v>0</v>
      </c>
      <c r="M125" s="42">
        <f>SUMIF('R-Existing'!$B$12:$B$500,$B125,'R-Existing'!M$12:M$500)</f>
        <v>0</v>
      </c>
      <c r="N125" s="42">
        <f>SUMIF('R-Existing'!$B$12:$B$500,$B125,'R-Existing'!N$12:N$500)</f>
        <v>0</v>
      </c>
      <c r="O125" s="42">
        <f>SUMIF('R-Existing'!$B$12:$B$500,$B125,'R-Existing'!O$12:O$500)</f>
        <v>0</v>
      </c>
      <c r="P125" s="42">
        <f>SUMIF('R-Existing'!$B$12:$B$500,$B125,'R-Existing'!P$12:P$500)</f>
        <v>0</v>
      </c>
      <c r="Q125" s="42">
        <f>SUMIF('R-Existing'!$B$12:$B$500,$B125,'R-Existing'!Q$12:Q$500)</f>
        <v>0</v>
      </c>
      <c r="R125" s="42">
        <f>SUMIF('R-Existing'!$B$12:$B$500,$B125,'R-Existing'!R$12:R$500)</f>
        <v>0</v>
      </c>
      <c r="S125" s="42">
        <f>SUMIF('R-Existing'!$B$12:$B$500,$B125,'R-Existing'!S$12:S$500)</f>
        <v>0</v>
      </c>
      <c r="T125" s="42">
        <f>SUMIF('R-Existing'!$B$12:$B$500,$B125,'R-Existing'!T$12:T$500)</f>
        <v>0</v>
      </c>
      <c r="U125" s="42">
        <f t="shared" si="8"/>
        <v>1</v>
      </c>
      <c r="V125" s="42">
        <f>SUMIF('R-Existing'!$B$12:$B$500,$B125,'R-Existing'!V$12:V$500)</f>
        <v>0</v>
      </c>
      <c r="W125" s="42">
        <f>SUMIF('R-Existing'!$B$12:$B$500,$B125,'R-Existing'!W$12:W$500)</f>
        <v>0</v>
      </c>
      <c r="X125" s="42">
        <f>SUMIF('R-Existing'!$B$12:$B$500,$B125,'R-Existing'!X$12:X$500)</f>
        <v>155</v>
      </c>
      <c r="Y125" s="42">
        <f>SUMIF('R-Existing'!$B$12:$B$500,$B125,'R-Existing'!Y$12:Y$500)</f>
        <v>0</v>
      </c>
      <c r="Z125" s="42">
        <f>SUMIF('R-Existing'!$B$12:$B$500,$B125,'R-Existing'!Z$12:Z$500)</f>
        <v>0</v>
      </c>
      <c r="AA125" s="42">
        <f>SUMIF('R-Existing'!$B$12:$B$500,$B125,'R-Existing'!AA$12:AA$500)</f>
        <v>0</v>
      </c>
      <c r="AB125" s="42">
        <f>SUMIF('R-Existing'!$B$12:$B$500,$B125,'R-Existing'!AB$12:AB$500)</f>
        <v>0</v>
      </c>
      <c r="AC125" s="42">
        <f>SUMIF('R-Existing'!$B$12:$B$500,$B125,'R-Existing'!AC$12:AC$500)</f>
        <v>0</v>
      </c>
      <c r="AD125" s="42">
        <f>SUMIF('R-Existing'!$B$12:$B$500,$B125,'R-Existing'!AD$12:AD$500)</f>
        <v>0</v>
      </c>
      <c r="AE125" s="70">
        <f>SUMIF('R-Existing'!$B$12:$B$500,$B125,'R-Existing'!AE$12:AE$500)</f>
        <v>0.1111</v>
      </c>
      <c r="AF125" s="42">
        <f>SUMIF('R-Existing'!$B$12:$B$500,$B125,'R-Existing'!AF$12:AF$500)</f>
        <v>0</v>
      </c>
      <c r="AG125" s="42">
        <f>SUMIF('R-Existing'!$B$12:$B$500,$B125,'R-Existing'!AG$12:AG$500)</f>
        <v>0</v>
      </c>
      <c r="AH125" s="42">
        <f>SUMIF('R-Existing'!$B$12:$B$500,$B125,'R-Existing'!AH$12:AH$500)</f>
        <v>0</v>
      </c>
      <c r="AI125" s="42">
        <f>SUMIF('R-Existing'!$B$12:$B$500,$B125,'R-Existing'!AI$12:AI$500)</f>
        <v>0</v>
      </c>
      <c r="AJ125" s="42">
        <f>SUMIF('R-Existing'!$B$12:$B$500,$B125,'R-Existing'!AJ$12:AJ$500)</f>
        <v>0</v>
      </c>
      <c r="AK125" s="42">
        <f>SUMIF('R-Existing'!$B$12:$B$500,$B125,'R-Existing'!AK$12:AK$500)</f>
        <v>0</v>
      </c>
      <c r="AL125" s="42">
        <f>SUMIF('R-Existing'!$B$12:$B$500,$B125,'R-Existing'!AL$12:AL$500)</f>
        <v>0</v>
      </c>
      <c r="AM125" s="42">
        <f>SUMIF('R-Existing'!$B$12:$B$500,$B125,'R-Existing'!AM$12:AM$500)</f>
        <v>0</v>
      </c>
      <c r="AN125" s="42">
        <f>SUMIF('R-Existing'!$B$12:$B$500,$B125,'R-Existing'!AN$12:AN$500)</f>
        <v>0</v>
      </c>
      <c r="AO125" s="42"/>
      <c r="AP125" s="42"/>
    </row>
    <row r="126" spans="1:42" x14ac:dyDescent="0.2">
      <c r="A126" s="1">
        <f t="shared" si="6"/>
        <v>10</v>
      </c>
      <c r="B126" s="10">
        <f t="shared" si="9"/>
        <v>45230</v>
      </c>
      <c r="C126" s="42">
        <f>SUMIF('R-Existing'!$B$12:$B$500,$B126,'R-Existing'!C$12:C$500)</f>
        <v>0</v>
      </c>
      <c r="D126" s="42">
        <f>SUMIF('R-Existing'!$B$12:$B$500,$B126,'R-Existing'!D$12:D$500)</f>
        <v>6261933.629999998</v>
      </c>
      <c r="E126" s="42">
        <f>SUMIF('R-Existing'!$B$12:$B$500,$B126,'R-Existing'!E$12:E$500)</f>
        <v>0</v>
      </c>
      <c r="F126" s="42">
        <f>SUMIF('R-Existing'!$B$12:$B$500,$B126,'R-Existing'!F$12:F$500)</f>
        <v>0</v>
      </c>
      <c r="G126" s="42">
        <f>SUMIF('R-Existing'!$B$12:$B$500,$B126,'R-Existing'!G$12:G$500)</f>
        <v>0</v>
      </c>
      <c r="H126" s="42">
        <f>SUMIF('R-Existing'!$B$12:$B$500,$B126,'R-Existing'!H$12:H$500)</f>
        <v>0</v>
      </c>
      <c r="I126" s="42">
        <f>SUMIF('R-Existing'!$B$12:$B$500,$B126,'R-Existing'!I$12:I$500)</f>
        <v>0</v>
      </c>
      <c r="J126" s="42">
        <f>SUMIF('R-Existing'!$B$12:$B$500,$B126,'R-Existing'!J$12:J$500)</f>
        <v>0</v>
      </c>
      <c r="K126" s="42">
        <f>SUMIF('R-Existing'!$B$12:$B$500,$B126,'R-Existing'!K$12:K$500)</f>
        <v>0</v>
      </c>
      <c r="L126" s="42">
        <f>SUMIF('R-Existing'!$B$12:$B$500,$B126,'R-Existing'!L$12:L$500)</f>
        <v>0</v>
      </c>
      <c r="M126" s="42">
        <f>SUMIF('R-Existing'!$B$12:$B$500,$B126,'R-Existing'!M$12:M$500)</f>
        <v>0</v>
      </c>
      <c r="N126" s="42">
        <f>SUMIF('R-Existing'!$B$12:$B$500,$B126,'R-Existing'!N$12:N$500)</f>
        <v>0</v>
      </c>
      <c r="O126" s="42">
        <f>SUMIF('R-Existing'!$B$12:$B$500,$B126,'R-Existing'!O$12:O$500)</f>
        <v>0</v>
      </c>
      <c r="P126" s="42">
        <f>SUMIF('R-Existing'!$B$12:$B$500,$B126,'R-Existing'!P$12:P$500)</f>
        <v>0</v>
      </c>
      <c r="Q126" s="42">
        <f>SUMIF('R-Existing'!$B$12:$B$500,$B126,'R-Existing'!Q$12:Q$500)</f>
        <v>0</v>
      </c>
      <c r="R126" s="42">
        <f>SUMIF('R-Existing'!$B$12:$B$500,$B126,'R-Existing'!R$12:R$500)</f>
        <v>0</v>
      </c>
      <c r="S126" s="42">
        <f>SUMIF('R-Existing'!$B$12:$B$500,$B126,'R-Existing'!S$12:S$500)</f>
        <v>0</v>
      </c>
      <c r="T126" s="42">
        <f>SUMIF('R-Existing'!$B$12:$B$500,$B126,'R-Existing'!T$12:T$500)</f>
        <v>0</v>
      </c>
      <c r="U126" s="42">
        <f t="shared" si="8"/>
        <v>1</v>
      </c>
      <c r="V126" s="42">
        <f>SUMIF('R-Existing'!$B$12:$B$500,$B126,'R-Existing'!V$12:V$500)</f>
        <v>0</v>
      </c>
      <c r="W126" s="42">
        <f>SUMIF('R-Existing'!$B$12:$B$500,$B126,'R-Existing'!W$12:W$500)</f>
        <v>0</v>
      </c>
      <c r="X126" s="42">
        <f>SUMIF('R-Existing'!$B$12:$B$500,$B126,'R-Existing'!X$12:X$500)</f>
        <v>155</v>
      </c>
      <c r="Y126" s="42">
        <f>SUMIF('R-Existing'!$B$12:$B$500,$B126,'R-Existing'!Y$12:Y$500)</f>
        <v>0</v>
      </c>
      <c r="Z126" s="42">
        <f>SUMIF('R-Existing'!$B$12:$B$500,$B126,'R-Existing'!Z$12:Z$500)</f>
        <v>0</v>
      </c>
      <c r="AA126" s="42">
        <f>SUMIF('R-Existing'!$B$12:$B$500,$B126,'R-Existing'!AA$12:AA$500)</f>
        <v>0</v>
      </c>
      <c r="AB126" s="42">
        <f>SUMIF('R-Existing'!$B$12:$B$500,$B126,'R-Existing'!AB$12:AB$500)</f>
        <v>0</v>
      </c>
      <c r="AC126" s="42">
        <f>SUMIF('R-Existing'!$B$12:$B$500,$B126,'R-Existing'!AC$12:AC$500)</f>
        <v>0</v>
      </c>
      <c r="AD126" s="42">
        <f>SUMIF('R-Existing'!$B$12:$B$500,$B126,'R-Existing'!AD$12:AD$500)</f>
        <v>0</v>
      </c>
      <c r="AE126" s="70">
        <f>SUMIF('R-Existing'!$B$12:$B$500,$B126,'R-Existing'!AE$12:AE$500)</f>
        <v>0.1111</v>
      </c>
      <c r="AF126" s="42">
        <f>SUMIF('R-Existing'!$B$12:$B$500,$B126,'R-Existing'!AF$12:AF$500)</f>
        <v>0</v>
      </c>
      <c r="AG126" s="42">
        <f>SUMIF('R-Existing'!$B$12:$B$500,$B126,'R-Existing'!AG$12:AG$500)</f>
        <v>0</v>
      </c>
      <c r="AH126" s="42">
        <f>SUMIF('R-Existing'!$B$12:$B$500,$B126,'R-Existing'!AH$12:AH$500)</f>
        <v>0</v>
      </c>
      <c r="AI126" s="42">
        <f>SUMIF('R-Existing'!$B$12:$B$500,$B126,'R-Existing'!AI$12:AI$500)</f>
        <v>0</v>
      </c>
      <c r="AJ126" s="42">
        <f>SUMIF('R-Existing'!$B$12:$B$500,$B126,'R-Existing'!AJ$12:AJ$500)</f>
        <v>0</v>
      </c>
      <c r="AK126" s="42">
        <f>SUMIF('R-Existing'!$B$12:$B$500,$B126,'R-Existing'!AK$12:AK$500)</f>
        <v>0</v>
      </c>
      <c r="AL126" s="42">
        <f>SUMIF('R-Existing'!$B$12:$B$500,$B126,'R-Existing'!AL$12:AL$500)</f>
        <v>0</v>
      </c>
      <c r="AM126" s="42">
        <f>SUMIF('R-Existing'!$B$12:$B$500,$B126,'R-Existing'!AM$12:AM$500)</f>
        <v>0</v>
      </c>
      <c r="AN126" s="42">
        <f>SUMIF('R-Existing'!$B$12:$B$500,$B126,'R-Existing'!AN$12:AN$500)</f>
        <v>0</v>
      </c>
      <c r="AO126" s="42"/>
      <c r="AP126" s="42"/>
    </row>
    <row r="127" spans="1:42" x14ac:dyDescent="0.2">
      <c r="A127" s="1">
        <f t="shared" si="6"/>
        <v>11</v>
      </c>
      <c r="B127" s="10">
        <f t="shared" si="9"/>
        <v>45260</v>
      </c>
      <c r="C127" s="42">
        <f>SUMIF('R-Existing'!$B$12:$B$500,$B127,'R-Existing'!C$12:C$500)</f>
        <v>0</v>
      </c>
      <c r="D127" s="42">
        <f>SUMIF('R-Existing'!$B$12:$B$500,$B127,'R-Existing'!D$12:D$500)</f>
        <v>6261933.629999998</v>
      </c>
      <c r="E127" s="42">
        <f>SUMIF('R-Existing'!$B$12:$B$500,$B127,'R-Existing'!E$12:E$500)</f>
        <v>0</v>
      </c>
      <c r="F127" s="42">
        <f>SUMIF('R-Existing'!$B$12:$B$500,$B127,'R-Existing'!F$12:F$500)</f>
        <v>0</v>
      </c>
      <c r="G127" s="42">
        <f>SUMIF('R-Existing'!$B$12:$B$500,$B127,'R-Existing'!G$12:G$500)</f>
        <v>0</v>
      </c>
      <c r="H127" s="42">
        <f>SUMIF('R-Existing'!$B$12:$B$500,$B127,'R-Existing'!H$12:H$500)</f>
        <v>0</v>
      </c>
      <c r="I127" s="42">
        <f>SUMIF('R-Existing'!$B$12:$B$500,$B127,'R-Existing'!I$12:I$500)</f>
        <v>0</v>
      </c>
      <c r="J127" s="42">
        <f>SUMIF('R-Existing'!$B$12:$B$500,$B127,'R-Existing'!J$12:J$500)</f>
        <v>0</v>
      </c>
      <c r="K127" s="42">
        <f>SUMIF('R-Existing'!$B$12:$B$500,$B127,'R-Existing'!K$12:K$500)</f>
        <v>0</v>
      </c>
      <c r="L127" s="42">
        <f>SUMIF('R-Existing'!$B$12:$B$500,$B127,'R-Existing'!L$12:L$500)</f>
        <v>0</v>
      </c>
      <c r="M127" s="42">
        <f>SUMIF('R-Existing'!$B$12:$B$500,$B127,'R-Existing'!M$12:M$500)</f>
        <v>0</v>
      </c>
      <c r="N127" s="42">
        <f>SUMIF('R-Existing'!$B$12:$B$500,$B127,'R-Existing'!N$12:N$500)</f>
        <v>0</v>
      </c>
      <c r="O127" s="42">
        <f>SUMIF('R-Existing'!$B$12:$B$500,$B127,'R-Existing'!O$12:O$500)</f>
        <v>0</v>
      </c>
      <c r="P127" s="42">
        <f>SUMIF('R-Existing'!$B$12:$B$500,$B127,'R-Existing'!P$12:P$500)</f>
        <v>0</v>
      </c>
      <c r="Q127" s="42">
        <f>SUMIF('R-Existing'!$B$12:$B$500,$B127,'R-Existing'!Q$12:Q$500)</f>
        <v>0</v>
      </c>
      <c r="R127" s="42">
        <f>SUMIF('R-Existing'!$B$12:$B$500,$B127,'R-Existing'!R$12:R$500)</f>
        <v>0</v>
      </c>
      <c r="S127" s="42">
        <f>SUMIF('R-Existing'!$B$12:$B$500,$B127,'R-Existing'!S$12:S$500)</f>
        <v>0</v>
      </c>
      <c r="T127" s="42">
        <f>SUMIF('R-Existing'!$B$12:$B$500,$B127,'R-Existing'!T$12:T$500)</f>
        <v>0</v>
      </c>
      <c r="U127" s="42">
        <f t="shared" si="8"/>
        <v>1</v>
      </c>
      <c r="V127" s="42">
        <f>SUMIF('R-Existing'!$B$12:$B$500,$B127,'R-Existing'!V$12:V$500)</f>
        <v>0</v>
      </c>
      <c r="W127" s="42">
        <f>SUMIF('R-Existing'!$B$12:$B$500,$B127,'R-Existing'!W$12:W$500)</f>
        <v>0</v>
      </c>
      <c r="X127" s="42">
        <f>SUMIF('R-Existing'!$B$12:$B$500,$B127,'R-Existing'!X$12:X$500)</f>
        <v>155</v>
      </c>
      <c r="Y127" s="42">
        <f>SUMIF('R-Existing'!$B$12:$B$500,$B127,'R-Existing'!Y$12:Y$500)</f>
        <v>0</v>
      </c>
      <c r="Z127" s="42">
        <f>SUMIF('R-Existing'!$B$12:$B$500,$B127,'R-Existing'!Z$12:Z$500)</f>
        <v>0</v>
      </c>
      <c r="AA127" s="42">
        <f>SUMIF('R-Existing'!$B$12:$B$500,$B127,'R-Existing'!AA$12:AA$500)</f>
        <v>0</v>
      </c>
      <c r="AB127" s="42">
        <f>SUMIF('R-Existing'!$B$12:$B$500,$B127,'R-Existing'!AB$12:AB$500)</f>
        <v>0</v>
      </c>
      <c r="AC127" s="42">
        <f>SUMIF('R-Existing'!$B$12:$B$500,$B127,'R-Existing'!AC$12:AC$500)</f>
        <v>0</v>
      </c>
      <c r="AD127" s="42">
        <f>SUMIF('R-Existing'!$B$12:$B$500,$B127,'R-Existing'!AD$12:AD$500)</f>
        <v>0</v>
      </c>
      <c r="AE127" s="70">
        <f>SUMIF('R-Existing'!$B$12:$B$500,$B127,'R-Existing'!AE$12:AE$500)</f>
        <v>0.1111</v>
      </c>
      <c r="AF127" s="42">
        <f>SUMIF('R-Existing'!$B$12:$B$500,$B127,'R-Existing'!AF$12:AF$500)</f>
        <v>0</v>
      </c>
      <c r="AG127" s="42">
        <f>SUMIF('R-Existing'!$B$12:$B$500,$B127,'R-Existing'!AG$12:AG$500)</f>
        <v>0</v>
      </c>
      <c r="AH127" s="42">
        <f>SUMIF('R-Existing'!$B$12:$B$500,$B127,'R-Existing'!AH$12:AH$500)</f>
        <v>0</v>
      </c>
      <c r="AI127" s="42">
        <f>SUMIF('R-Existing'!$B$12:$B$500,$B127,'R-Existing'!AI$12:AI$500)</f>
        <v>0</v>
      </c>
      <c r="AJ127" s="42">
        <f>SUMIF('R-Existing'!$B$12:$B$500,$B127,'R-Existing'!AJ$12:AJ$500)</f>
        <v>0</v>
      </c>
      <c r="AK127" s="42">
        <f>SUMIF('R-Existing'!$B$12:$B$500,$B127,'R-Existing'!AK$12:AK$500)</f>
        <v>0</v>
      </c>
      <c r="AL127" s="42">
        <f>SUMIF('R-Existing'!$B$12:$B$500,$B127,'R-Existing'!AL$12:AL$500)</f>
        <v>0</v>
      </c>
      <c r="AM127" s="42">
        <f>SUMIF('R-Existing'!$B$12:$B$500,$B127,'R-Existing'!AM$12:AM$500)</f>
        <v>0</v>
      </c>
      <c r="AN127" s="42">
        <f>SUMIF('R-Existing'!$B$12:$B$500,$B127,'R-Existing'!AN$12:AN$500)</f>
        <v>0</v>
      </c>
      <c r="AO127" s="42"/>
      <c r="AP127" s="42"/>
    </row>
    <row r="128" spans="1:42" x14ac:dyDescent="0.2">
      <c r="A128" s="1">
        <f t="shared" si="6"/>
        <v>12</v>
      </c>
      <c r="B128" s="10">
        <f t="shared" si="9"/>
        <v>45291</v>
      </c>
      <c r="C128" s="42">
        <f>SUMIF('R-Existing'!$B$12:$B$500,$B128,'R-Existing'!C$12:C$500)</f>
        <v>0</v>
      </c>
      <c r="D128" s="42">
        <f>SUMIF('R-Existing'!$B$12:$B$500,$B128,'R-Existing'!D$12:D$500)</f>
        <v>6261933.629999998</v>
      </c>
      <c r="E128" s="42">
        <f>SUMIF('R-Existing'!$B$12:$B$500,$B128,'R-Existing'!E$12:E$500)</f>
        <v>0</v>
      </c>
      <c r="F128" s="42">
        <f>SUMIF('R-Existing'!$B$12:$B$500,$B128,'R-Existing'!F$12:F$500)</f>
        <v>0</v>
      </c>
      <c r="G128" s="42">
        <f>SUMIF('R-Existing'!$B$12:$B$500,$B128,'R-Existing'!G$12:G$500)</f>
        <v>0</v>
      </c>
      <c r="H128" s="42">
        <f>SUMIF('R-Existing'!$B$12:$B$500,$B128,'R-Existing'!H$12:H$500)</f>
        <v>0</v>
      </c>
      <c r="I128" s="42">
        <f>SUMIF('R-Existing'!$B$12:$B$500,$B128,'R-Existing'!I$12:I$500)</f>
        <v>0</v>
      </c>
      <c r="J128" s="42">
        <f>SUMIF('R-Existing'!$B$12:$B$500,$B128,'R-Existing'!J$12:J$500)</f>
        <v>0</v>
      </c>
      <c r="K128" s="42">
        <f>SUMIF('R-Existing'!$B$12:$B$500,$B128,'R-Existing'!K$12:K$500)</f>
        <v>0</v>
      </c>
      <c r="L128" s="42">
        <f>SUMIF('R-Existing'!$B$12:$B$500,$B128,'R-Existing'!L$12:L$500)</f>
        <v>0</v>
      </c>
      <c r="M128" s="42">
        <f>SUMIF('R-Existing'!$B$12:$B$500,$B128,'R-Existing'!M$12:M$500)</f>
        <v>0</v>
      </c>
      <c r="N128" s="42">
        <f>SUMIF('R-Existing'!$B$12:$B$500,$B128,'R-Existing'!N$12:N$500)</f>
        <v>0</v>
      </c>
      <c r="O128" s="42">
        <f>SUMIF('R-Existing'!$B$12:$B$500,$B128,'R-Existing'!O$12:O$500)</f>
        <v>0</v>
      </c>
      <c r="P128" s="42">
        <f>SUMIF('R-Existing'!$B$12:$B$500,$B128,'R-Existing'!P$12:P$500)</f>
        <v>0</v>
      </c>
      <c r="Q128" s="42">
        <f>SUMIF('R-Existing'!$B$12:$B$500,$B128,'R-Existing'!Q$12:Q$500)</f>
        <v>0</v>
      </c>
      <c r="R128" s="42">
        <f>SUMIF('R-Existing'!$B$12:$B$500,$B128,'R-Existing'!R$12:R$500)</f>
        <v>0</v>
      </c>
      <c r="S128" s="42">
        <f>SUMIF('R-Existing'!$B$12:$B$500,$B128,'R-Existing'!S$12:S$500)</f>
        <v>0</v>
      </c>
      <c r="T128" s="42">
        <f>SUMIF('R-Existing'!$B$12:$B$500,$B128,'R-Existing'!T$12:T$500)</f>
        <v>0</v>
      </c>
      <c r="U128" s="42">
        <f t="shared" si="8"/>
        <v>1</v>
      </c>
      <c r="V128" s="42">
        <f>SUMIF('R-Existing'!$B$12:$B$500,$B128,'R-Existing'!V$12:V$500)</f>
        <v>0</v>
      </c>
      <c r="W128" s="42">
        <f>SUMIF('R-Existing'!$B$12:$B$500,$B128,'R-Existing'!W$12:W$500)</f>
        <v>0</v>
      </c>
      <c r="X128" s="42">
        <f>SUMIF('R-Existing'!$B$12:$B$500,$B128,'R-Existing'!X$12:X$500)</f>
        <v>155</v>
      </c>
      <c r="Y128" s="42">
        <f>SUMIF('R-Existing'!$B$12:$B$500,$B128,'R-Existing'!Y$12:Y$500)</f>
        <v>0</v>
      </c>
      <c r="Z128" s="42">
        <f>SUMIF('R-Existing'!$B$12:$B$500,$B128,'R-Existing'!Z$12:Z$500)</f>
        <v>0</v>
      </c>
      <c r="AA128" s="42">
        <f>SUMIF('R-Existing'!$B$12:$B$500,$B128,'R-Existing'!AA$12:AA$500)</f>
        <v>0</v>
      </c>
      <c r="AB128" s="42">
        <f>SUMIF('R-Existing'!$B$12:$B$500,$B128,'R-Existing'!AB$12:AB$500)</f>
        <v>0</v>
      </c>
      <c r="AC128" s="42">
        <f>SUMIF('R-Existing'!$B$12:$B$500,$B128,'R-Existing'!AC$12:AC$500)</f>
        <v>0</v>
      </c>
      <c r="AD128" s="42">
        <f>SUMIF('R-Existing'!$B$12:$B$500,$B128,'R-Existing'!AD$12:AD$500)</f>
        <v>0</v>
      </c>
      <c r="AE128" s="70">
        <f>SUMIF('R-Existing'!$B$12:$B$500,$B128,'R-Existing'!AE$12:AE$500)</f>
        <v>0.1111</v>
      </c>
      <c r="AF128" s="42">
        <f>SUMIF('R-Existing'!$B$12:$B$500,$B128,'R-Existing'!AF$12:AF$500)</f>
        <v>0</v>
      </c>
      <c r="AG128" s="42">
        <f>SUMIF('R-Existing'!$B$12:$B$500,$B128,'R-Existing'!AG$12:AG$500)</f>
        <v>0</v>
      </c>
      <c r="AH128" s="42">
        <f>SUMIF('R-Existing'!$B$12:$B$500,$B128,'R-Existing'!AH$12:AH$500)</f>
        <v>0</v>
      </c>
      <c r="AI128" s="42">
        <f>SUMIF('R-Existing'!$B$12:$B$500,$B128,'R-Existing'!AI$12:AI$500)</f>
        <v>0</v>
      </c>
      <c r="AJ128" s="42">
        <f>SUMIF('R-Existing'!$B$12:$B$500,$B128,'R-Existing'!AJ$12:AJ$500)</f>
        <v>0</v>
      </c>
      <c r="AK128" s="42">
        <f>SUMIF('R-Existing'!$B$12:$B$500,$B128,'R-Existing'!AK$12:AK$500)</f>
        <v>0</v>
      </c>
      <c r="AL128" s="42">
        <f>SUMIF('R-Existing'!$B$12:$B$500,$B128,'R-Existing'!AL$12:AL$500)</f>
        <v>0</v>
      </c>
      <c r="AM128" s="42">
        <f>SUMIF('R-Existing'!$B$12:$B$500,$B128,'R-Existing'!AM$12:AM$500)</f>
        <v>0</v>
      </c>
      <c r="AN128" s="42">
        <f>SUMIF('R-Existing'!$B$12:$B$500,$B128,'R-Existing'!AN$12:AN$500)</f>
        <v>0</v>
      </c>
      <c r="AO128" s="42"/>
      <c r="AP128" s="42"/>
    </row>
    <row r="129" spans="1:42" x14ac:dyDescent="0.2">
      <c r="A129" s="1">
        <f t="shared" si="6"/>
        <v>1</v>
      </c>
      <c r="B129" s="10">
        <f t="shared" si="9"/>
        <v>45322</v>
      </c>
      <c r="C129" s="42">
        <f>SUMIF('R-Existing'!$B$12:$B$500,$B129,'R-Existing'!C$12:C$500)</f>
        <v>0</v>
      </c>
      <c r="D129" s="42">
        <f>SUMIF('R-Existing'!$B$12:$B$500,$B129,'R-Existing'!D$12:D$500)</f>
        <v>6261933.629999998</v>
      </c>
      <c r="E129" s="42">
        <f>SUMIF('R-Existing'!$B$12:$B$500,$B129,'R-Existing'!E$12:E$500)</f>
        <v>0</v>
      </c>
      <c r="F129" s="42">
        <f>SUMIF('R-Existing'!$B$12:$B$500,$B129,'R-Existing'!F$12:F$500)</f>
        <v>0</v>
      </c>
      <c r="G129" s="42">
        <f>SUMIF('R-Existing'!$B$12:$B$500,$B129,'R-Existing'!G$12:G$500)</f>
        <v>0</v>
      </c>
      <c r="H129" s="42">
        <f>SUMIF('R-Existing'!$B$12:$B$500,$B129,'R-Existing'!H$12:H$500)</f>
        <v>0</v>
      </c>
      <c r="I129" s="42">
        <f>SUMIF('R-Existing'!$B$12:$B$500,$B129,'R-Existing'!I$12:I$500)</f>
        <v>0</v>
      </c>
      <c r="J129" s="42">
        <f>SUMIF('R-Existing'!$B$12:$B$500,$B129,'R-Existing'!J$12:J$500)</f>
        <v>0</v>
      </c>
      <c r="K129" s="42">
        <f>SUMIF('R-Existing'!$B$12:$B$500,$B129,'R-Existing'!K$12:K$500)</f>
        <v>0</v>
      </c>
      <c r="L129" s="42">
        <f>SUMIF('R-Existing'!$B$12:$B$500,$B129,'R-Existing'!L$12:L$500)</f>
        <v>0</v>
      </c>
      <c r="M129" s="42">
        <f>SUMIF('R-Existing'!$B$12:$B$500,$B129,'R-Existing'!M$12:M$500)</f>
        <v>0</v>
      </c>
      <c r="N129" s="42">
        <f>SUMIF('R-Existing'!$B$12:$B$500,$B129,'R-Existing'!N$12:N$500)</f>
        <v>0</v>
      </c>
      <c r="O129" s="42">
        <f>SUMIF('R-Existing'!$B$12:$B$500,$B129,'R-Existing'!O$12:O$500)</f>
        <v>0</v>
      </c>
      <c r="P129" s="42">
        <f>SUMIF('R-Existing'!$B$12:$B$500,$B129,'R-Existing'!P$12:P$500)</f>
        <v>0</v>
      </c>
      <c r="Q129" s="42">
        <f>SUMIF('R-Existing'!$B$12:$B$500,$B129,'R-Existing'!Q$12:Q$500)</f>
        <v>0</v>
      </c>
      <c r="R129" s="42">
        <f>SUMIF('R-Existing'!$B$12:$B$500,$B129,'R-Existing'!R$12:R$500)</f>
        <v>0</v>
      </c>
      <c r="S129" s="42">
        <f>SUMIF('R-Existing'!$B$12:$B$500,$B129,'R-Existing'!S$12:S$500)</f>
        <v>0</v>
      </c>
      <c r="T129" s="42">
        <f>SUMIF('R-Existing'!$B$12:$B$500,$B129,'R-Existing'!T$12:T$500)</f>
        <v>0</v>
      </c>
      <c r="U129" s="42">
        <f t="shared" si="8"/>
        <v>1</v>
      </c>
      <c r="V129" s="42">
        <f>SUMIF('R-Existing'!$B$12:$B$500,$B129,'R-Existing'!V$12:V$500)</f>
        <v>0</v>
      </c>
      <c r="W129" s="42">
        <f>SUMIF('R-Existing'!$B$12:$B$500,$B129,'R-Existing'!W$12:W$500)</f>
        <v>0</v>
      </c>
      <c r="X129" s="42">
        <f>SUMIF('R-Existing'!$B$12:$B$500,$B129,'R-Existing'!X$12:X$500)</f>
        <v>155</v>
      </c>
      <c r="Y129" s="42">
        <f>SUMIF('R-Existing'!$B$12:$B$500,$B129,'R-Existing'!Y$12:Y$500)</f>
        <v>0</v>
      </c>
      <c r="Z129" s="42">
        <f>SUMIF('R-Existing'!$B$12:$B$500,$B129,'R-Existing'!Z$12:Z$500)</f>
        <v>0</v>
      </c>
      <c r="AA129" s="42">
        <f>SUMIF('R-Existing'!$B$12:$B$500,$B129,'R-Existing'!AA$12:AA$500)</f>
        <v>0</v>
      </c>
      <c r="AB129" s="42">
        <f>SUMIF('R-Existing'!$B$12:$B$500,$B129,'R-Existing'!AB$12:AB$500)</f>
        <v>0</v>
      </c>
      <c r="AC129" s="42">
        <f>SUMIF('R-Existing'!$B$12:$B$500,$B129,'R-Existing'!AC$12:AC$500)</f>
        <v>0</v>
      </c>
      <c r="AD129" s="42">
        <f>SUMIF('R-Existing'!$B$12:$B$500,$B129,'R-Existing'!AD$12:AD$500)</f>
        <v>0</v>
      </c>
      <c r="AE129" s="70">
        <f>SUMIF('R-Existing'!$B$12:$B$500,$B129,'R-Existing'!AE$12:AE$500)</f>
        <v>0.1111</v>
      </c>
      <c r="AF129" s="42">
        <f>SUMIF('R-Existing'!$B$12:$B$500,$B129,'R-Existing'!AF$12:AF$500)</f>
        <v>0</v>
      </c>
      <c r="AG129" s="42">
        <f>SUMIF('R-Existing'!$B$12:$B$500,$B129,'R-Existing'!AG$12:AG$500)</f>
        <v>0</v>
      </c>
      <c r="AH129" s="42">
        <f>SUMIF('R-Existing'!$B$12:$B$500,$B129,'R-Existing'!AH$12:AH$500)</f>
        <v>0</v>
      </c>
      <c r="AI129" s="42">
        <f>SUMIF('R-Existing'!$B$12:$B$500,$B129,'R-Existing'!AI$12:AI$500)</f>
        <v>0</v>
      </c>
      <c r="AJ129" s="42">
        <f>SUMIF('R-Existing'!$B$12:$B$500,$B129,'R-Existing'!AJ$12:AJ$500)</f>
        <v>0</v>
      </c>
      <c r="AK129" s="42">
        <f>SUMIF('R-Existing'!$B$12:$B$500,$B129,'R-Existing'!AK$12:AK$500)</f>
        <v>0</v>
      </c>
      <c r="AL129" s="42">
        <f>SUMIF('R-Existing'!$B$12:$B$500,$B129,'R-Existing'!AL$12:AL$500)</f>
        <v>0</v>
      </c>
      <c r="AM129" s="42">
        <f>SUMIF('R-Existing'!$B$12:$B$500,$B129,'R-Existing'!AM$12:AM$500)</f>
        <v>0</v>
      </c>
      <c r="AN129" s="42">
        <f>SUMIF('R-Existing'!$B$12:$B$500,$B129,'R-Existing'!AN$12:AN$500)</f>
        <v>0</v>
      </c>
      <c r="AO129" s="42"/>
      <c r="AP129" s="42"/>
    </row>
    <row r="130" spans="1:42" x14ac:dyDescent="0.2">
      <c r="A130" s="1">
        <f t="shared" si="6"/>
        <v>2</v>
      </c>
      <c r="B130" s="10">
        <f t="shared" si="9"/>
        <v>45351</v>
      </c>
      <c r="C130" s="42">
        <f>SUMIF('R-Existing'!$B$12:$B$500,$B130,'R-Existing'!C$12:C$500)</f>
        <v>0</v>
      </c>
      <c r="D130" s="42">
        <f>SUMIF('R-Existing'!$B$12:$B$500,$B130,'R-Existing'!D$12:D$500)</f>
        <v>6261933.629999998</v>
      </c>
      <c r="E130" s="42">
        <f>SUMIF('R-Existing'!$B$12:$B$500,$B130,'R-Existing'!E$12:E$500)</f>
        <v>0</v>
      </c>
      <c r="F130" s="42">
        <f>SUMIF('R-Existing'!$B$12:$B$500,$B130,'R-Existing'!F$12:F$500)</f>
        <v>0</v>
      </c>
      <c r="G130" s="42">
        <f>SUMIF('R-Existing'!$B$12:$B$500,$B130,'R-Existing'!G$12:G$500)</f>
        <v>0</v>
      </c>
      <c r="H130" s="42">
        <f>SUMIF('R-Existing'!$B$12:$B$500,$B130,'R-Existing'!H$12:H$500)</f>
        <v>0</v>
      </c>
      <c r="I130" s="42">
        <f>SUMIF('R-Existing'!$B$12:$B$500,$B130,'R-Existing'!I$12:I$500)</f>
        <v>0</v>
      </c>
      <c r="J130" s="42">
        <f>SUMIF('R-Existing'!$B$12:$B$500,$B130,'R-Existing'!J$12:J$500)</f>
        <v>0</v>
      </c>
      <c r="K130" s="42">
        <f>SUMIF('R-Existing'!$B$12:$B$500,$B130,'R-Existing'!K$12:K$500)</f>
        <v>0</v>
      </c>
      <c r="L130" s="42">
        <f>SUMIF('R-Existing'!$B$12:$B$500,$B130,'R-Existing'!L$12:L$500)</f>
        <v>0</v>
      </c>
      <c r="M130" s="42">
        <f>SUMIF('R-Existing'!$B$12:$B$500,$B130,'R-Existing'!M$12:M$500)</f>
        <v>0</v>
      </c>
      <c r="N130" s="42">
        <f>SUMIF('R-Existing'!$B$12:$B$500,$B130,'R-Existing'!N$12:N$500)</f>
        <v>0</v>
      </c>
      <c r="O130" s="42">
        <f>SUMIF('R-Existing'!$B$12:$B$500,$B130,'R-Existing'!O$12:O$500)</f>
        <v>0</v>
      </c>
      <c r="P130" s="42">
        <f>SUMIF('R-Existing'!$B$12:$B$500,$B130,'R-Existing'!P$12:P$500)</f>
        <v>0</v>
      </c>
      <c r="Q130" s="42">
        <f>SUMIF('R-Existing'!$B$12:$B$500,$B130,'R-Existing'!Q$12:Q$500)</f>
        <v>0</v>
      </c>
      <c r="R130" s="42">
        <f>SUMIF('R-Existing'!$B$12:$B$500,$B130,'R-Existing'!R$12:R$500)</f>
        <v>0</v>
      </c>
      <c r="S130" s="42">
        <f>SUMIF('R-Existing'!$B$12:$B$500,$B130,'R-Existing'!S$12:S$500)</f>
        <v>0</v>
      </c>
      <c r="T130" s="42">
        <f>SUMIF('R-Existing'!$B$12:$B$500,$B130,'R-Existing'!T$12:T$500)</f>
        <v>0</v>
      </c>
      <c r="U130" s="42">
        <f t="shared" si="8"/>
        <v>1</v>
      </c>
      <c r="V130" s="42">
        <f>SUMIF('R-Existing'!$B$12:$B$500,$B130,'R-Existing'!V$12:V$500)</f>
        <v>0</v>
      </c>
      <c r="W130" s="42">
        <f>SUMIF('R-Existing'!$B$12:$B$500,$B130,'R-Existing'!W$12:W$500)</f>
        <v>0</v>
      </c>
      <c r="X130" s="42">
        <f>SUMIF('R-Existing'!$B$12:$B$500,$B130,'R-Existing'!X$12:X$500)</f>
        <v>155</v>
      </c>
      <c r="Y130" s="42">
        <f>SUMIF('R-Existing'!$B$12:$B$500,$B130,'R-Existing'!Y$12:Y$500)</f>
        <v>0</v>
      </c>
      <c r="Z130" s="42">
        <f>SUMIF('R-Existing'!$B$12:$B$500,$B130,'R-Existing'!Z$12:Z$500)</f>
        <v>0</v>
      </c>
      <c r="AA130" s="42">
        <f>SUMIF('R-Existing'!$B$12:$B$500,$B130,'R-Existing'!AA$12:AA$500)</f>
        <v>0</v>
      </c>
      <c r="AB130" s="42">
        <f>SUMIF('R-Existing'!$B$12:$B$500,$B130,'R-Existing'!AB$12:AB$500)</f>
        <v>0</v>
      </c>
      <c r="AC130" s="42">
        <f>SUMIF('R-Existing'!$B$12:$B$500,$B130,'R-Existing'!AC$12:AC$500)</f>
        <v>0</v>
      </c>
      <c r="AD130" s="42">
        <f>SUMIF('R-Existing'!$B$12:$B$500,$B130,'R-Existing'!AD$12:AD$500)</f>
        <v>0</v>
      </c>
      <c r="AE130" s="70">
        <f>SUMIF('R-Existing'!$B$12:$B$500,$B130,'R-Existing'!AE$12:AE$500)</f>
        <v>0.1111</v>
      </c>
      <c r="AF130" s="42">
        <f>SUMIF('R-Existing'!$B$12:$B$500,$B130,'R-Existing'!AF$12:AF$500)</f>
        <v>0</v>
      </c>
      <c r="AG130" s="42">
        <f>SUMIF('R-Existing'!$B$12:$B$500,$B130,'R-Existing'!AG$12:AG$500)</f>
        <v>0</v>
      </c>
      <c r="AH130" s="42">
        <f>SUMIF('R-Existing'!$B$12:$B$500,$B130,'R-Existing'!AH$12:AH$500)</f>
        <v>0</v>
      </c>
      <c r="AI130" s="42">
        <f>SUMIF('R-Existing'!$B$12:$B$500,$B130,'R-Existing'!AI$12:AI$500)</f>
        <v>0</v>
      </c>
      <c r="AJ130" s="42">
        <f>SUMIF('R-Existing'!$B$12:$B$500,$B130,'R-Existing'!AJ$12:AJ$500)</f>
        <v>0</v>
      </c>
      <c r="AK130" s="42">
        <f>SUMIF('R-Existing'!$B$12:$B$500,$B130,'R-Existing'!AK$12:AK$500)</f>
        <v>0</v>
      </c>
      <c r="AL130" s="42">
        <f>SUMIF('R-Existing'!$B$12:$B$500,$B130,'R-Existing'!AL$12:AL$500)</f>
        <v>0</v>
      </c>
      <c r="AM130" s="42">
        <f>SUMIF('R-Existing'!$B$12:$B$500,$B130,'R-Existing'!AM$12:AM$500)</f>
        <v>0</v>
      </c>
      <c r="AN130" s="42">
        <f>SUMIF('R-Existing'!$B$12:$B$500,$B130,'R-Existing'!AN$12:AN$500)</f>
        <v>0</v>
      </c>
      <c r="AO130" s="42"/>
      <c r="AP130" s="42"/>
    </row>
    <row r="131" spans="1:42" x14ac:dyDescent="0.2">
      <c r="A131" s="1">
        <f t="shared" si="6"/>
        <v>3</v>
      </c>
      <c r="B131" s="10">
        <f t="shared" si="9"/>
        <v>45382</v>
      </c>
      <c r="C131" s="42">
        <f>SUMIF('R-Existing'!$B$12:$B$500,$B131,'R-Existing'!C$12:C$500)</f>
        <v>0</v>
      </c>
      <c r="D131" s="42">
        <f>SUMIF('R-Existing'!$B$12:$B$500,$B131,'R-Existing'!D$12:D$500)</f>
        <v>6261933.629999998</v>
      </c>
      <c r="E131" s="42">
        <f>SUMIF('R-Existing'!$B$12:$B$500,$B131,'R-Existing'!E$12:E$500)</f>
        <v>0</v>
      </c>
      <c r="F131" s="42">
        <f>SUMIF('R-Existing'!$B$12:$B$500,$B131,'R-Existing'!F$12:F$500)</f>
        <v>0</v>
      </c>
      <c r="G131" s="42">
        <f>SUMIF('R-Existing'!$B$12:$B$500,$B131,'R-Existing'!G$12:G$500)</f>
        <v>0</v>
      </c>
      <c r="H131" s="42">
        <f>SUMIF('R-Existing'!$B$12:$B$500,$B131,'R-Existing'!H$12:H$500)</f>
        <v>0</v>
      </c>
      <c r="I131" s="42">
        <f>SUMIF('R-Existing'!$B$12:$B$500,$B131,'R-Existing'!I$12:I$500)</f>
        <v>0</v>
      </c>
      <c r="J131" s="42">
        <f>SUMIF('R-Existing'!$B$12:$B$500,$B131,'R-Existing'!J$12:J$500)</f>
        <v>0</v>
      </c>
      <c r="K131" s="42">
        <f>SUMIF('R-Existing'!$B$12:$B$500,$B131,'R-Existing'!K$12:K$500)</f>
        <v>0</v>
      </c>
      <c r="L131" s="42">
        <f>SUMIF('R-Existing'!$B$12:$B$500,$B131,'R-Existing'!L$12:L$500)</f>
        <v>0</v>
      </c>
      <c r="M131" s="42">
        <f>SUMIF('R-Existing'!$B$12:$B$500,$B131,'R-Existing'!M$12:M$500)</f>
        <v>0</v>
      </c>
      <c r="N131" s="42">
        <f>SUMIF('R-Existing'!$B$12:$B$500,$B131,'R-Existing'!N$12:N$500)</f>
        <v>0</v>
      </c>
      <c r="O131" s="42">
        <f>SUMIF('R-Existing'!$B$12:$B$500,$B131,'R-Existing'!O$12:O$500)</f>
        <v>0</v>
      </c>
      <c r="P131" s="42">
        <f>SUMIF('R-Existing'!$B$12:$B$500,$B131,'R-Existing'!P$12:P$500)</f>
        <v>0</v>
      </c>
      <c r="Q131" s="42">
        <f>SUMIF('R-Existing'!$B$12:$B$500,$B131,'R-Existing'!Q$12:Q$500)</f>
        <v>0</v>
      </c>
      <c r="R131" s="42">
        <f>SUMIF('R-Existing'!$B$12:$B$500,$B131,'R-Existing'!R$12:R$500)</f>
        <v>0</v>
      </c>
      <c r="S131" s="42">
        <f>SUMIF('R-Existing'!$B$12:$B$500,$B131,'R-Existing'!S$12:S$500)</f>
        <v>0</v>
      </c>
      <c r="T131" s="42">
        <f>SUMIF('R-Existing'!$B$12:$B$500,$B131,'R-Existing'!T$12:T$500)</f>
        <v>0</v>
      </c>
      <c r="U131" s="42">
        <f t="shared" si="8"/>
        <v>1</v>
      </c>
      <c r="V131" s="42">
        <f>SUMIF('R-Existing'!$B$12:$B$500,$B131,'R-Existing'!V$12:V$500)</f>
        <v>0</v>
      </c>
      <c r="W131" s="42">
        <f>SUMIF('R-Existing'!$B$12:$B$500,$B131,'R-Existing'!W$12:W$500)</f>
        <v>0</v>
      </c>
      <c r="X131" s="42">
        <f>SUMIF('R-Existing'!$B$12:$B$500,$B131,'R-Existing'!X$12:X$500)</f>
        <v>155</v>
      </c>
      <c r="Y131" s="42">
        <f>SUMIF('R-Existing'!$B$12:$B$500,$B131,'R-Existing'!Y$12:Y$500)</f>
        <v>0</v>
      </c>
      <c r="Z131" s="42">
        <f>SUMIF('R-Existing'!$B$12:$B$500,$B131,'R-Existing'!Z$12:Z$500)</f>
        <v>0</v>
      </c>
      <c r="AA131" s="42">
        <f>SUMIF('R-Existing'!$B$12:$B$500,$B131,'R-Existing'!AA$12:AA$500)</f>
        <v>0</v>
      </c>
      <c r="AB131" s="42">
        <f>SUMIF('R-Existing'!$B$12:$B$500,$B131,'R-Existing'!AB$12:AB$500)</f>
        <v>0</v>
      </c>
      <c r="AC131" s="42">
        <f>SUMIF('R-Existing'!$B$12:$B$500,$B131,'R-Existing'!AC$12:AC$500)</f>
        <v>0</v>
      </c>
      <c r="AD131" s="42">
        <f>SUMIF('R-Existing'!$B$12:$B$500,$B131,'R-Existing'!AD$12:AD$500)</f>
        <v>0</v>
      </c>
      <c r="AE131" s="70">
        <f>SUMIF('R-Existing'!$B$12:$B$500,$B131,'R-Existing'!AE$12:AE$500)</f>
        <v>0.1111</v>
      </c>
      <c r="AF131" s="42">
        <f>SUMIF('R-Existing'!$B$12:$B$500,$B131,'R-Existing'!AF$12:AF$500)</f>
        <v>0</v>
      </c>
      <c r="AG131" s="42">
        <f>SUMIF('R-Existing'!$B$12:$B$500,$B131,'R-Existing'!AG$12:AG$500)</f>
        <v>0</v>
      </c>
      <c r="AH131" s="42">
        <f>SUMIF('R-Existing'!$B$12:$B$500,$B131,'R-Existing'!AH$12:AH$500)</f>
        <v>0</v>
      </c>
      <c r="AI131" s="42">
        <f>SUMIF('R-Existing'!$B$12:$B$500,$B131,'R-Existing'!AI$12:AI$500)</f>
        <v>0</v>
      </c>
      <c r="AJ131" s="42">
        <f>SUMIF('R-Existing'!$B$12:$B$500,$B131,'R-Existing'!AJ$12:AJ$500)</f>
        <v>0</v>
      </c>
      <c r="AK131" s="42">
        <f>SUMIF('R-Existing'!$B$12:$B$500,$B131,'R-Existing'!AK$12:AK$500)</f>
        <v>0</v>
      </c>
      <c r="AL131" s="42">
        <f>SUMIF('R-Existing'!$B$12:$B$500,$B131,'R-Existing'!AL$12:AL$500)</f>
        <v>0</v>
      </c>
      <c r="AM131" s="42">
        <f>SUMIF('R-Existing'!$B$12:$B$500,$B131,'R-Existing'!AM$12:AM$500)</f>
        <v>0</v>
      </c>
      <c r="AN131" s="42">
        <f>SUMIF('R-Existing'!$B$12:$B$500,$B131,'R-Existing'!AN$12:AN$500)</f>
        <v>0</v>
      </c>
      <c r="AO131" s="42"/>
      <c r="AP131" s="42"/>
    </row>
    <row r="132" spans="1:42" x14ac:dyDescent="0.2">
      <c r="A132" s="1">
        <f t="shared" si="6"/>
        <v>4</v>
      </c>
      <c r="B132" s="10">
        <f t="shared" si="9"/>
        <v>45412</v>
      </c>
      <c r="C132" s="42">
        <f>SUMIF('R-Existing'!$B$12:$B$500,$B132,'R-Existing'!C$12:C$500)</f>
        <v>0</v>
      </c>
      <c r="D132" s="42">
        <f>SUMIF('R-Existing'!$B$12:$B$500,$B132,'R-Existing'!D$12:D$500)</f>
        <v>6261933.629999998</v>
      </c>
      <c r="E132" s="42">
        <f>SUMIF('R-Existing'!$B$12:$B$500,$B132,'R-Existing'!E$12:E$500)</f>
        <v>0</v>
      </c>
      <c r="F132" s="42">
        <f>SUMIF('R-Existing'!$B$12:$B$500,$B132,'R-Existing'!F$12:F$500)</f>
        <v>0</v>
      </c>
      <c r="G132" s="42">
        <f>SUMIF('R-Existing'!$B$12:$B$500,$B132,'R-Existing'!G$12:G$500)</f>
        <v>0</v>
      </c>
      <c r="H132" s="42">
        <f>SUMIF('R-Existing'!$B$12:$B$500,$B132,'R-Existing'!H$12:H$500)</f>
        <v>0</v>
      </c>
      <c r="I132" s="42">
        <f>SUMIF('R-Existing'!$B$12:$B$500,$B132,'R-Existing'!I$12:I$500)</f>
        <v>0</v>
      </c>
      <c r="J132" s="42">
        <f>SUMIF('R-Existing'!$B$12:$B$500,$B132,'R-Existing'!J$12:J$500)</f>
        <v>0</v>
      </c>
      <c r="K132" s="42">
        <f>SUMIF('R-Existing'!$B$12:$B$500,$B132,'R-Existing'!K$12:K$500)</f>
        <v>0</v>
      </c>
      <c r="L132" s="42">
        <f>SUMIF('R-Existing'!$B$12:$B$500,$B132,'R-Existing'!L$12:L$500)</f>
        <v>0</v>
      </c>
      <c r="M132" s="42">
        <f>SUMIF('R-Existing'!$B$12:$B$500,$B132,'R-Existing'!M$12:M$500)</f>
        <v>0</v>
      </c>
      <c r="N132" s="42">
        <f>SUMIF('R-Existing'!$B$12:$B$500,$B132,'R-Existing'!N$12:N$500)</f>
        <v>0</v>
      </c>
      <c r="O132" s="42">
        <f>SUMIF('R-Existing'!$B$12:$B$500,$B132,'R-Existing'!O$12:O$500)</f>
        <v>0</v>
      </c>
      <c r="P132" s="42">
        <f>SUMIF('R-Existing'!$B$12:$B$500,$B132,'R-Existing'!P$12:P$500)</f>
        <v>0</v>
      </c>
      <c r="Q132" s="42">
        <f>SUMIF('R-Existing'!$B$12:$B$500,$B132,'R-Existing'!Q$12:Q$500)</f>
        <v>0</v>
      </c>
      <c r="R132" s="42">
        <f>SUMIF('R-Existing'!$B$12:$B$500,$B132,'R-Existing'!R$12:R$500)</f>
        <v>0</v>
      </c>
      <c r="S132" s="42">
        <f>SUMIF('R-Existing'!$B$12:$B$500,$B132,'R-Existing'!S$12:S$500)</f>
        <v>0</v>
      </c>
      <c r="T132" s="42">
        <f>SUMIF('R-Existing'!$B$12:$B$500,$B132,'R-Existing'!T$12:T$500)</f>
        <v>0</v>
      </c>
      <c r="U132" s="42">
        <f t="shared" si="8"/>
        <v>1</v>
      </c>
      <c r="V132" s="42">
        <f>SUMIF('R-Existing'!$B$12:$B$500,$B132,'R-Existing'!V$12:V$500)</f>
        <v>0</v>
      </c>
      <c r="W132" s="42">
        <f>SUMIF('R-Existing'!$B$12:$B$500,$B132,'R-Existing'!W$12:W$500)</f>
        <v>0</v>
      </c>
      <c r="X132" s="42">
        <f>SUMIF('R-Existing'!$B$12:$B$500,$B132,'R-Existing'!X$12:X$500)</f>
        <v>155</v>
      </c>
      <c r="Y132" s="42">
        <f>SUMIF('R-Existing'!$B$12:$B$500,$B132,'R-Existing'!Y$12:Y$500)</f>
        <v>0</v>
      </c>
      <c r="Z132" s="42">
        <f>SUMIF('R-Existing'!$B$12:$B$500,$B132,'R-Existing'!Z$12:Z$500)</f>
        <v>0</v>
      </c>
      <c r="AA132" s="42">
        <f>SUMIF('R-Existing'!$B$12:$B$500,$B132,'R-Existing'!AA$12:AA$500)</f>
        <v>0</v>
      </c>
      <c r="AB132" s="42">
        <f>SUMIF('R-Existing'!$B$12:$B$500,$B132,'R-Existing'!AB$12:AB$500)</f>
        <v>0</v>
      </c>
      <c r="AC132" s="42">
        <f>SUMIF('R-Existing'!$B$12:$B$500,$B132,'R-Existing'!AC$12:AC$500)</f>
        <v>0</v>
      </c>
      <c r="AD132" s="42">
        <f>SUMIF('R-Existing'!$B$12:$B$500,$B132,'R-Existing'!AD$12:AD$500)</f>
        <v>0</v>
      </c>
      <c r="AE132" s="70">
        <f>SUMIF('R-Existing'!$B$12:$B$500,$B132,'R-Existing'!AE$12:AE$500)</f>
        <v>0.1111</v>
      </c>
      <c r="AF132" s="42">
        <f>SUMIF('R-Existing'!$B$12:$B$500,$B132,'R-Existing'!AF$12:AF$500)</f>
        <v>0</v>
      </c>
      <c r="AG132" s="42">
        <f>SUMIF('R-Existing'!$B$12:$B$500,$B132,'R-Existing'!AG$12:AG$500)</f>
        <v>0</v>
      </c>
      <c r="AH132" s="42">
        <f>SUMIF('R-Existing'!$B$12:$B$500,$B132,'R-Existing'!AH$12:AH$500)</f>
        <v>0</v>
      </c>
      <c r="AI132" s="42">
        <f>SUMIF('R-Existing'!$B$12:$B$500,$B132,'R-Existing'!AI$12:AI$500)</f>
        <v>0</v>
      </c>
      <c r="AJ132" s="42">
        <f>SUMIF('R-Existing'!$B$12:$B$500,$B132,'R-Existing'!AJ$12:AJ$500)</f>
        <v>0</v>
      </c>
      <c r="AK132" s="42">
        <f>SUMIF('R-Existing'!$B$12:$B$500,$B132,'R-Existing'!AK$12:AK$500)</f>
        <v>0</v>
      </c>
      <c r="AL132" s="42">
        <f>SUMIF('R-Existing'!$B$12:$B$500,$B132,'R-Existing'!AL$12:AL$500)</f>
        <v>0</v>
      </c>
      <c r="AM132" s="42">
        <f>SUMIF('R-Existing'!$B$12:$B$500,$B132,'R-Existing'!AM$12:AM$500)</f>
        <v>0</v>
      </c>
      <c r="AN132" s="42">
        <f>SUMIF('R-Existing'!$B$12:$B$500,$B132,'R-Existing'!AN$12:AN$500)</f>
        <v>0</v>
      </c>
      <c r="AO132" s="42"/>
      <c r="AP132" s="42"/>
    </row>
    <row r="133" spans="1:42" x14ac:dyDescent="0.2">
      <c r="A133" s="1">
        <f t="shared" si="6"/>
        <v>5</v>
      </c>
      <c r="B133" s="10">
        <f t="shared" si="9"/>
        <v>45443</v>
      </c>
      <c r="C133" s="42">
        <f>SUMIF('R-Existing'!$B$12:$B$500,$B133,'R-Existing'!C$12:C$500)</f>
        <v>0</v>
      </c>
      <c r="D133" s="42">
        <f>SUMIF('R-Existing'!$B$12:$B$500,$B133,'R-Existing'!D$12:D$500)</f>
        <v>6261933.629999998</v>
      </c>
      <c r="E133" s="42">
        <f>SUMIF('R-Existing'!$B$12:$B$500,$B133,'R-Existing'!E$12:E$500)</f>
        <v>0</v>
      </c>
      <c r="F133" s="42">
        <f>SUMIF('R-Existing'!$B$12:$B$500,$B133,'R-Existing'!F$12:F$500)</f>
        <v>0</v>
      </c>
      <c r="G133" s="42">
        <f>SUMIF('R-Existing'!$B$12:$B$500,$B133,'R-Existing'!G$12:G$500)</f>
        <v>0</v>
      </c>
      <c r="H133" s="42">
        <f>SUMIF('R-Existing'!$B$12:$B$500,$B133,'R-Existing'!H$12:H$500)</f>
        <v>0</v>
      </c>
      <c r="I133" s="42">
        <f>SUMIF('R-Existing'!$B$12:$B$500,$B133,'R-Existing'!I$12:I$500)</f>
        <v>0</v>
      </c>
      <c r="J133" s="42">
        <f>SUMIF('R-Existing'!$B$12:$B$500,$B133,'R-Existing'!J$12:J$500)</f>
        <v>0</v>
      </c>
      <c r="K133" s="42">
        <f>SUMIF('R-Existing'!$B$12:$B$500,$B133,'R-Existing'!K$12:K$500)</f>
        <v>0</v>
      </c>
      <c r="L133" s="42">
        <f>SUMIF('R-Existing'!$B$12:$B$500,$B133,'R-Existing'!L$12:L$500)</f>
        <v>0</v>
      </c>
      <c r="M133" s="42">
        <f>SUMIF('R-Existing'!$B$12:$B$500,$B133,'R-Existing'!M$12:M$500)</f>
        <v>0</v>
      </c>
      <c r="N133" s="42">
        <f>SUMIF('R-Existing'!$B$12:$B$500,$B133,'R-Existing'!N$12:N$500)</f>
        <v>0</v>
      </c>
      <c r="O133" s="42">
        <f>SUMIF('R-Existing'!$B$12:$B$500,$B133,'R-Existing'!O$12:O$500)</f>
        <v>0</v>
      </c>
      <c r="P133" s="42">
        <f>SUMIF('R-Existing'!$B$12:$B$500,$B133,'R-Existing'!P$12:P$500)</f>
        <v>0</v>
      </c>
      <c r="Q133" s="42">
        <f>SUMIF('R-Existing'!$B$12:$B$500,$B133,'R-Existing'!Q$12:Q$500)</f>
        <v>0</v>
      </c>
      <c r="R133" s="42">
        <f>SUMIF('R-Existing'!$B$12:$B$500,$B133,'R-Existing'!R$12:R$500)</f>
        <v>0</v>
      </c>
      <c r="S133" s="42">
        <f>SUMIF('R-Existing'!$B$12:$B$500,$B133,'R-Existing'!S$12:S$500)</f>
        <v>0</v>
      </c>
      <c r="T133" s="42">
        <f>SUMIF('R-Existing'!$B$12:$B$500,$B133,'R-Existing'!T$12:T$500)</f>
        <v>0</v>
      </c>
      <c r="U133" s="42">
        <f t="shared" si="8"/>
        <v>1</v>
      </c>
      <c r="V133" s="42">
        <f>SUMIF('R-Existing'!$B$12:$B$500,$B133,'R-Existing'!V$12:V$500)</f>
        <v>0</v>
      </c>
      <c r="W133" s="42">
        <f>SUMIF('R-Existing'!$B$12:$B$500,$B133,'R-Existing'!W$12:W$500)</f>
        <v>0</v>
      </c>
      <c r="X133" s="42">
        <f>SUMIF('R-Existing'!$B$12:$B$500,$B133,'R-Existing'!X$12:X$500)</f>
        <v>155</v>
      </c>
      <c r="Y133" s="42">
        <f>SUMIF('R-Existing'!$B$12:$B$500,$B133,'R-Existing'!Y$12:Y$500)</f>
        <v>0</v>
      </c>
      <c r="Z133" s="42">
        <f>SUMIF('R-Existing'!$B$12:$B$500,$B133,'R-Existing'!Z$12:Z$500)</f>
        <v>0</v>
      </c>
      <c r="AA133" s="42">
        <f>SUMIF('R-Existing'!$B$12:$B$500,$B133,'R-Existing'!AA$12:AA$500)</f>
        <v>0</v>
      </c>
      <c r="AB133" s="42">
        <f>SUMIF('R-Existing'!$B$12:$B$500,$B133,'R-Existing'!AB$12:AB$500)</f>
        <v>0</v>
      </c>
      <c r="AC133" s="42">
        <f>SUMIF('R-Existing'!$B$12:$B$500,$B133,'R-Existing'!AC$12:AC$500)</f>
        <v>0</v>
      </c>
      <c r="AD133" s="42">
        <f>SUMIF('R-Existing'!$B$12:$B$500,$B133,'R-Existing'!AD$12:AD$500)</f>
        <v>0</v>
      </c>
      <c r="AE133" s="70">
        <f>SUMIF('R-Existing'!$B$12:$B$500,$B133,'R-Existing'!AE$12:AE$500)</f>
        <v>0.1111</v>
      </c>
      <c r="AF133" s="42">
        <f>SUMIF('R-Existing'!$B$12:$B$500,$B133,'R-Existing'!AF$12:AF$500)</f>
        <v>0</v>
      </c>
      <c r="AG133" s="42">
        <f>SUMIF('R-Existing'!$B$12:$B$500,$B133,'R-Existing'!AG$12:AG$500)</f>
        <v>0</v>
      </c>
      <c r="AH133" s="42">
        <f>SUMIF('R-Existing'!$B$12:$B$500,$B133,'R-Existing'!AH$12:AH$500)</f>
        <v>0</v>
      </c>
      <c r="AI133" s="42">
        <f>SUMIF('R-Existing'!$B$12:$B$500,$B133,'R-Existing'!AI$12:AI$500)</f>
        <v>0</v>
      </c>
      <c r="AJ133" s="42">
        <f>SUMIF('R-Existing'!$B$12:$B$500,$B133,'R-Existing'!AJ$12:AJ$500)</f>
        <v>0</v>
      </c>
      <c r="AK133" s="42">
        <f>SUMIF('R-Existing'!$B$12:$B$500,$B133,'R-Existing'!AK$12:AK$500)</f>
        <v>0</v>
      </c>
      <c r="AL133" s="42">
        <f>SUMIF('R-Existing'!$B$12:$B$500,$B133,'R-Existing'!AL$12:AL$500)</f>
        <v>0</v>
      </c>
      <c r="AM133" s="42">
        <f>SUMIF('R-Existing'!$B$12:$B$500,$B133,'R-Existing'!AM$12:AM$500)</f>
        <v>0</v>
      </c>
      <c r="AN133" s="42">
        <f>SUMIF('R-Existing'!$B$12:$B$500,$B133,'R-Existing'!AN$12:AN$500)</f>
        <v>0</v>
      </c>
      <c r="AO133" s="42"/>
      <c r="AP133" s="42"/>
    </row>
    <row r="134" spans="1:42" x14ac:dyDescent="0.2">
      <c r="A134" s="1">
        <f t="shared" si="6"/>
        <v>6</v>
      </c>
      <c r="B134" s="10">
        <f t="shared" si="9"/>
        <v>45473</v>
      </c>
      <c r="C134" s="42">
        <f>SUMIF('R-Existing'!$B$12:$B$500,$B134,'R-Existing'!C$12:C$500)</f>
        <v>0</v>
      </c>
      <c r="D134" s="42">
        <f>SUMIF('R-Existing'!$B$12:$B$500,$B134,'R-Existing'!D$12:D$500)</f>
        <v>6261933.629999998</v>
      </c>
      <c r="E134" s="42">
        <f>SUMIF('R-Existing'!$B$12:$B$500,$B134,'R-Existing'!E$12:E$500)</f>
        <v>0</v>
      </c>
      <c r="F134" s="42">
        <f>SUMIF('R-Existing'!$B$12:$B$500,$B134,'R-Existing'!F$12:F$500)</f>
        <v>0</v>
      </c>
      <c r="G134" s="42">
        <f>SUMIF('R-Existing'!$B$12:$B$500,$B134,'R-Existing'!G$12:G$500)</f>
        <v>0</v>
      </c>
      <c r="H134" s="42">
        <f>SUMIF('R-Existing'!$B$12:$B$500,$B134,'R-Existing'!H$12:H$500)</f>
        <v>0</v>
      </c>
      <c r="I134" s="42">
        <f>SUMIF('R-Existing'!$B$12:$B$500,$B134,'R-Existing'!I$12:I$500)</f>
        <v>0</v>
      </c>
      <c r="J134" s="42">
        <f>SUMIF('R-Existing'!$B$12:$B$500,$B134,'R-Existing'!J$12:J$500)</f>
        <v>0</v>
      </c>
      <c r="K134" s="42">
        <f>SUMIF('R-Existing'!$B$12:$B$500,$B134,'R-Existing'!K$12:K$500)</f>
        <v>0</v>
      </c>
      <c r="L134" s="42">
        <f>SUMIF('R-Existing'!$B$12:$B$500,$B134,'R-Existing'!L$12:L$500)</f>
        <v>0</v>
      </c>
      <c r="M134" s="42">
        <f>SUMIF('R-Existing'!$B$12:$B$500,$B134,'R-Existing'!M$12:M$500)</f>
        <v>0</v>
      </c>
      <c r="N134" s="42">
        <f>SUMIF('R-Existing'!$B$12:$B$500,$B134,'R-Existing'!N$12:N$500)</f>
        <v>0</v>
      </c>
      <c r="O134" s="42">
        <f>SUMIF('R-Existing'!$B$12:$B$500,$B134,'R-Existing'!O$12:O$500)</f>
        <v>0</v>
      </c>
      <c r="P134" s="42">
        <f>SUMIF('R-Existing'!$B$12:$B$500,$B134,'R-Existing'!P$12:P$500)</f>
        <v>0</v>
      </c>
      <c r="Q134" s="42">
        <f>SUMIF('R-Existing'!$B$12:$B$500,$B134,'R-Existing'!Q$12:Q$500)</f>
        <v>0</v>
      </c>
      <c r="R134" s="42">
        <f>SUMIF('R-Existing'!$B$12:$B$500,$B134,'R-Existing'!R$12:R$500)</f>
        <v>0</v>
      </c>
      <c r="S134" s="42">
        <f>SUMIF('R-Existing'!$B$12:$B$500,$B134,'R-Existing'!S$12:S$500)</f>
        <v>0</v>
      </c>
      <c r="T134" s="42">
        <f>SUMIF('R-Existing'!$B$12:$B$500,$B134,'R-Existing'!T$12:T$500)</f>
        <v>0</v>
      </c>
      <c r="U134" s="42">
        <f t="shared" si="8"/>
        <v>1</v>
      </c>
      <c r="V134" s="42">
        <f>SUMIF('R-Existing'!$B$12:$B$500,$B134,'R-Existing'!V$12:V$500)</f>
        <v>0</v>
      </c>
      <c r="W134" s="42">
        <f>SUMIF('R-Existing'!$B$12:$B$500,$B134,'R-Existing'!W$12:W$500)</f>
        <v>0</v>
      </c>
      <c r="X134" s="42">
        <f>SUMIF('R-Existing'!$B$12:$B$500,$B134,'R-Existing'!X$12:X$500)</f>
        <v>155</v>
      </c>
      <c r="Y134" s="42">
        <f>SUMIF('R-Existing'!$B$12:$B$500,$B134,'R-Existing'!Y$12:Y$500)</f>
        <v>0</v>
      </c>
      <c r="Z134" s="42">
        <f>SUMIF('R-Existing'!$B$12:$B$500,$B134,'R-Existing'!Z$12:Z$500)</f>
        <v>0</v>
      </c>
      <c r="AA134" s="42">
        <f>SUMIF('R-Existing'!$B$12:$B$500,$B134,'R-Existing'!AA$12:AA$500)</f>
        <v>0</v>
      </c>
      <c r="AB134" s="42">
        <f>SUMIF('R-Existing'!$B$12:$B$500,$B134,'R-Existing'!AB$12:AB$500)</f>
        <v>0</v>
      </c>
      <c r="AC134" s="42">
        <f>SUMIF('R-Existing'!$B$12:$B$500,$B134,'R-Existing'!AC$12:AC$500)</f>
        <v>0</v>
      </c>
      <c r="AD134" s="42">
        <f>SUMIF('R-Existing'!$B$12:$B$500,$B134,'R-Existing'!AD$12:AD$500)</f>
        <v>0</v>
      </c>
      <c r="AE134" s="70">
        <f>SUMIF('R-Existing'!$B$12:$B$500,$B134,'R-Existing'!AE$12:AE$500)</f>
        <v>0.1111</v>
      </c>
      <c r="AF134" s="42">
        <f>SUMIF('R-Existing'!$B$12:$B$500,$B134,'R-Existing'!AF$12:AF$500)</f>
        <v>0</v>
      </c>
      <c r="AG134" s="42">
        <f>SUMIF('R-Existing'!$B$12:$B$500,$B134,'R-Existing'!AG$12:AG$500)</f>
        <v>0</v>
      </c>
      <c r="AH134" s="42">
        <f>SUMIF('R-Existing'!$B$12:$B$500,$B134,'R-Existing'!AH$12:AH$500)</f>
        <v>0</v>
      </c>
      <c r="AI134" s="42">
        <f>SUMIF('R-Existing'!$B$12:$B$500,$B134,'R-Existing'!AI$12:AI$500)</f>
        <v>0</v>
      </c>
      <c r="AJ134" s="42">
        <f>SUMIF('R-Existing'!$B$12:$B$500,$B134,'R-Existing'!AJ$12:AJ$500)</f>
        <v>0</v>
      </c>
      <c r="AK134" s="42">
        <f>SUMIF('R-Existing'!$B$12:$B$500,$B134,'R-Existing'!AK$12:AK$500)</f>
        <v>0</v>
      </c>
      <c r="AL134" s="42">
        <f>SUMIF('R-Existing'!$B$12:$B$500,$B134,'R-Existing'!AL$12:AL$500)</f>
        <v>0</v>
      </c>
      <c r="AM134" s="42">
        <f>SUMIF('R-Existing'!$B$12:$B$500,$B134,'R-Existing'!AM$12:AM$500)</f>
        <v>0</v>
      </c>
      <c r="AN134" s="42">
        <f>SUMIF('R-Existing'!$B$12:$B$500,$B134,'R-Existing'!AN$12:AN$500)</f>
        <v>0</v>
      </c>
      <c r="AO134" s="42"/>
      <c r="AP134" s="42"/>
    </row>
    <row r="135" spans="1:42" x14ac:dyDescent="0.2">
      <c r="A135" s="1">
        <f t="shared" si="6"/>
        <v>7</v>
      </c>
      <c r="B135" s="10">
        <f t="shared" si="9"/>
        <v>45504</v>
      </c>
      <c r="C135" s="42">
        <f>SUMIF('R-Existing'!$B$12:$B$500,$B135,'R-Existing'!C$12:C$500)</f>
        <v>0</v>
      </c>
      <c r="D135" s="42">
        <f>SUMIF('R-Existing'!$B$12:$B$500,$B135,'R-Existing'!D$12:D$500)</f>
        <v>6261933.629999998</v>
      </c>
      <c r="E135" s="42">
        <f>SUMIF('R-Existing'!$B$12:$B$500,$B135,'R-Existing'!E$12:E$500)</f>
        <v>0</v>
      </c>
      <c r="F135" s="42">
        <f>SUMIF('R-Existing'!$B$12:$B$500,$B135,'R-Existing'!F$12:F$500)</f>
        <v>0</v>
      </c>
      <c r="G135" s="42">
        <f>SUMIF('R-Existing'!$B$12:$B$500,$B135,'R-Existing'!G$12:G$500)</f>
        <v>0</v>
      </c>
      <c r="H135" s="42">
        <f>SUMIF('R-Existing'!$B$12:$B$500,$B135,'R-Existing'!H$12:H$500)</f>
        <v>0</v>
      </c>
      <c r="I135" s="42">
        <f>SUMIF('R-Existing'!$B$12:$B$500,$B135,'R-Existing'!I$12:I$500)</f>
        <v>0</v>
      </c>
      <c r="J135" s="42">
        <f>SUMIF('R-Existing'!$B$12:$B$500,$B135,'R-Existing'!J$12:J$500)</f>
        <v>0</v>
      </c>
      <c r="K135" s="42">
        <f>SUMIF('R-Existing'!$B$12:$B$500,$B135,'R-Existing'!K$12:K$500)</f>
        <v>0</v>
      </c>
      <c r="L135" s="42">
        <f>SUMIF('R-Existing'!$B$12:$B$500,$B135,'R-Existing'!L$12:L$500)</f>
        <v>0</v>
      </c>
      <c r="M135" s="42">
        <f>SUMIF('R-Existing'!$B$12:$B$500,$B135,'R-Existing'!M$12:M$500)</f>
        <v>0</v>
      </c>
      <c r="N135" s="42">
        <f>SUMIF('R-Existing'!$B$12:$B$500,$B135,'R-Existing'!N$12:N$500)</f>
        <v>0</v>
      </c>
      <c r="O135" s="42">
        <f>SUMIF('R-Existing'!$B$12:$B$500,$B135,'R-Existing'!O$12:O$500)</f>
        <v>0</v>
      </c>
      <c r="P135" s="42">
        <f>SUMIF('R-Existing'!$B$12:$B$500,$B135,'R-Existing'!P$12:P$500)</f>
        <v>0</v>
      </c>
      <c r="Q135" s="42">
        <f>SUMIF('R-Existing'!$B$12:$B$500,$B135,'R-Existing'!Q$12:Q$500)</f>
        <v>0</v>
      </c>
      <c r="R135" s="42">
        <f>SUMIF('R-Existing'!$B$12:$B$500,$B135,'R-Existing'!R$12:R$500)</f>
        <v>0</v>
      </c>
      <c r="S135" s="42">
        <f>SUMIF('R-Existing'!$B$12:$B$500,$B135,'R-Existing'!S$12:S$500)</f>
        <v>0</v>
      </c>
      <c r="T135" s="42">
        <f>SUMIF('R-Existing'!$B$12:$B$500,$B135,'R-Existing'!T$12:T$500)</f>
        <v>0</v>
      </c>
      <c r="U135" s="42">
        <f t="shared" si="8"/>
        <v>1</v>
      </c>
      <c r="V135" s="42">
        <f>SUMIF('R-Existing'!$B$12:$B$500,$B135,'R-Existing'!V$12:V$500)</f>
        <v>0</v>
      </c>
      <c r="W135" s="42">
        <f>SUMIF('R-Existing'!$B$12:$B$500,$B135,'R-Existing'!W$12:W$500)</f>
        <v>0</v>
      </c>
      <c r="X135" s="42">
        <f>SUMIF('R-Existing'!$B$12:$B$500,$B135,'R-Existing'!X$12:X$500)</f>
        <v>155</v>
      </c>
      <c r="Y135" s="42">
        <f>SUMIF('R-Existing'!$B$12:$B$500,$B135,'R-Existing'!Y$12:Y$500)</f>
        <v>0</v>
      </c>
      <c r="Z135" s="42">
        <f>SUMIF('R-Existing'!$B$12:$B$500,$B135,'R-Existing'!Z$12:Z$500)</f>
        <v>0</v>
      </c>
      <c r="AA135" s="42">
        <f>SUMIF('R-Existing'!$B$12:$B$500,$B135,'R-Existing'!AA$12:AA$500)</f>
        <v>0</v>
      </c>
      <c r="AB135" s="42">
        <f>SUMIF('R-Existing'!$B$12:$B$500,$B135,'R-Existing'!AB$12:AB$500)</f>
        <v>0</v>
      </c>
      <c r="AC135" s="42">
        <f>SUMIF('R-Existing'!$B$12:$B$500,$B135,'R-Existing'!AC$12:AC$500)</f>
        <v>0</v>
      </c>
      <c r="AD135" s="42">
        <f>SUMIF('R-Existing'!$B$12:$B$500,$B135,'R-Existing'!AD$12:AD$500)</f>
        <v>0</v>
      </c>
      <c r="AE135" s="70">
        <f>SUMIF('R-Existing'!$B$12:$B$500,$B135,'R-Existing'!AE$12:AE$500)</f>
        <v>0.1111</v>
      </c>
      <c r="AF135" s="42">
        <f>SUMIF('R-Existing'!$B$12:$B$500,$B135,'R-Existing'!AF$12:AF$500)</f>
        <v>0</v>
      </c>
      <c r="AG135" s="42">
        <f>SUMIF('R-Existing'!$B$12:$B$500,$B135,'R-Existing'!AG$12:AG$500)</f>
        <v>0</v>
      </c>
      <c r="AH135" s="42">
        <f>SUMIF('R-Existing'!$B$12:$B$500,$B135,'R-Existing'!AH$12:AH$500)</f>
        <v>0</v>
      </c>
      <c r="AI135" s="42">
        <f>SUMIF('R-Existing'!$B$12:$B$500,$B135,'R-Existing'!AI$12:AI$500)</f>
        <v>0</v>
      </c>
      <c r="AJ135" s="42">
        <f>SUMIF('R-Existing'!$B$12:$B$500,$B135,'R-Existing'!AJ$12:AJ$500)</f>
        <v>0</v>
      </c>
      <c r="AK135" s="42">
        <f>SUMIF('R-Existing'!$B$12:$B$500,$B135,'R-Existing'!AK$12:AK$500)</f>
        <v>0</v>
      </c>
      <c r="AL135" s="42">
        <f>SUMIF('R-Existing'!$B$12:$B$500,$B135,'R-Existing'!AL$12:AL$500)</f>
        <v>0</v>
      </c>
      <c r="AM135" s="42">
        <f>SUMIF('R-Existing'!$B$12:$B$500,$B135,'R-Existing'!AM$12:AM$500)</f>
        <v>0</v>
      </c>
      <c r="AN135" s="42">
        <f>SUMIF('R-Existing'!$B$12:$B$500,$B135,'R-Existing'!AN$12:AN$500)</f>
        <v>0</v>
      </c>
      <c r="AO135" s="42"/>
      <c r="AP135" s="42"/>
    </row>
    <row r="136" spans="1:42" x14ac:dyDescent="0.2">
      <c r="A136" s="1">
        <f t="shared" si="6"/>
        <v>8</v>
      </c>
      <c r="B136" s="10">
        <f t="shared" si="9"/>
        <v>45535</v>
      </c>
      <c r="C136" s="42">
        <f>SUMIF('R-Existing'!$B$12:$B$500,$B136,'R-Existing'!C$12:C$500)</f>
        <v>0</v>
      </c>
      <c r="D136" s="42">
        <f>SUMIF('R-Existing'!$B$12:$B$500,$B136,'R-Existing'!D$12:D$500)</f>
        <v>6261933.629999998</v>
      </c>
      <c r="E136" s="42">
        <f>SUMIF('R-Existing'!$B$12:$B$500,$B136,'R-Existing'!E$12:E$500)</f>
        <v>0</v>
      </c>
      <c r="F136" s="42">
        <f>SUMIF('R-Existing'!$B$12:$B$500,$B136,'R-Existing'!F$12:F$500)</f>
        <v>0</v>
      </c>
      <c r="G136" s="42">
        <f>SUMIF('R-Existing'!$B$12:$B$500,$B136,'R-Existing'!G$12:G$500)</f>
        <v>0</v>
      </c>
      <c r="H136" s="42">
        <f>SUMIF('R-Existing'!$B$12:$B$500,$B136,'R-Existing'!H$12:H$500)</f>
        <v>0</v>
      </c>
      <c r="I136" s="42">
        <f>SUMIF('R-Existing'!$B$12:$B$500,$B136,'R-Existing'!I$12:I$500)</f>
        <v>0</v>
      </c>
      <c r="J136" s="42">
        <f>SUMIF('R-Existing'!$B$12:$B$500,$B136,'R-Existing'!J$12:J$500)</f>
        <v>0</v>
      </c>
      <c r="K136" s="42">
        <f>SUMIF('R-Existing'!$B$12:$B$500,$B136,'R-Existing'!K$12:K$500)</f>
        <v>0</v>
      </c>
      <c r="L136" s="42">
        <f>SUMIF('R-Existing'!$B$12:$B$500,$B136,'R-Existing'!L$12:L$500)</f>
        <v>0</v>
      </c>
      <c r="M136" s="42">
        <f>SUMIF('R-Existing'!$B$12:$B$500,$B136,'R-Existing'!M$12:M$500)</f>
        <v>0</v>
      </c>
      <c r="N136" s="42">
        <f>SUMIF('R-Existing'!$B$12:$B$500,$B136,'R-Existing'!N$12:N$500)</f>
        <v>0</v>
      </c>
      <c r="O136" s="42">
        <f>SUMIF('R-Existing'!$B$12:$B$500,$B136,'R-Existing'!O$12:O$500)</f>
        <v>0</v>
      </c>
      <c r="P136" s="42">
        <f>SUMIF('R-Existing'!$B$12:$B$500,$B136,'R-Existing'!P$12:P$500)</f>
        <v>0</v>
      </c>
      <c r="Q136" s="42">
        <f>SUMIF('R-Existing'!$B$12:$B$500,$B136,'R-Existing'!Q$12:Q$500)</f>
        <v>0</v>
      </c>
      <c r="R136" s="42">
        <f>SUMIF('R-Existing'!$B$12:$B$500,$B136,'R-Existing'!R$12:R$500)</f>
        <v>0</v>
      </c>
      <c r="S136" s="42">
        <f>SUMIF('R-Existing'!$B$12:$B$500,$B136,'R-Existing'!S$12:S$500)</f>
        <v>0</v>
      </c>
      <c r="T136" s="42">
        <f>SUMIF('R-Existing'!$B$12:$B$500,$B136,'R-Existing'!T$12:T$500)</f>
        <v>0</v>
      </c>
      <c r="U136" s="42">
        <f t="shared" si="8"/>
        <v>1</v>
      </c>
      <c r="V136" s="42">
        <f>SUMIF('R-Existing'!$B$12:$B$500,$B136,'R-Existing'!V$12:V$500)</f>
        <v>0</v>
      </c>
      <c r="W136" s="42">
        <f>SUMIF('R-Existing'!$B$12:$B$500,$B136,'R-Existing'!W$12:W$500)</f>
        <v>0</v>
      </c>
      <c r="X136" s="42">
        <f>SUMIF('R-Existing'!$B$12:$B$500,$B136,'R-Existing'!X$12:X$500)</f>
        <v>155</v>
      </c>
      <c r="Y136" s="42">
        <f>SUMIF('R-Existing'!$B$12:$B$500,$B136,'R-Existing'!Y$12:Y$500)</f>
        <v>0</v>
      </c>
      <c r="Z136" s="42">
        <f>SUMIF('R-Existing'!$B$12:$B$500,$B136,'R-Existing'!Z$12:Z$500)</f>
        <v>0</v>
      </c>
      <c r="AA136" s="42">
        <f>SUMIF('R-Existing'!$B$12:$B$500,$B136,'R-Existing'!AA$12:AA$500)</f>
        <v>0</v>
      </c>
      <c r="AB136" s="42">
        <f>SUMIF('R-Existing'!$B$12:$B$500,$B136,'R-Existing'!AB$12:AB$500)</f>
        <v>0</v>
      </c>
      <c r="AC136" s="42">
        <f>SUMIF('R-Existing'!$B$12:$B$500,$B136,'R-Existing'!AC$12:AC$500)</f>
        <v>0</v>
      </c>
      <c r="AD136" s="42">
        <f>SUMIF('R-Existing'!$B$12:$B$500,$B136,'R-Existing'!AD$12:AD$500)</f>
        <v>0</v>
      </c>
      <c r="AE136" s="70">
        <f>SUMIF('R-Existing'!$B$12:$B$500,$B136,'R-Existing'!AE$12:AE$500)</f>
        <v>0.1111</v>
      </c>
      <c r="AF136" s="42">
        <f>SUMIF('R-Existing'!$B$12:$B$500,$B136,'R-Existing'!AF$12:AF$500)</f>
        <v>0</v>
      </c>
      <c r="AG136" s="42">
        <f>SUMIF('R-Existing'!$B$12:$B$500,$B136,'R-Existing'!AG$12:AG$500)</f>
        <v>0</v>
      </c>
      <c r="AH136" s="42">
        <f>SUMIF('R-Existing'!$B$12:$B$500,$B136,'R-Existing'!AH$12:AH$500)</f>
        <v>0</v>
      </c>
      <c r="AI136" s="42">
        <f>SUMIF('R-Existing'!$B$12:$B$500,$B136,'R-Existing'!AI$12:AI$500)</f>
        <v>0</v>
      </c>
      <c r="AJ136" s="42">
        <f>SUMIF('R-Existing'!$B$12:$B$500,$B136,'R-Existing'!AJ$12:AJ$500)</f>
        <v>0</v>
      </c>
      <c r="AK136" s="42">
        <f>SUMIF('R-Existing'!$B$12:$B$500,$B136,'R-Existing'!AK$12:AK$500)</f>
        <v>0</v>
      </c>
      <c r="AL136" s="42">
        <f>SUMIF('R-Existing'!$B$12:$B$500,$B136,'R-Existing'!AL$12:AL$500)</f>
        <v>0</v>
      </c>
      <c r="AM136" s="42">
        <f>SUMIF('R-Existing'!$B$12:$B$500,$B136,'R-Existing'!AM$12:AM$500)</f>
        <v>0</v>
      </c>
      <c r="AN136" s="42">
        <f>SUMIF('R-Existing'!$B$12:$B$500,$B136,'R-Existing'!AN$12:AN$500)</f>
        <v>0</v>
      </c>
      <c r="AO136" s="42"/>
      <c r="AP136" s="42"/>
    </row>
    <row r="137" spans="1:42" x14ac:dyDescent="0.2">
      <c r="A137" s="1">
        <f t="shared" si="6"/>
        <v>9</v>
      </c>
      <c r="B137" s="10">
        <f t="shared" si="9"/>
        <v>45565</v>
      </c>
      <c r="C137" s="42">
        <f>SUMIF('R-Existing'!$B$12:$B$500,$B137,'R-Existing'!C$12:C$500)</f>
        <v>0</v>
      </c>
      <c r="D137" s="42">
        <f>SUMIF('R-Existing'!$B$12:$B$500,$B137,'R-Existing'!D$12:D$500)</f>
        <v>6261933.629999998</v>
      </c>
      <c r="E137" s="42">
        <f>SUMIF('R-Existing'!$B$12:$B$500,$B137,'R-Existing'!E$12:E$500)</f>
        <v>0</v>
      </c>
      <c r="F137" s="42">
        <f>SUMIF('R-Existing'!$B$12:$B$500,$B137,'R-Existing'!F$12:F$500)</f>
        <v>0</v>
      </c>
      <c r="G137" s="42">
        <f>SUMIF('R-Existing'!$B$12:$B$500,$B137,'R-Existing'!G$12:G$500)</f>
        <v>0</v>
      </c>
      <c r="H137" s="42">
        <f>SUMIF('R-Existing'!$B$12:$B$500,$B137,'R-Existing'!H$12:H$500)</f>
        <v>0</v>
      </c>
      <c r="I137" s="42">
        <f>SUMIF('R-Existing'!$B$12:$B$500,$B137,'R-Existing'!I$12:I$500)</f>
        <v>0</v>
      </c>
      <c r="J137" s="42">
        <f>SUMIF('R-Existing'!$B$12:$B$500,$B137,'R-Existing'!J$12:J$500)</f>
        <v>0</v>
      </c>
      <c r="K137" s="42">
        <f>SUMIF('R-Existing'!$B$12:$B$500,$B137,'R-Existing'!K$12:K$500)</f>
        <v>0</v>
      </c>
      <c r="L137" s="42">
        <f>SUMIF('R-Existing'!$B$12:$B$500,$B137,'R-Existing'!L$12:L$500)</f>
        <v>0</v>
      </c>
      <c r="M137" s="42">
        <f>SUMIF('R-Existing'!$B$12:$B$500,$B137,'R-Existing'!M$12:M$500)</f>
        <v>0</v>
      </c>
      <c r="N137" s="42">
        <f>SUMIF('R-Existing'!$B$12:$B$500,$B137,'R-Existing'!N$12:N$500)</f>
        <v>0</v>
      </c>
      <c r="O137" s="42">
        <f>SUMIF('R-Existing'!$B$12:$B$500,$B137,'R-Existing'!O$12:O$500)</f>
        <v>0</v>
      </c>
      <c r="P137" s="42">
        <f>SUMIF('R-Existing'!$B$12:$B$500,$B137,'R-Existing'!P$12:P$500)</f>
        <v>0</v>
      </c>
      <c r="Q137" s="42">
        <f>SUMIF('R-Existing'!$B$12:$B$500,$B137,'R-Existing'!Q$12:Q$500)</f>
        <v>0</v>
      </c>
      <c r="R137" s="42">
        <f>SUMIF('R-Existing'!$B$12:$B$500,$B137,'R-Existing'!R$12:R$500)</f>
        <v>0</v>
      </c>
      <c r="S137" s="42">
        <f>SUMIF('R-Existing'!$B$12:$B$500,$B137,'R-Existing'!S$12:S$500)</f>
        <v>0</v>
      </c>
      <c r="T137" s="42">
        <f>SUMIF('R-Existing'!$B$12:$B$500,$B137,'R-Existing'!T$12:T$500)</f>
        <v>0</v>
      </c>
      <c r="U137" s="42">
        <f t="shared" si="8"/>
        <v>1</v>
      </c>
      <c r="V137" s="42">
        <f>SUMIF('R-Existing'!$B$12:$B$500,$B137,'R-Existing'!V$12:V$500)</f>
        <v>0</v>
      </c>
      <c r="W137" s="42">
        <f>SUMIF('R-Existing'!$B$12:$B$500,$B137,'R-Existing'!W$12:W$500)</f>
        <v>0</v>
      </c>
      <c r="X137" s="42">
        <f>SUMIF('R-Existing'!$B$12:$B$500,$B137,'R-Existing'!X$12:X$500)</f>
        <v>155</v>
      </c>
      <c r="Y137" s="42">
        <f>SUMIF('R-Existing'!$B$12:$B$500,$B137,'R-Existing'!Y$12:Y$500)</f>
        <v>0</v>
      </c>
      <c r="Z137" s="42">
        <f>SUMIF('R-Existing'!$B$12:$B$500,$B137,'R-Existing'!Z$12:Z$500)</f>
        <v>0</v>
      </c>
      <c r="AA137" s="42">
        <f>SUMIF('R-Existing'!$B$12:$B$500,$B137,'R-Existing'!AA$12:AA$500)</f>
        <v>0</v>
      </c>
      <c r="AB137" s="42">
        <f>SUMIF('R-Existing'!$B$12:$B$500,$B137,'R-Existing'!AB$12:AB$500)</f>
        <v>0</v>
      </c>
      <c r="AC137" s="42">
        <f>SUMIF('R-Existing'!$B$12:$B$500,$B137,'R-Existing'!AC$12:AC$500)</f>
        <v>0</v>
      </c>
      <c r="AD137" s="42">
        <f>SUMIF('R-Existing'!$B$12:$B$500,$B137,'R-Existing'!AD$12:AD$500)</f>
        <v>0</v>
      </c>
      <c r="AE137" s="70">
        <f>SUMIF('R-Existing'!$B$12:$B$500,$B137,'R-Existing'!AE$12:AE$500)</f>
        <v>0.1111</v>
      </c>
      <c r="AF137" s="42">
        <f>SUMIF('R-Existing'!$B$12:$B$500,$B137,'R-Existing'!AF$12:AF$500)</f>
        <v>0</v>
      </c>
      <c r="AG137" s="42">
        <f>SUMIF('R-Existing'!$B$12:$B$500,$B137,'R-Existing'!AG$12:AG$500)</f>
        <v>0</v>
      </c>
      <c r="AH137" s="42">
        <f>SUMIF('R-Existing'!$B$12:$B$500,$B137,'R-Existing'!AH$12:AH$500)</f>
        <v>0</v>
      </c>
      <c r="AI137" s="42">
        <f>SUMIF('R-Existing'!$B$12:$B$500,$B137,'R-Existing'!AI$12:AI$500)</f>
        <v>0</v>
      </c>
      <c r="AJ137" s="42">
        <f>SUMIF('R-Existing'!$B$12:$B$500,$B137,'R-Existing'!AJ$12:AJ$500)</f>
        <v>0</v>
      </c>
      <c r="AK137" s="42">
        <f>SUMIF('R-Existing'!$B$12:$B$500,$B137,'R-Existing'!AK$12:AK$500)</f>
        <v>0</v>
      </c>
      <c r="AL137" s="42">
        <f>SUMIF('R-Existing'!$B$12:$B$500,$B137,'R-Existing'!AL$12:AL$500)</f>
        <v>0</v>
      </c>
      <c r="AM137" s="42">
        <f>SUMIF('R-Existing'!$B$12:$B$500,$B137,'R-Existing'!AM$12:AM$500)</f>
        <v>0</v>
      </c>
      <c r="AN137" s="42">
        <f>SUMIF('R-Existing'!$B$12:$B$500,$B137,'R-Existing'!AN$12:AN$500)</f>
        <v>0</v>
      </c>
      <c r="AO137" s="42"/>
      <c r="AP137" s="42"/>
    </row>
    <row r="138" spans="1:42" x14ac:dyDescent="0.2">
      <c r="A138" s="1">
        <f t="shared" si="6"/>
        <v>10</v>
      </c>
      <c r="B138" s="10">
        <f t="shared" si="9"/>
        <v>45596</v>
      </c>
      <c r="C138" s="42">
        <f>SUMIF('R-Existing'!$B$12:$B$500,$B138,'R-Existing'!C$12:C$500)</f>
        <v>0</v>
      </c>
      <c r="D138" s="42">
        <f>SUMIF('R-Existing'!$B$12:$B$500,$B138,'R-Existing'!D$12:D$500)</f>
        <v>6261933.629999998</v>
      </c>
      <c r="E138" s="42">
        <f>SUMIF('R-Existing'!$B$12:$B$500,$B138,'R-Existing'!E$12:E$500)</f>
        <v>0</v>
      </c>
      <c r="F138" s="42">
        <f>SUMIF('R-Existing'!$B$12:$B$500,$B138,'R-Existing'!F$12:F$500)</f>
        <v>0</v>
      </c>
      <c r="G138" s="42">
        <f>SUMIF('R-Existing'!$B$12:$B$500,$B138,'R-Existing'!G$12:G$500)</f>
        <v>0</v>
      </c>
      <c r="H138" s="42">
        <f>SUMIF('R-Existing'!$B$12:$B$500,$B138,'R-Existing'!H$12:H$500)</f>
        <v>0</v>
      </c>
      <c r="I138" s="42">
        <f>SUMIF('R-Existing'!$B$12:$B$500,$B138,'R-Existing'!I$12:I$500)</f>
        <v>0</v>
      </c>
      <c r="J138" s="42">
        <f>SUMIF('R-Existing'!$B$12:$B$500,$B138,'R-Existing'!J$12:J$500)</f>
        <v>0</v>
      </c>
      <c r="K138" s="42">
        <f>SUMIF('R-Existing'!$B$12:$B$500,$B138,'R-Existing'!K$12:K$500)</f>
        <v>0</v>
      </c>
      <c r="L138" s="42">
        <f>SUMIF('R-Existing'!$B$12:$B$500,$B138,'R-Existing'!L$12:L$500)</f>
        <v>0</v>
      </c>
      <c r="M138" s="42">
        <f>SUMIF('R-Existing'!$B$12:$B$500,$B138,'R-Existing'!M$12:M$500)</f>
        <v>0</v>
      </c>
      <c r="N138" s="42">
        <f>SUMIF('R-Existing'!$B$12:$B$500,$B138,'R-Existing'!N$12:N$500)</f>
        <v>0</v>
      </c>
      <c r="O138" s="42">
        <f>SUMIF('R-Existing'!$B$12:$B$500,$B138,'R-Existing'!O$12:O$500)</f>
        <v>0</v>
      </c>
      <c r="P138" s="42">
        <f>SUMIF('R-Existing'!$B$12:$B$500,$B138,'R-Existing'!P$12:P$500)</f>
        <v>0</v>
      </c>
      <c r="Q138" s="42">
        <f>SUMIF('R-Existing'!$B$12:$B$500,$B138,'R-Existing'!Q$12:Q$500)</f>
        <v>0</v>
      </c>
      <c r="R138" s="42">
        <f>SUMIF('R-Existing'!$B$12:$B$500,$B138,'R-Existing'!R$12:R$500)</f>
        <v>0</v>
      </c>
      <c r="S138" s="42">
        <f>SUMIF('R-Existing'!$B$12:$B$500,$B138,'R-Existing'!S$12:S$500)</f>
        <v>0</v>
      </c>
      <c r="T138" s="42">
        <f>SUMIF('R-Existing'!$B$12:$B$500,$B138,'R-Existing'!T$12:T$500)</f>
        <v>0</v>
      </c>
      <c r="U138" s="42">
        <f t="shared" si="8"/>
        <v>1</v>
      </c>
      <c r="V138" s="42">
        <f>SUMIF('R-Existing'!$B$12:$B$500,$B138,'R-Existing'!V$12:V$500)</f>
        <v>0</v>
      </c>
      <c r="W138" s="42">
        <f>SUMIF('R-Existing'!$B$12:$B$500,$B138,'R-Existing'!W$12:W$500)</f>
        <v>0</v>
      </c>
      <c r="X138" s="42">
        <f>SUMIF('R-Existing'!$B$12:$B$500,$B138,'R-Existing'!X$12:X$500)</f>
        <v>155</v>
      </c>
      <c r="Y138" s="42">
        <f>SUMIF('R-Existing'!$B$12:$B$500,$B138,'R-Existing'!Y$12:Y$500)</f>
        <v>0</v>
      </c>
      <c r="Z138" s="42">
        <f>SUMIF('R-Existing'!$B$12:$B$500,$B138,'R-Existing'!Z$12:Z$500)</f>
        <v>0</v>
      </c>
      <c r="AA138" s="42">
        <f>SUMIF('R-Existing'!$B$12:$B$500,$B138,'R-Existing'!AA$12:AA$500)</f>
        <v>0</v>
      </c>
      <c r="AB138" s="42">
        <f>SUMIF('R-Existing'!$B$12:$B$500,$B138,'R-Existing'!AB$12:AB$500)</f>
        <v>0</v>
      </c>
      <c r="AC138" s="42">
        <f>SUMIF('R-Existing'!$B$12:$B$500,$B138,'R-Existing'!AC$12:AC$500)</f>
        <v>0</v>
      </c>
      <c r="AD138" s="42">
        <f>SUMIF('R-Existing'!$B$12:$B$500,$B138,'R-Existing'!AD$12:AD$500)</f>
        <v>0</v>
      </c>
      <c r="AE138" s="70">
        <f>SUMIF('R-Existing'!$B$12:$B$500,$B138,'R-Existing'!AE$12:AE$500)</f>
        <v>0.1111</v>
      </c>
      <c r="AF138" s="42">
        <f>SUMIF('R-Existing'!$B$12:$B$500,$B138,'R-Existing'!AF$12:AF$500)</f>
        <v>0</v>
      </c>
      <c r="AG138" s="42">
        <f>SUMIF('R-Existing'!$B$12:$B$500,$B138,'R-Existing'!AG$12:AG$500)</f>
        <v>0</v>
      </c>
      <c r="AH138" s="42">
        <f>SUMIF('R-Existing'!$B$12:$B$500,$B138,'R-Existing'!AH$12:AH$500)</f>
        <v>0</v>
      </c>
      <c r="AI138" s="42">
        <f>SUMIF('R-Existing'!$B$12:$B$500,$B138,'R-Existing'!AI$12:AI$500)</f>
        <v>0</v>
      </c>
      <c r="AJ138" s="42">
        <f>SUMIF('R-Existing'!$B$12:$B$500,$B138,'R-Existing'!AJ$12:AJ$500)</f>
        <v>0</v>
      </c>
      <c r="AK138" s="42">
        <f>SUMIF('R-Existing'!$B$12:$B$500,$B138,'R-Existing'!AK$12:AK$500)</f>
        <v>0</v>
      </c>
      <c r="AL138" s="42">
        <f>SUMIF('R-Existing'!$B$12:$B$500,$B138,'R-Existing'!AL$12:AL$500)</f>
        <v>0</v>
      </c>
      <c r="AM138" s="42">
        <f>SUMIF('R-Existing'!$B$12:$B$500,$B138,'R-Existing'!AM$12:AM$500)</f>
        <v>0</v>
      </c>
      <c r="AN138" s="42">
        <f>SUMIF('R-Existing'!$B$12:$B$500,$B138,'R-Existing'!AN$12:AN$500)</f>
        <v>0</v>
      </c>
      <c r="AO138" s="42"/>
      <c r="AP138" s="42"/>
    </row>
    <row r="139" spans="1:42" x14ac:dyDescent="0.2">
      <c r="A139" s="1">
        <f t="shared" si="6"/>
        <v>11</v>
      </c>
      <c r="B139" s="10">
        <f t="shared" si="9"/>
        <v>45626</v>
      </c>
      <c r="C139" s="42">
        <f>SUMIF('R-Existing'!$B$12:$B$500,$B139,'R-Existing'!C$12:C$500)</f>
        <v>0</v>
      </c>
      <c r="D139" s="42">
        <f>SUMIF('R-Existing'!$B$12:$B$500,$B139,'R-Existing'!D$12:D$500)</f>
        <v>6261933.629999998</v>
      </c>
      <c r="E139" s="42">
        <f>SUMIF('R-Existing'!$B$12:$B$500,$B139,'R-Existing'!E$12:E$500)</f>
        <v>0</v>
      </c>
      <c r="F139" s="42">
        <f>SUMIF('R-Existing'!$B$12:$B$500,$B139,'R-Existing'!F$12:F$500)</f>
        <v>0</v>
      </c>
      <c r="G139" s="42">
        <f>SUMIF('R-Existing'!$B$12:$B$500,$B139,'R-Existing'!G$12:G$500)</f>
        <v>0</v>
      </c>
      <c r="H139" s="42">
        <f>SUMIF('R-Existing'!$B$12:$B$500,$B139,'R-Existing'!H$12:H$500)</f>
        <v>0</v>
      </c>
      <c r="I139" s="42">
        <f>SUMIF('R-Existing'!$B$12:$B$500,$B139,'R-Existing'!I$12:I$500)</f>
        <v>0</v>
      </c>
      <c r="J139" s="42">
        <f>SUMIF('R-Existing'!$B$12:$B$500,$B139,'R-Existing'!J$12:J$500)</f>
        <v>0</v>
      </c>
      <c r="K139" s="42">
        <f>SUMIF('R-Existing'!$B$12:$B$500,$B139,'R-Existing'!K$12:K$500)</f>
        <v>0</v>
      </c>
      <c r="L139" s="42">
        <f>SUMIF('R-Existing'!$B$12:$B$500,$B139,'R-Existing'!L$12:L$500)</f>
        <v>0</v>
      </c>
      <c r="M139" s="42">
        <f>SUMIF('R-Existing'!$B$12:$B$500,$B139,'R-Existing'!M$12:M$500)</f>
        <v>0</v>
      </c>
      <c r="N139" s="42">
        <f>SUMIF('R-Existing'!$B$12:$B$500,$B139,'R-Existing'!N$12:N$500)</f>
        <v>0</v>
      </c>
      <c r="O139" s="42">
        <f>SUMIF('R-Existing'!$B$12:$B$500,$B139,'R-Existing'!O$12:O$500)</f>
        <v>0</v>
      </c>
      <c r="P139" s="42">
        <f>SUMIF('R-Existing'!$B$12:$B$500,$B139,'R-Existing'!P$12:P$500)</f>
        <v>0</v>
      </c>
      <c r="Q139" s="42">
        <f>SUMIF('R-Existing'!$B$12:$B$500,$B139,'R-Existing'!Q$12:Q$500)</f>
        <v>0</v>
      </c>
      <c r="R139" s="42">
        <f>SUMIF('R-Existing'!$B$12:$B$500,$B139,'R-Existing'!R$12:R$500)</f>
        <v>0</v>
      </c>
      <c r="S139" s="42">
        <f>SUMIF('R-Existing'!$B$12:$B$500,$B139,'R-Existing'!S$12:S$500)</f>
        <v>0</v>
      </c>
      <c r="T139" s="42">
        <f>SUMIF('R-Existing'!$B$12:$B$500,$B139,'R-Existing'!T$12:T$500)</f>
        <v>0</v>
      </c>
      <c r="U139" s="42">
        <f t="shared" si="8"/>
        <v>1</v>
      </c>
      <c r="V139" s="42">
        <f>SUMIF('R-Existing'!$B$12:$B$500,$B139,'R-Existing'!V$12:V$500)</f>
        <v>0</v>
      </c>
      <c r="W139" s="42">
        <f>SUMIF('R-Existing'!$B$12:$B$500,$B139,'R-Existing'!W$12:W$500)</f>
        <v>0</v>
      </c>
      <c r="X139" s="42">
        <f>SUMIF('R-Existing'!$B$12:$B$500,$B139,'R-Existing'!X$12:X$500)</f>
        <v>155</v>
      </c>
      <c r="Y139" s="42">
        <f>SUMIF('R-Existing'!$B$12:$B$500,$B139,'R-Existing'!Y$12:Y$500)</f>
        <v>0</v>
      </c>
      <c r="Z139" s="42">
        <f>SUMIF('R-Existing'!$B$12:$B$500,$B139,'R-Existing'!Z$12:Z$500)</f>
        <v>0</v>
      </c>
      <c r="AA139" s="42">
        <f>SUMIF('R-Existing'!$B$12:$B$500,$B139,'R-Existing'!AA$12:AA$500)</f>
        <v>0</v>
      </c>
      <c r="AB139" s="42">
        <f>SUMIF('R-Existing'!$B$12:$B$500,$B139,'R-Existing'!AB$12:AB$500)</f>
        <v>0</v>
      </c>
      <c r="AC139" s="42">
        <f>SUMIF('R-Existing'!$B$12:$B$500,$B139,'R-Existing'!AC$12:AC$500)</f>
        <v>0</v>
      </c>
      <c r="AD139" s="42">
        <f>SUMIF('R-Existing'!$B$12:$B$500,$B139,'R-Existing'!AD$12:AD$500)</f>
        <v>0</v>
      </c>
      <c r="AE139" s="70">
        <f>SUMIF('R-Existing'!$B$12:$B$500,$B139,'R-Existing'!AE$12:AE$500)</f>
        <v>0.1111</v>
      </c>
      <c r="AF139" s="42">
        <f>SUMIF('R-Existing'!$B$12:$B$500,$B139,'R-Existing'!AF$12:AF$500)</f>
        <v>0</v>
      </c>
      <c r="AG139" s="42">
        <f>SUMIF('R-Existing'!$B$12:$B$500,$B139,'R-Existing'!AG$12:AG$500)</f>
        <v>0</v>
      </c>
      <c r="AH139" s="42">
        <f>SUMIF('R-Existing'!$B$12:$B$500,$B139,'R-Existing'!AH$12:AH$500)</f>
        <v>0</v>
      </c>
      <c r="AI139" s="42">
        <f>SUMIF('R-Existing'!$B$12:$B$500,$B139,'R-Existing'!AI$12:AI$500)</f>
        <v>0</v>
      </c>
      <c r="AJ139" s="42">
        <f>SUMIF('R-Existing'!$B$12:$B$500,$B139,'R-Existing'!AJ$12:AJ$500)</f>
        <v>0</v>
      </c>
      <c r="AK139" s="42">
        <f>SUMIF('R-Existing'!$B$12:$B$500,$B139,'R-Existing'!AK$12:AK$500)</f>
        <v>0</v>
      </c>
      <c r="AL139" s="42">
        <f>SUMIF('R-Existing'!$B$12:$B$500,$B139,'R-Existing'!AL$12:AL$500)</f>
        <v>0</v>
      </c>
      <c r="AM139" s="42">
        <f>SUMIF('R-Existing'!$B$12:$B$500,$B139,'R-Existing'!AM$12:AM$500)</f>
        <v>0</v>
      </c>
      <c r="AN139" s="42">
        <f>SUMIF('R-Existing'!$B$12:$B$500,$B139,'R-Existing'!AN$12:AN$500)</f>
        <v>0</v>
      </c>
      <c r="AO139" s="42"/>
      <c r="AP139" s="42"/>
    </row>
    <row r="140" spans="1:42" x14ac:dyDescent="0.2">
      <c r="A140" s="1">
        <f t="shared" si="6"/>
        <v>12</v>
      </c>
      <c r="B140" s="10">
        <f t="shared" si="9"/>
        <v>45657</v>
      </c>
      <c r="C140" s="42">
        <f>SUMIF('R-Existing'!$B$12:$B$500,$B140,'R-Existing'!C$12:C$500)</f>
        <v>0</v>
      </c>
      <c r="D140" s="42">
        <f>SUMIF('R-Existing'!$B$12:$B$500,$B140,'R-Existing'!D$12:D$500)</f>
        <v>6261933.629999998</v>
      </c>
      <c r="E140" s="42">
        <f>SUMIF('R-Existing'!$B$12:$B$500,$B140,'R-Existing'!E$12:E$500)</f>
        <v>0</v>
      </c>
      <c r="F140" s="42">
        <f>SUMIF('R-Existing'!$B$12:$B$500,$B140,'R-Existing'!F$12:F$500)</f>
        <v>0</v>
      </c>
      <c r="G140" s="42">
        <f>SUMIF('R-Existing'!$B$12:$B$500,$B140,'R-Existing'!G$12:G$500)</f>
        <v>0</v>
      </c>
      <c r="H140" s="42">
        <f>SUMIF('R-Existing'!$B$12:$B$500,$B140,'R-Existing'!H$12:H$500)</f>
        <v>0</v>
      </c>
      <c r="I140" s="42">
        <f>SUMIF('R-Existing'!$B$12:$B$500,$B140,'R-Existing'!I$12:I$500)</f>
        <v>0</v>
      </c>
      <c r="J140" s="42">
        <f>SUMIF('R-Existing'!$B$12:$B$500,$B140,'R-Existing'!J$12:J$500)</f>
        <v>0</v>
      </c>
      <c r="K140" s="42">
        <f>SUMIF('R-Existing'!$B$12:$B$500,$B140,'R-Existing'!K$12:K$500)</f>
        <v>0</v>
      </c>
      <c r="L140" s="42">
        <f>SUMIF('R-Existing'!$B$12:$B$500,$B140,'R-Existing'!L$12:L$500)</f>
        <v>0</v>
      </c>
      <c r="M140" s="42">
        <f>SUMIF('R-Existing'!$B$12:$B$500,$B140,'R-Existing'!M$12:M$500)</f>
        <v>0</v>
      </c>
      <c r="N140" s="42">
        <f>SUMIF('R-Existing'!$B$12:$B$500,$B140,'R-Existing'!N$12:N$500)</f>
        <v>0</v>
      </c>
      <c r="O140" s="42">
        <f>SUMIF('R-Existing'!$B$12:$B$500,$B140,'R-Existing'!O$12:O$500)</f>
        <v>0</v>
      </c>
      <c r="P140" s="42">
        <f>SUMIF('R-Existing'!$B$12:$B$500,$B140,'R-Existing'!P$12:P$500)</f>
        <v>0</v>
      </c>
      <c r="Q140" s="42">
        <f>SUMIF('R-Existing'!$B$12:$B$500,$B140,'R-Existing'!Q$12:Q$500)</f>
        <v>0</v>
      </c>
      <c r="R140" s="42">
        <f>SUMIF('R-Existing'!$B$12:$B$500,$B140,'R-Existing'!R$12:R$500)</f>
        <v>0</v>
      </c>
      <c r="S140" s="42">
        <f>SUMIF('R-Existing'!$B$12:$B$500,$B140,'R-Existing'!S$12:S$500)</f>
        <v>0</v>
      </c>
      <c r="T140" s="42">
        <f>SUMIF('R-Existing'!$B$12:$B$500,$B140,'R-Existing'!T$12:T$500)</f>
        <v>0</v>
      </c>
      <c r="U140" s="42">
        <f t="shared" si="8"/>
        <v>1</v>
      </c>
      <c r="V140" s="42">
        <f>SUMIF('R-Existing'!$B$12:$B$500,$B140,'R-Existing'!V$12:V$500)</f>
        <v>0</v>
      </c>
      <c r="W140" s="42">
        <f>SUMIF('R-Existing'!$B$12:$B$500,$B140,'R-Existing'!W$12:W$500)</f>
        <v>0</v>
      </c>
      <c r="X140" s="42">
        <f>SUMIF('R-Existing'!$B$12:$B$500,$B140,'R-Existing'!X$12:X$500)</f>
        <v>155</v>
      </c>
      <c r="Y140" s="42">
        <f>SUMIF('R-Existing'!$B$12:$B$500,$B140,'R-Existing'!Y$12:Y$500)</f>
        <v>0</v>
      </c>
      <c r="Z140" s="42">
        <f>SUMIF('R-Existing'!$B$12:$B$500,$B140,'R-Existing'!Z$12:Z$500)</f>
        <v>0</v>
      </c>
      <c r="AA140" s="42">
        <f>SUMIF('R-Existing'!$B$12:$B$500,$B140,'R-Existing'!AA$12:AA$500)</f>
        <v>0</v>
      </c>
      <c r="AB140" s="42">
        <f>SUMIF('R-Existing'!$B$12:$B$500,$B140,'R-Existing'!AB$12:AB$500)</f>
        <v>0</v>
      </c>
      <c r="AC140" s="42">
        <f>SUMIF('R-Existing'!$B$12:$B$500,$B140,'R-Existing'!AC$12:AC$500)</f>
        <v>0</v>
      </c>
      <c r="AD140" s="42">
        <f>SUMIF('R-Existing'!$B$12:$B$500,$B140,'R-Existing'!AD$12:AD$500)</f>
        <v>0</v>
      </c>
      <c r="AE140" s="70">
        <f>SUMIF('R-Existing'!$B$12:$B$500,$B140,'R-Existing'!AE$12:AE$500)</f>
        <v>0.1111</v>
      </c>
      <c r="AF140" s="42">
        <f>SUMIF('R-Existing'!$B$12:$B$500,$B140,'R-Existing'!AF$12:AF$500)</f>
        <v>0</v>
      </c>
      <c r="AG140" s="42">
        <f>SUMIF('R-Existing'!$B$12:$B$500,$B140,'R-Existing'!AG$12:AG$500)</f>
        <v>0</v>
      </c>
      <c r="AH140" s="42">
        <f>SUMIF('R-Existing'!$B$12:$B$500,$B140,'R-Existing'!AH$12:AH$500)</f>
        <v>0</v>
      </c>
      <c r="AI140" s="42">
        <f>SUMIF('R-Existing'!$B$12:$B$500,$B140,'R-Existing'!AI$12:AI$500)</f>
        <v>0</v>
      </c>
      <c r="AJ140" s="42">
        <f>SUMIF('R-Existing'!$B$12:$B$500,$B140,'R-Existing'!AJ$12:AJ$500)</f>
        <v>0</v>
      </c>
      <c r="AK140" s="42">
        <f>SUMIF('R-Existing'!$B$12:$B$500,$B140,'R-Existing'!AK$12:AK$500)</f>
        <v>0</v>
      </c>
      <c r="AL140" s="42">
        <f>SUMIF('R-Existing'!$B$12:$B$500,$B140,'R-Existing'!AL$12:AL$500)</f>
        <v>0</v>
      </c>
      <c r="AM140" s="42">
        <f>SUMIF('R-Existing'!$B$12:$B$500,$B140,'R-Existing'!AM$12:AM$500)</f>
        <v>0</v>
      </c>
      <c r="AN140" s="42">
        <f>SUMIF('R-Existing'!$B$12:$B$500,$B140,'R-Existing'!AN$12:AN$500)</f>
        <v>0</v>
      </c>
      <c r="AO140" s="42"/>
      <c r="AP140" s="42"/>
    </row>
    <row r="141" spans="1:42" x14ac:dyDescent="0.2">
      <c r="A141" s="1">
        <f t="shared" ref="A141:A200" si="10">MONTH(B141)</f>
        <v>1</v>
      </c>
      <c r="B141" s="10">
        <f t="shared" ref="B141:B172" si="11">EOMONTH(B140,1)</f>
        <v>45688</v>
      </c>
      <c r="C141" s="42">
        <f>SUMIF('R-Existing'!$B$12:$B$500,$B141,'R-Existing'!C$12:C$500)</f>
        <v>0</v>
      </c>
      <c r="D141" s="42">
        <f>SUMIF('R-Existing'!$B$12:$B$500,$B141,'R-Existing'!D$12:D$500)</f>
        <v>6261933.629999998</v>
      </c>
      <c r="E141" s="42">
        <f>SUMIF('R-Existing'!$B$12:$B$500,$B141,'R-Existing'!E$12:E$500)</f>
        <v>0</v>
      </c>
      <c r="F141" s="42">
        <f>SUMIF('R-Existing'!$B$12:$B$500,$B141,'R-Existing'!F$12:F$500)</f>
        <v>0</v>
      </c>
      <c r="G141" s="42">
        <f>SUMIF('R-Existing'!$B$12:$B$500,$B141,'R-Existing'!G$12:G$500)</f>
        <v>0</v>
      </c>
      <c r="H141" s="42">
        <f>SUMIF('R-Existing'!$B$12:$B$500,$B141,'R-Existing'!H$12:H$500)</f>
        <v>0</v>
      </c>
      <c r="I141" s="42">
        <f>SUMIF('R-Existing'!$B$12:$B$500,$B141,'R-Existing'!I$12:I$500)</f>
        <v>0</v>
      </c>
      <c r="J141" s="42">
        <f>SUMIF('R-Existing'!$B$12:$B$500,$B141,'R-Existing'!J$12:J$500)</f>
        <v>0</v>
      </c>
      <c r="K141" s="42">
        <f>SUMIF('R-Existing'!$B$12:$B$500,$B141,'R-Existing'!K$12:K$500)</f>
        <v>0</v>
      </c>
      <c r="L141" s="42">
        <f>SUMIF('R-Existing'!$B$12:$B$500,$B141,'R-Existing'!L$12:L$500)</f>
        <v>0</v>
      </c>
      <c r="M141" s="42">
        <f>SUMIF('R-Existing'!$B$12:$B$500,$B141,'R-Existing'!M$12:M$500)</f>
        <v>0</v>
      </c>
      <c r="N141" s="42">
        <f>SUMIF('R-Existing'!$B$12:$B$500,$B141,'R-Existing'!N$12:N$500)</f>
        <v>0</v>
      </c>
      <c r="O141" s="42">
        <f>SUMIF('R-Existing'!$B$12:$B$500,$B141,'R-Existing'!O$12:O$500)</f>
        <v>0</v>
      </c>
      <c r="P141" s="42">
        <f>SUMIF('R-Existing'!$B$12:$B$500,$B141,'R-Existing'!P$12:P$500)</f>
        <v>0</v>
      </c>
      <c r="Q141" s="42">
        <f>SUMIF('R-Existing'!$B$12:$B$500,$B141,'R-Existing'!Q$12:Q$500)</f>
        <v>0</v>
      </c>
      <c r="R141" s="42">
        <f>SUMIF('R-Existing'!$B$12:$B$500,$B141,'R-Existing'!R$12:R$500)</f>
        <v>0</v>
      </c>
      <c r="S141" s="42">
        <f>SUMIF('R-Existing'!$B$12:$B$500,$B141,'R-Existing'!S$12:S$500)</f>
        <v>0</v>
      </c>
      <c r="T141" s="42">
        <f>SUMIF('R-Existing'!$B$12:$B$500,$B141,'R-Existing'!T$12:T$500)</f>
        <v>0</v>
      </c>
      <c r="U141" s="42">
        <f t="shared" si="8"/>
        <v>1</v>
      </c>
      <c r="V141" s="42">
        <f>SUMIF('R-Existing'!$B$12:$B$500,$B141,'R-Existing'!V$12:V$500)</f>
        <v>0</v>
      </c>
      <c r="W141" s="42">
        <f>SUMIF('R-Existing'!$B$12:$B$500,$B141,'R-Existing'!W$12:W$500)</f>
        <v>0</v>
      </c>
      <c r="X141" s="42">
        <f>SUMIF('R-Existing'!$B$12:$B$500,$B141,'R-Existing'!X$12:X$500)</f>
        <v>155</v>
      </c>
      <c r="Y141" s="42">
        <f>SUMIF('R-Existing'!$B$12:$B$500,$B141,'R-Existing'!Y$12:Y$500)</f>
        <v>0</v>
      </c>
      <c r="Z141" s="42">
        <f>SUMIF('R-Existing'!$B$12:$B$500,$B141,'R-Existing'!Z$12:Z$500)</f>
        <v>0</v>
      </c>
      <c r="AA141" s="42">
        <f>SUMIF('R-Existing'!$B$12:$B$500,$B141,'R-Existing'!AA$12:AA$500)</f>
        <v>0</v>
      </c>
      <c r="AB141" s="42">
        <f>SUMIF('R-Existing'!$B$12:$B$500,$B141,'R-Existing'!AB$12:AB$500)</f>
        <v>0</v>
      </c>
      <c r="AC141" s="42">
        <f>SUMIF('R-Existing'!$B$12:$B$500,$B141,'R-Existing'!AC$12:AC$500)</f>
        <v>0</v>
      </c>
      <c r="AD141" s="42">
        <f>SUMIF('R-Existing'!$B$12:$B$500,$B141,'R-Existing'!AD$12:AD$500)</f>
        <v>0</v>
      </c>
      <c r="AE141" s="70">
        <f>SUMIF('R-Existing'!$B$12:$B$500,$B141,'R-Existing'!AE$12:AE$500)</f>
        <v>0.1111</v>
      </c>
      <c r="AF141" s="42">
        <f>SUMIF('R-Existing'!$B$12:$B$500,$B141,'R-Existing'!AF$12:AF$500)</f>
        <v>0</v>
      </c>
      <c r="AG141" s="42">
        <f>SUMIF('R-Existing'!$B$12:$B$500,$B141,'R-Existing'!AG$12:AG$500)</f>
        <v>0</v>
      </c>
      <c r="AH141" s="42">
        <f>SUMIF('R-Existing'!$B$12:$B$500,$B141,'R-Existing'!AH$12:AH$500)</f>
        <v>0</v>
      </c>
      <c r="AI141" s="42">
        <f>SUMIF('R-Existing'!$B$12:$B$500,$B141,'R-Existing'!AI$12:AI$500)</f>
        <v>0</v>
      </c>
      <c r="AJ141" s="42">
        <f>SUMIF('R-Existing'!$B$12:$B$500,$B141,'R-Existing'!AJ$12:AJ$500)</f>
        <v>0</v>
      </c>
      <c r="AK141" s="42">
        <f>SUMIF('R-Existing'!$B$12:$B$500,$B141,'R-Existing'!AK$12:AK$500)</f>
        <v>0</v>
      </c>
      <c r="AL141" s="42">
        <f>SUMIF('R-Existing'!$B$12:$B$500,$B141,'R-Existing'!AL$12:AL$500)</f>
        <v>0</v>
      </c>
      <c r="AM141" s="42">
        <f>SUMIF('R-Existing'!$B$12:$B$500,$B141,'R-Existing'!AM$12:AM$500)</f>
        <v>0</v>
      </c>
      <c r="AN141" s="42">
        <f>SUMIF('R-Existing'!$B$12:$B$500,$B141,'R-Existing'!AN$12:AN$500)</f>
        <v>0</v>
      </c>
      <c r="AO141" s="42"/>
      <c r="AP141" s="42"/>
    </row>
    <row r="142" spans="1:42" x14ac:dyDescent="0.2">
      <c r="A142" s="1">
        <f t="shared" si="10"/>
        <v>2</v>
      </c>
      <c r="B142" s="10">
        <f t="shared" si="11"/>
        <v>45716</v>
      </c>
      <c r="C142" s="42">
        <f>SUMIF('R-Existing'!$B$12:$B$500,$B142,'R-Existing'!C$12:C$500)</f>
        <v>0</v>
      </c>
      <c r="D142" s="42">
        <f>SUMIF('R-Existing'!$B$12:$B$500,$B142,'R-Existing'!D$12:D$500)</f>
        <v>6261933.629999998</v>
      </c>
      <c r="E142" s="42">
        <f>SUMIF('R-Existing'!$B$12:$B$500,$B142,'R-Existing'!E$12:E$500)</f>
        <v>0</v>
      </c>
      <c r="F142" s="42">
        <f>SUMIF('R-Existing'!$B$12:$B$500,$B142,'R-Existing'!F$12:F$500)</f>
        <v>0</v>
      </c>
      <c r="G142" s="42">
        <f>SUMIF('R-Existing'!$B$12:$B$500,$B142,'R-Existing'!G$12:G$500)</f>
        <v>0</v>
      </c>
      <c r="H142" s="42">
        <f>SUMIF('R-Existing'!$B$12:$B$500,$B142,'R-Existing'!H$12:H$500)</f>
        <v>0</v>
      </c>
      <c r="I142" s="42">
        <f>SUMIF('R-Existing'!$B$12:$B$500,$B142,'R-Existing'!I$12:I$500)</f>
        <v>0</v>
      </c>
      <c r="J142" s="42">
        <f>SUMIF('R-Existing'!$B$12:$B$500,$B142,'R-Existing'!J$12:J$500)</f>
        <v>0</v>
      </c>
      <c r="K142" s="42">
        <f>SUMIF('R-Existing'!$B$12:$B$500,$B142,'R-Existing'!K$12:K$500)</f>
        <v>0</v>
      </c>
      <c r="L142" s="42">
        <f>SUMIF('R-Existing'!$B$12:$B$500,$B142,'R-Existing'!L$12:L$500)</f>
        <v>0</v>
      </c>
      <c r="M142" s="42">
        <f>SUMIF('R-Existing'!$B$12:$B$500,$B142,'R-Existing'!M$12:M$500)</f>
        <v>0</v>
      </c>
      <c r="N142" s="42">
        <f>SUMIF('R-Existing'!$B$12:$B$500,$B142,'R-Existing'!N$12:N$500)</f>
        <v>0</v>
      </c>
      <c r="O142" s="42">
        <f>SUMIF('R-Existing'!$B$12:$B$500,$B142,'R-Existing'!O$12:O$500)</f>
        <v>0</v>
      </c>
      <c r="P142" s="42">
        <f>SUMIF('R-Existing'!$B$12:$B$500,$B142,'R-Existing'!P$12:P$500)</f>
        <v>0</v>
      </c>
      <c r="Q142" s="42">
        <f>SUMIF('R-Existing'!$B$12:$B$500,$B142,'R-Existing'!Q$12:Q$500)</f>
        <v>0</v>
      </c>
      <c r="R142" s="42">
        <f>SUMIF('R-Existing'!$B$12:$B$500,$B142,'R-Existing'!R$12:R$500)</f>
        <v>0</v>
      </c>
      <c r="S142" s="42">
        <f>SUMIF('R-Existing'!$B$12:$B$500,$B142,'R-Existing'!S$12:S$500)</f>
        <v>0</v>
      </c>
      <c r="T142" s="42">
        <f>SUMIF('R-Existing'!$B$12:$B$500,$B142,'R-Existing'!T$12:T$500)</f>
        <v>0</v>
      </c>
      <c r="U142" s="42">
        <f t="shared" ref="U142:U200" si="12">U141</f>
        <v>1</v>
      </c>
      <c r="V142" s="42">
        <f>SUMIF('R-Existing'!$B$12:$B$500,$B142,'R-Existing'!V$12:V$500)</f>
        <v>0</v>
      </c>
      <c r="W142" s="42">
        <f>SUMIF('R-Existing'!$B$12:$B$500,$B142,'R-Existing'!W$12:W$500)</f>
        <v>0</v>
      </c>
      <c r="X142" s="42">
        <f>SUMIF('R-Existing'!$B$12:$B$500,$B142,'R-Existing'!X$12:X$500)</f>
        <v>155</v>
      </c>
      <c r="Y142" s="42">
        <f>SUMIF('R-Existing'!$B$12:$B$500,$B142,'R-Existing'!Y$12:Y$500)</f>
        <v>0</v>
      </c>
      <c r="Z142" s="42">
        <f>SUMIF('R-Existing'!$B$12:$B$500,$B142,'R-Existing'!Z$12:Z$500)</f>
        <v>0</v>
      </c>
      <c r="AA142" s="42">
        <f>SUMIF('R-Existing'!$B$12:$B$500,$B142,'R-Existing'!AA$12:AA$500)</f>
        <v>0</v>
      </c>
      <c r="AB142" s="42">
        <f>SUMIF('R-Existing'!$B$12:$B$500,$B142,'R-Existing'!AB$12:AB$500)</f>
        <v>0</v>
      </c>
      <c r="AC142" s="42">
        <f>SUMIF('R-Existing'!$B$12:$B$500,$B142,'R-Existing'!AC$12:AC$500)</f>
        <v>0</v>
      </c>
      <c r="AD142" s="42">
        <f>SUMIF('R-Existing'!$B$12:$B$500,$B142,'R-Existing'!AD$12:AD$500)</f>
        <v>0</v>
      </c>
      <c r="AE142" s="70">
        <f>SUMIF('R-Existing'!$B$12:$B$500,$B142,'R-Existing'!AE$12:AE$500)</f>
        <v>0.1111</v>
      </c>
      <c r="AF142" s="42">
        <f>SUMIF('R-Existing'!$B$12:$B$500,$B142,'R-Existing'!AF$12:AF$500)</f>
        <v>0</v>
      </c>
      <c r="AG142" s="42">
        <f>SUMIF('R-Existing'!$B$12:$B$500,$B142,'R-Existing'!AG$12:AG$500)</f>
        <v>0</v>
      </c>
      <c r="AH142" s="42">
        <f>SUMIF('R-Existing'!$B$12:$B$500,$B142,'R-Existing'!AH$12:AH$500)</f>
        <v>0</v>
      </c>
      <c r="AI142" s="42">
        <f>SUMIF('R-Existing'!$B$12:$B$500,$B142,'R-Existing'!AI$12:AI$500)</f>
        <v>0</v>
      </c>
      <c r="AJ142" s="42">
        <f>SUMIF('R-Existing'!$B$12:$B$500,$B142,'R-Existing'!AJ$12:AJ$500)</f>
        <v>0</v>
      </c>
      <c r="AK142" s="42">
        <f>SUMIF('R-Existing'!$B$12:$B$500,$B142,'R-Existing'!AK$12:AK$500)</f>
        <v>0</v>
      </c>
      <c r="AL142" s="42">
        <f>SUMIF('R-Existing'!$B$12:$B$500,$B142,'R-Existing'!AL$12:AL$500)</f>
        <v>0</v>
      </c>
      <c r="AM142" s="42">
        <f>SUMIF('R-Existing'!$B$12:$B$500,$B142,'R-Existing'!AM$12:AM$500)</f>
        <v>0</v>
      </c>
      <c r="AN142" s="42">
        <f>SUMIF('R-Existing'!$B$12:$B$500,$B142,'R-Existing'!AN$12:AN$500)</f>
        <v>0</v>
      </c>
      <c r="AO142" s="42"/>
      <c r="AP142" s="42"/>
    </row>
    <row r="143" spans="1:42" x14ac:dyDescent="0.2">
      <c r="A143" s="1">
        <f t="shared" si="10"/>
        <v>3</v>
      </c>
      <c r="B143" s="10">
        <f t="shared" si="11"/>
        <v>45747</v>
      </c>
      <c r="C143" s="42">
        <f>SUMIF('R-Existing'!$B$12:$B$500,$B143,'R-Existing'!C$12:C$500)</f>
        <v>0</v>
      </c>
      <c r="D143" s="42">
        <f>SUMIF('R-Existing'!$B$12:$B$500,$B143,'R-Existing'!D$12:D$500)</f>
        <v>6261933.629999998</v>
      </c>
      <c r="E143" s="42">
        <f>SUMIF('R-Existing'!$B$12:$B$500,$B143,'R-Existing'!E$12:E$500)</f>
        <v>0</v>
      </c>
      <c r="F143" s="42">
        <f>SUMIF('R-Existing'!$B$12:$B$500,$B143,'R-Existing'!F$12:F$500)</f>
        <v>0</v>
      </c>
      <c r="G143" s="42">
        <f>SUMIF('R-Existing'!$B$12:$B$500,$B143,'R-Existing'!G$12:G$500)</f>
        <v>0</v>
      </c>
      <c r="H143" s="42">
        <f>SUMIF('R-Existing'!$B$12:$B$500,$B143,'R-Existing'!H$12:H$500)</f>
        <v>0</v>
      </c>
      <c r="I143" s="42">
        <f>SUMIF('R-Existing'!$B$12:$B$500,$B143,'R-Existing'!I$12:I$500)</f>
        <v>0</v>
      </c>
      <c r="J143" s="42">
        <f>SUMIF('R-Existing'!$B$12:$B$500,$B143,'R-Existing'!J$12:J$500)</f>
        <v>0</v>
      </c>
      <c r="K143" s="42">
        <f>SUMIF('R-Existing'!$B$12:$B$500,$B143,'R-Existing'!K$12:K$500)</f>
        <v>0</v>
      </c>
      <c r="L143" s="42">
        <f>SUMIF('R-Existing'!$B$12:$B$500,$B143,'R-Existing'!L$12:L$500)</f>
        <v>0</v>
      </c>
      <c r="M143" s="42">
        <f>SUMIF('R-Existing'!$B$12:$B$500,$B143,'R-Existing'!M$12:M$500)</f>
        <v>0</v>
      </c>
      <c r="N143" s="42">
        <f>SUMIF('R-Existing'!$B$12:$B$500,$B143,'R-Existing'!N$12:N$500)</f>
        <v>0</v>
      </c>
      <c r="O143" s="42">
        <f>SUMIF('R-Existing'!$B$12:$B$500,$B143,'R-Existing'!O$12:O$500)</f>
        <v>0</v>
      </c>
      <c r="P143" s="42">
        <f>SUMIF('R-Existing'!$B$12:$B$500,$B143,'R-Existing'!P$12:P$500)</f>
        <v>0</v>
      </c>
      <c r="Q143" s="42">
        <f>SUMIF('R-Existing'!$B$12:$B$500,$B143,'R-Existing'!Q$12:Q$500)</f>
        <v>0</v>
      </c>
      <c r="R143" s="42">
        <f>SUMIF('R-Existing'!$B$12:$B$500,$B143,'R-Existing'!R$12:R$500)</f>
        <v>0</v>
      </c>
      <c r="S143" s="42">
        <f>SUMIF('R-Existing'!$B$12:$B$500,$B143,'R-Existing'!S$12:S$500)</f>
        <v>0</v>
      </c>
      <c r="T143" s="42">
        <f>SUMIF('R-Existing'!$B$12:$B$500,$B143,'R-Existing'!T$12:T$500)</f>
        <v>0</v>
      </c>
      <c r="U143" s="42">
        <f t="shared" si="12"/>
        <v>1</v>
      </c>
      <c r="V143" s="42">
        <f>SUMIF('R-Existing'!$B$12:$B$500,$B143,'R-Existing'!V$12:V$500)</f>
        <v>0</v>
      </c>
      <c r="W143" s="42">
        <f>SUMIF('R-Existing'!$B$12:$B$500,$B143,'R-Existing'!W$12:W$500)</f>
        <v>0</v>
      </c>
      <c r="X143" s="42">
        <f>SUMIF('R-Existing'!$B$12:$B$500,$B143,'R-Existing'!X$12:X$500)</f>
        <v>155</v>
      </c>
      <c r="Y143" s="42">
        <f>SUMIF('R-Existing'!$B$12:$B$500,$B143,'R-Existing'!Y$12:Y$500)</f>
        <v>0</v>
      </c>
      <c r="Z143" s="42">
        <f>SUMIF('R-Existing'!$B$12:$B$500,$B143,'R-Existing'!Z$12:Z$500)</f>
        <v>0</v>
      </c>
      <c r="AA143" s="42">
        <f>SUMIF('R-Existing'!$B$12:$B$500,$B143,'R-Existing'!AA$12:AA$500)</f>
        <v>0</v>
      </c>
      <c r="AB143" s="42">
        <f>SUMIF('R-Existing'!$B$12:$B$500,$B143,'R-Existing'!AB$12:AB$500)</f>
        <v>0</v>
      </c>
      <c r="AC143" s="42">
        <f>SUMIF('R-Existing'!$B$12:$B$500,$B143,'R-Existing'!AC$12:AC$500)</f>
        <v>0</v>
      </c>
      <c r="AD143" s="42">
        <f>SUMIF('R-Existing'!$B$12:$B$500,$B143,'R-Existing'!AD$12:AD$500)</f>
        <v>0</v>
      </c>
      <c r="AE143" s="70">
        <f>SUMIF('R-Existing'!$B$12:$B$500,$B143,'R-Existing'!AE$12:AE$500)</f>
        <v>0.1111</v>
      </c>
      <c r="AF143" s="42">
        <f>SUMIF('R-Existing'!$B$12:$B$500,$B143,'R-Existing'!AF$12:AF$500)</f>
        <v>0</v>
      </c>
      <c r="AG143" s="42">
        <f>SUMIF('R-Existing'!$B$12:$B$500,$B143,'R-Existing'!AG$12:AG$500)</f>
        <v>0</v>
      </c>
      <c r="AH143" s="42">
        <f>SUMIF('R-Existing'!$B$12:$B$500,$B143,'R-Existing'!AH$12:AH$500)</f>
        <v>0</v>
      </c>
      <c r="AI143" s="42">
        <f>SUMIF('R-Existing'!$B$12:$B$500,$B143,'R-Existing'!AI$12:AI$500)</f>
        <v>0</v>
      </c>
      <c r="AJ143" s="42">
        <f>SUMIF('R-Existing'!$B$12:$B$500,$B143,'R-Existing'!AJ$12:AJ$500)</f>
        <v>0</v>
      </c>
      <c r="AK143" s="42">
        <f>SUMIF('R-Existing'!$B$12:$B$500,$B143,'R-Existing'!AK$12:AK$500)</f>
        <v>0</v>
      </c>
      <c r="AL143" s="42">
        <f>SUMIF('R-Existing'!$B$12:$B$500,$B143,'R-Existing'!AL$12:AL$500)</f>
        <v>0</v>
      </c>
      <c r="AM143" s="42">
        <f>SUMIF('R-Existing'!$B$12:$B$500,$B143,'R-Existing'!AM$12:AM$500)</f>
        <v>0</v>
      </c>
      <c r="AN143" s="42">
        <f>SUMIF('R-Existing'!$B$12:$B$500,$B143,'R-Existing'!AN$12:AN$500)</f>
        <v>0</v>
      </c>
      <c r="AO143" s="42"/>
      <c r="AP143" s="42"/>
    </row>
    <row r="144" spans="1:42" x14ac:dyDescent="0.2">
      <c r="A144" s="1">
        <f t="shared" si="10"/>
        <v>4</v>
      </c>
      <c r="B144" s="10">
        <f t="shared" si="11"/>
        <v>45777</v>
      </c>
      <c r="C144" s="42">
        <f>SUMIF('R-Existing'!$B$12:$B$500,$B144,'R-Existing'!C$12:C$500)</f>
        <v>0</v>
      </c>
      <c r="D144" s="42">
        <f>SUMIF('R-Existing'!$B$12:$B$500,$B144,'R-Existing'!D$12:D$500)</f>
        <v>6261933.629999998</v>
      </c>
      <c r="E144" s="42">
        <f>SUMIF('R-Existing'!$B$12:$B$500,$B144,'R-Existing'!E$12:E$500)</f>
        <v>0</v>
      </c>
      <c r="F144" s="42">
        <f>SUMIF('R-Existing'!$B$12:$B$500,$B144,'R-Existing'!F$12:F$500)</f>
        <v>0</v>
      </c>
      <c r="G144" s="42">
        <f>SUMIF('R-Existing'!$B$12:$B$500,$B144,'R-Existing'!G$12:G$500)</f>
        <v>0</v>
      </c>
      <c r="H144" s="42">
        <f>SUMIF('R-Existing'!$B$12:$B$500,$B144,'R-Existing'!H$12:H$500)</f>
        <v>0</v>
      </c>
      <c r="I144" s="42">
        <f>SUMIF('R-Existing'!$B$12:$B$500,$B144,'R-Existing'!I$12:I$500)</f>
        <v>0</v>
      </c>
      <c r="J144" s="42">
        <f>SUMIF('R-Existing'!$B$12:$B$500,$B144,'R-Existing'!J$12:J$500)</f>
        <v>0</v>
      </c>
      <c r="K144" s="42">
        <f>SUMIF('R-Existing'!$B$12:$B$500,$B144,'R-Existing'!K$12:K$500)</f>
        <v>0</v>
      </c>
      <c r="L144" s="42">
        <f>SUMIF('R-Existing'!$B$12:$B$500,$B144,'R-Existing'!L$12:L$500)</f>
        <v>0</v>
      </c>
      <c r="M144" s="42">
        <f>SUMIF('R-Existing'!$B$12:$B$500,$B144,'R-Existing'!M$12:M$500)</f>
        <v>0</v>
      </c>
      <c r="N144" s="42">
        <f>SUMIF('R-Existing'!$B$12:$B$500,$B144,'R-Existing'!N$12:N$500)</f>
        <v>0</v>
      </c>
      <c r="O144" s="42">
        <f>SUMIF('R-Existing'!$B$12:$B$500,$B144,'R-Existing'!O$12:O$500)</f>
        <v>0</v>
      </c>
      <c r="P144" s="42">
        <f>SUMIF('R-Existing'!$B$12:$B$500,$B144,'R-Existing'!P$12:P$500)</f>
        <v>0</v>
      </c>
      <c r="Q144" s="42">
        <f>SUMIF('R-Existing'!$B$12:$B$500,$B144,'R-Existing'!Q$12:Q$500)</f>
        <v>0</v>
      </c>
      <c r="R144" s="42">
        <f>SUMIF('R-Existing'!$B$12:$B$500,$B144,'R-Existing'!R$12:R$500)</f>
        <v>0</v>
      </c>
      <c r="S144" s="42">
        <f>SUMIF('R-Existing'!$B$12:$B$500,$B144,'R-Existing'!S$12:S$500)</f>
        <v>0</v>
      </c>
      <c r="T144" s="42">
        <f>SUMIF('R-Existing'!$B$12:$B$500,$B144,'R-Existing'!T$12:T$500)</f>
        <v>0</v>
      </c>
      <c r="U144" s="42">
        <f t="shared" si="12"/>
        <v>1</v>
      </c>
      <c r="V144" s="42">
        <f>SUMIF('R-Existing'!$B$12:$B$500,$B144,'R-Existing'!V$12:V$500)</f>
        <v>0</v>
      </c>
      <c r="W144" s="42">
        <f>SUMIF('R-Existing'!$B$12:$B$500,$B144,'R-Existing'!W$12:W$500)</f>
        <v>0</v>
      </c>
      <c r="X144" s="42">
        <f>SUMIF('R-Existing'!$B$12:$B$500,$B144,'R-Existing'!X$12:X$500)</f>
        <v>155</v>
      </c>
      <c r="Y144" s="42">
        <f>SUMIF('R-Existing'!$B$12:$B$500,$B144,'R-Existing'!Y$12:Y$500)</f>
        <v>0</v>
      </c>
      <c r="Z144" s="42">
        <f>SUMIF('R-Existing'!$B$12:$B$500,$B144,'R-Existing'!Z$12:Z$500)</f>
        <v>0</v>
      </c>
      <c r="AA144" s="42">
        <f>SUMIF('R-Existing'!$B$12:$B$500,$B144,'R-Existing'!AA$12:AA$500)</f>
        <v>0</v>
      </c>
      <c r="AB144" s="42">
        <f>SUMIF('R-Existing'!$B$12:$B$500,$B144,'R-Existing'!AB$12:AB$500)</f>
        <v>0</v>
      </c>
      <c r="AC144" s="42">
        <f>SUMIF('R-Existing'!$B$12:$B$500,$B144,'R-Existing'!AC$12:AC$500)</f>
        <v>0</v>
      </c>
      <c r="AD144" s="42">
        <f>SUMIF('R-Existing'!$B$12:$B$500,$B144,'R-Existing'!AD$12:AD$500)</f>
        <v>0</v>
      </c>
      <c r="AE144" s="70">
        <f>SUMIF('R-Existing'!$B$12:$B$500,$B144,'R-Existing'!AE$12:AE$500)</f>
        <v>0.1111</v>
      </c>
      <c r="AF144" s="42">
        <f>SUMIF('R-Existing'!$B$12:$B$500,$B144,'R-Existing'!AF$12:AF$500)</f>
        <v>0</v>
      </c>
      <c r="AG144" s="42">
        <f>SUMIF('R-Existing'!$B$12:$B$500,$B144,'R-Existing'!AG$12:AG$500)</f>
        <v>0</v>
      </c>
      <c r="AH144" s="42">
        <f>SUMIF('R-Existing'!$B$12:$B$500,$B144,'R-Existing'!AH$12:AH$500)</f>
        <v>0</v>
      </c>
      <c r="AI144" s="42">
        <f>SUMIF('R-Existing'!$B$12:$B$500,$B144,'R-Existing'!AI$12:AI$500)</f>
        <v>0</v>
      </c>
      <c r="AJ144" s="42">
        <f>SUMIF('R-Existing'!$B$12:$B$500,$B144,'R-Existing'!AJ$12:AJ$500)</f>
        <v>0</v>
      </c>
      <c r="AK144" s="42">
        <f>SUMIF('R-Existing'!$B$12:$B$500,$B144,'R-Existing'!AK$12:AK$500)</f>
        <v>0</v>
      </c>
      <c r="AL144" s="42">
        <f>SUMIF('R-Existing'!$B$12:$B$500,$B144,'R-Existing'!AL$12:AL$500)</f>
        <v>0</v>
      </c>
      <c r="AM144" s="42">
        <f>SUMIF('R-Existing'!$B$12:$B$500,$B144,'R-Existing'!AM$12:AM$500)</f>
        <v>0</v>
      </c>
      <c r="AN144" s="42">
        <f>SUMIF('R-Existing'!$B$12:$B$500,$B144,'R-Existing'!AN$12:AN$500)</f>
        <v>0</v>
      </c>
      <c r="AO144" s="42"/>
      <c r="AP144" s="42"/>
    </row>
    <row r="145" spans="1:42" x14ac:dyDescent="0.2">
      <c r="A145" s="1">
        <f t="shared" si="10"/>
        <v>5</v>
      </c>
      <c r="B145" s="10">
        <f t="shared" si="11"/>
        <v>45808</v>
      </c>
      <c r="C145" s="42">
        <f>SUMIF('R-Existing'!$B$12:$B$500,$B145,'R-Existing'!C$12:C$500)</f>
        <v>0</v>
      </c>
      <c r="D145" s="42">
        <f>SUMIF('R-Existing'!$B$12:$B$500,$B145,'R-Existing'!D$12:D$500)</f>
        <v>6261933.629999998</v>
      </c>
      <c r="E145" s="42">
        <f>SUMIF('R-Existing'!$B$12:$B$500,$B145,'R-Existing'!E$12:E$500)</f>
        <v>0</v>
      </c>
      <c r="F145" s="42">
        <f>SUMIF('R-Existing'!$B$12:$B$500,$B145,'R-Existing'!F$12:F$500)</f>
        <v>0</v>
      </c>
      <c r="G145" s="42">
        <f>SUMIF('R-Existing'!$B$12:$B$500,$B145,'R-Existing'!G$12:G$500)</f>
        <v>0</v>
      </c>
      <c r="H145" s="42">
        <f>SUMIF('R-Existing'!$B$12:$B$500,$B145,'R-Existing'!H$12:H$500)</f>
        <v>0</v>
      </c>
      <c r="I145" s="42">
        <f>SUMIF('R-Existing'!$B$12:$B$500,$B145,'R-Existing'!I$12:I$500)</f>
        <v>0</v>
      </c>
      <c r="J145" s="42">
        <f>SUMIF('R-Existing'!$B$12:$B$500,$B145,'R-Existing'!J$12:J$500)</f>
        <v>0</v>
      </c>
      <c r="K145" s="42">
        <f>SUMIF('R-Existing'!$B$12:$B$500,$B145,'R-Existing'!K$12:K$500)</f>
        <v>0</v>
      </c>
      <c r="L145" s="42">
        <f>SUMIF('R-Existing'!$B$12:$B$500,$B145,'R-Existing'!L$12:L$500)</f>
        <v>0</v>
      </c>
      <c r="M145" s="42">
        <f>SUMIF('R-Existing'!$B$12:$B$500,$B145,'R-Existing'!M$12:M$500)</f>
        <v>0</v>
      </c>
      <c r="N145" s="42">
        <f>SUMIF('R-Existing'!$B$12:$B$500,$B145,'R-Existing'!N$12:N$500)</f>
        <v>0</v>
      </c>
      <c r="O145" s="42">
        <f>SUMIF('R-Existing'!$B$12:$B$500,$B145,'R-Existing'!O$12:O$500)</f>
        <v>0</v>
      </c>
      <c r="P145" s="42">
        <f>SUMIF('R-Existing'!$B$12:$B$500,$B145,'R-Existing'!P$12:P$500)</f>
        <v>0</v>
      </c>
      <c r="Q145" s="42">
        <f>SUMIF('R-Existing'!$B$12:$B$500,$B145,'R-Existing'!Q$12:Q$500)</f>
        <v>0</v>
      </c>
      <c r="R145" s="42">
        <f>SUMIF('R-Existing'!$B$12:$B$500,$B145,'R-Existing'!R$12:R$500)</f>
        <v>0</v>
      </c>
      <c r="S145" s="42">
        <f>SUMIF('R-Existing'!$B$12:$B$500,$B145,'R-Existing'!S$12:S$500)</f>
        <v>0</v>
      </c>
      <c r="T145" s="42">
        <f>SUMIF('R-Existing'!$B$12:$B$500,$B145,'R-Existing'!T$12:T$500)</f>
        <v>0</v>
      </c>
      <c r="U145" s="42">
        <f t="shared" si="12"/>
        <v>1</v>
      </c>
      <c r="V145" s="42">
        <f>SUMIF('R-Existing'!$B$12:$B$500,$B145,'R-Existing'!V$12:V$500)</f>
        <v>0</v>
      </c>
      <c r="W145" s="42">
        <f>SUMIF('R-Existing'!$B$12:$B$500,$B145,'R-Existing'!W$12:W$500)</f>
        <v>0</v>
      </c>
      <c r="X145" s="42">
        <f>SUMIF('R-Existing'!$B$12:$B$500,$B145,'R-Existing'!X$12:X$500)</f>
        <v>155</v>
      </c>
      <c r="Y145" s="42">
        <f>SUMIF('R-Existing'!$B$12:$B$500,$B145,'R-Existing'!Y$12:Y$500)</f>
        <v>0</v>
      </c>
      <c r="Z145" s="42">
        <f>SUMIF('R-Existing'!$B$12:$B$500,$B145,'R-Existing'!Z$12:Z$500)</f>
        <v>0</v>
      </c>
      <c r="AA145" s="42">
        <f>SUMIF('R-Existing'!$B$12:$B$500,$B145,'R-Existing'!AA$12:AA$500)</f>
        <v>0</v>
      </c>
      <c r="AB145" s="42">
        <f>SUMIF('R-Existing'!$B$12:$B$500,$B145,'R-Existing'!AB$12:AB$500)</f>
        <v>0</v>
      </c>
      <c r="AC145" s="42">
        <f>SUMIF('R-Existing'!$B$12:$B$500,$B145,'R-Existing'!AC$12:AC$500)</f>
        <v>0</v>
      </c>
      <c r="AD145" s="42">
        <f>SUMIF('R-Existing'!$B$12:$B$500,$B145,'R-Existing'!AD$12:AD$500)</f>
        <v>0</v>
      </c>
      <c r="AE145" s="70">
        <f>SUMIF('R-Existing'!$B$12:$B$500,$B145,'R-Existing'!AE$12:AE$500)</f>
        <v>0.1111</v>
      </c>
      <c r="AF145" s="42">
        <f>SUMIF('R-Existing'!$B$12:$B$500,$B145,'R-Existing'!AF$12:AF$500)</f>
        <v>0</v>
      </c>
      <c r="AG145" s="42">
        <f>SUMIF('R-Existing'!$B$12:$B$500,$B145,'R-Existing'!AG$12:AG$500)</f>
        <v>0</v>
      </c>
      <c r="AH145" s="42">
        <f>SUMIF('R-Existing'!$B$12:$B$500,$B145,'R-Existing'!AH$12:AH$500)</f>
        <v>0</v>
      </c>
      <c r="AI145" s="42">
        <f>SUMIF('R-Existing'!$B$12:$B$500,$B145,'R-Existing'!AI$12:AI$500)</f>
        <v>0</v>
      </c>
      <c r="AJ145" s="42">
        <f>SUMIF('R-Existing'!$B$12:$B$500,$B145,'R-Existing'!AJ$12:AJ$500)</f>
        <v>0</v>
      </c>
      <c r="AK145" s="42">
        <f>SUMIF('R-Existing'!$B$12:$B$500,$B145,'R-Existing'!AK$12:AK$500)</f>
        <v>0</v>
      </c>
      <c r="AL145" s="42">
        <f>SUMIF('R-Existing'!$B$12:$B$500,$B145,'R-Existing'!AL$12:AL$500)</f>
        <v>0</v>
      </c>
      <c r="AM145" s="42">
        <f>SUMIF('R-Existing'!$B$12:$B$500,$B145,'R-Existing'!AM$12:AM$500)</f>
        <v>0</v>
      </c>
      <c r="AN145" s="42">
        <f>SUMIF('R-Existing'!$B$12:$B$500,$B145,'R-Existing'!AN$12:AN$500)</f>
        <v>0</v>
      </c>
      <c r="AO145" s="42"/>
      <c r="AP145" s="42"/>
    </row>
    <row r="146" spans="1:42" x14ac:dyDescent="0.2">
      <c r="A146" s="1">
        <f t="shared" si="10"/>
        <v>6</v>
      </c>
      <c r="B146" s="10">
        <f t="shared" si="11"/>
        <v>45838</v>
      </c>
      <c r="C146" s="42">
        <f>SUMIF('R-Existing'!$B$12:$B$500,$B146,'R-Existing'!C$12:C$500)</f>
        <v>0</v>
      </c>
      <c r="D146" s="42">
        <f>SUMIF('R-Existing'!$B$12:$B$500,$B146,'R-Existing'!D$12:D$500)</f>
        <v>6261933.629999998</v>
      </c>
      <c r="E146" s="42">
        <f>SUMIF('R-Existing'!$B$12:$B$500,$B146,'R-Existing'!E$12:E$500)</f>
        <v>0</v>
      </c>
      <c r="F146" s="42">
        <f>SUMIF('R-Existing'!$B$12:$B$500,$B146,'R-Existing'!F$12:F$500)</f>
        <v>0</v>
      </c>
      <c r="G146" s="42">
        <f>SUMIF('R-Existing'!$B$12:$B$500,$B146,'R-Existing'!G$12:G$500)</f>
        <v>0</v>
      </c>
      <c r="H146" s="42">
        <f>SUMIF('R-Existing'!$B$12:$B$500,$B146,'R-Existing'!H$12:H$500)</f>
        <v>0</v>
      </c>
      <c r="I146" s="42">
        <f>SUMIF('R-Existing'!$B$12:$B$500,$B146,'R-Existing'!I$12:I$500)</f>
        <v>0</v>
      </c>
      <c r="J146" s="42">
        <f>SUMIF('R-Existing'!$B$12:$B$500,$B146,'R-Existing'!J$12:J$500)</f>
        <v>0</v>
      </c>
      <c r="K146" s="42">
        <f>SUMIF('R-Existing'!$B$12:$B$500,$B146,'R-Existing'!K$12:K$500)</f>
        <v>0</v>
      </c>
      <c r="L146" s="42">
        <f>SUMIF('R-Existing'!$B$12:$B$500,$B146,'R-Existing'!L$12:L$500)</f>
        <v>0</v>
      </c>
      <c r="M146" s="42">
        <f>SUMIF('R-Existing'!$B$12:$B$500,$B146,'R-Existing'!M$12:M$500)</f>
        <v>0</v>
      </c>
      <c r="N146" s="42">
        <f>SUMIF('R-Existing'!$B$12:$B$500,$B146,'R-Existing'!N$12:N$500)</f>
        <v>0</v>
      </c>
      <c r="O146" s="42">
        <f>SUMIF('R-Existing'!$B$12:$B$500,$B146,'R-Existing'!O$12:O$500)</f>
        <v>0</v>
      </c>
      <c r="P146" s="42">
        <f>SUMIF('R-Existing'!$B$12:$B$500,$B146,'R-Existing'!P$12:P$500)</f>
        <v>0</v>
      </c>
      <c r="Q146" s="42">
        <f>SUMIF('R-Existing'!$B$12:$B$500,$B146,'R-Existing'!Q$12:Q$500)</f>
        <v>0</v>
      </c>
      <c r="R146" s="42">
        <f>SUMIF('R-Existing'!$B$12:$B$500,$B146,'R-Existing'!R$12:R$500)</f>
        <v>0</v>
      </c>
      <c r="S146" s="42">
        <f>SUMIF('R-Existing'!$B$12:$B$500,$B146,'R-Existing'!S$12:S$500)</f>
        <v>0</v>
      </c>
      <c r="T146" s="42">
        <f>SUMIF('R-Existing'!$B$12:$B$500,$B146,'R-Existing'!T$12:T$500)</f>
        <v>0</v>
      </c>
      <c r="U146" s="42">
        <f t="shared" si="12"/>
        <v>1</v>
      </c>
      <c r="V146" s="42">
        <f>SUMIF('R-Existing'!$B$12:$B$500,$B146,'R-Existing'!V$12:V$500)</f>
        <v>0</v>
      </c>
      <c r="W146" s="42">
        <f>SUMIF('R-Existing'!$B$12:$B$500,$B146,'R-Existing'!W$12:W$500)</f>
        <v>0</v>
      </c>
      <c r="X146" s="42">
        <f>SUMIF('R-Existing'!$B$12:$B$500,$B146,'R-Existing'!X$12:X$500)</f>
        <v>155</v>
      </c>
      <c r="Y146" s="42">
        <f>SUMIF('R-Existing'!$B$12:$B$500,$B146,'R-Existing'!Y$12:Y$500)</f>
        <v>0</v>
      </c>
      <c r="Z146" s="42">
        <f>SUMIF('R-Existing'!$B$12:$B$500,$B146,'R-Existing'!Z$12:Z$500)</f>
        <v>0</v>
      </c>
      <c r="AA146" s="42">
        <f>SUMIF('R-Existing'!$B$12:$B$500,$B146,'R-Existing'!AA$12:AA$500)</f>
        <v>0</v>
      </c>
      <c r="AB146" s="42">
        <f>SUMIF('R-Existing'!$B$12:$B$500,$B146,'R-Existing'!AB$12:AB$500)</f>
        <v>0</v>
      </c>
      <c r="AC146" s="42">
        <f>SUMIF('R-Existing'!$B$12:$B$500,$B146,'R-Existing'!AC$12:AC$500)</f>
        <v>0</v>
      </c>
      <c r="AD146" s="42">
        <f>SUMIF('R-Existing'!$B$12:$B$500,$B146,'R-Existing'!AD$12:AD$500)</f>
        <v>0</v>
      </c>
      <c r="AE146" s="70">
        <f>SUMIF('R-Existing'!$B$12:$B$500,$B146,'R-Existing'!AE$12:AE$500)</f>
        <v>0.1111</v>
      </c>
      <c r="AF146" s="42">
        <f>SUMIF('R-Existing'!$B$12:$B$500,$B146,'R-Existing'!AF$12:AF$500)</f>
        <v>0</v>
      </c>
      <c r="AG146" s="42">
        <f>SUMIF('R-Existing'!$B$12:$B$500,$B146,'R-Existing'!AG$12:AG$500)</f>
        <v>0</v>
      </c>
      <c r="AH146" s="42">
        <f>SUMIF('R-Existing'!$B$12:$B$500,$B146,'R-Existing'!AH$12:AH$500)</f>
        <v>0</v>
      </c>
      <c r="AI146" s="42">
        <f>SUMIF('R-Existing'!$B$12:$B$500,$B146,'R-Existing'!AI$12:AI$500)</f>
        <v>0</v>
      </c>
      <c r="AJ146" s="42">
        <f>SUMIF('R-Existing'!$B$12:$B$500,$B146,'R-Existing'!AJ$12:AJ$500)</f>
        <v>0</v>
      </c>
      <c r="AK146" s="42">
        <f>SUMIF('R-Existing'!$B$12:$B$500,$B146,'R-Existing'!AK$12:AK$500)</f>
        <v>0</v>
      </c>
      <c r="AL146" s="42">
        <f>SUMIF('R-Existing'!$B$12:$B$500,$B146,'R-Existing'!AL$12:AL$500)</f>
        <v>0</v>
      </c>
      <c r="AM146" s="42">
        <f>SUMIF('R-Existing'!$B$12:$B$500,$B146,'R-Existing'!AM$12:AM$500)</f>
        <v>0</v>
      </c>
      <c r="AN146" s="42">
        <f>SUMIF('R-Existing'!$B$12:$B$500,$B146,'R-Existing'!AN$12:AN$500)</f>
        <v>0</v>
      </c>
      <c r="AO146" s="42"/>
      <c r="AP146" s="42"/>
    </row>
    <row r="147" spans="1:42" x14ac:dyDescent="0.2">
      <c r="A147" s="1">
        <f t="shared" si="10"/>
        <v>7</v>
      </c>
      <c r="B147" s="10">
        <f t="shared" si="11"/>
        <v>45869</v>
      </c>
      <c r="C147" s="42">
        <f>SUMIF('R-Existing'!$B$12:$B$500,$B147,'R-Existing'!C$12:C$500)</f>
        <v>0</v>
      </c>
      <c r="D147" s="42">
        <f>SUMIF('R-Existing'!$B$12:$B$500,$B147,'R-Existing'!D$12:D$500)</f>
        <v>6261933.629999998</v>
      </c>
      <c r="E147" s="42">
        <f>SUMIF('R-Existing'!$B$12:$B$500,$B147,'R-Existing'!E$12:E$500)</f>
        <v>0</v>
      </c>
      <c r="F147" s="42">
        <f>SUMIF('R-Existing'!$B$12:$B$500,$B147,'R-Existing'!F$12:F$500)</f>
        <v>0</v>
      </c>
      <c r="G147" s="42">
        <f>SUMIF('R-Existing'!$B$12:$B$500,$B147,'R-Existing'!G$12:G$500)</f>
        <v>0</v>
      </c>
      <c r="H147" s="42">
        <f>SUMIF('R-Existing'!$B$12:$B$500,$B147,'R-Existing'!H$12:H$500)</f>
        <v>0</v>
      </c>
      <c r="I147" s="42">
        <f>SUMIF('R-Existing'!$B$12:$B$500,$B147,'R-Existing'!I$12:I$500)</f>
        <v>0</v>
      </c>
      <c r="J147" s="42">
        <f>SUMIF('R-Existing'!$B$12:$B$500,$B147,'R-Existing'!J$12:J$500)</f>
        <v>0</v>
      </c>
      <c r="K147" s="42">
        <f>SUMIF('R-Existing'!$B$12:$B$500,$B147,'R-Existing'!K$12:K$500)</f>
        <v>0</v>
      </c>
      <c r="L147" s="42">
        <f>SUMIF('R-Existing'!$B$12:$B$500,$B147,'R-Existing'!L$12:L$500)</f>
        <v>0</v>
      </c>
      <c r="M147" s="42">
        <f>SUMIF('R-Existing'!$B$12:$B$500,$B147,'R-Existing'!M$12:M$500)</f>
        <v>0</v>
      </c>
      <c r="N147" s="42">
        <f>SUMIF('R-Existing'!$B$12:$B$500,$B147,'R-Existing'!N$12:N$500)</f>
        <v>0</v>
      </c>
      <c r="O147" s="42">
        <f>SUMIF('R-Existing'!$B$12:$B$500,$B147,'R-Existing'!O$12:O$500)</f>
        <v>0</v>
      </c>
      <c r="P147" s="42">
        <f>SUMIF('R-Existing'!$B$12:$B$500,$B147,'R-Existing'!P$12:P$500)</f>
        <v>0</v>
      </c>
      <c r="Q147" s="42">
        <f>SUMIF('R-Existing'!$B$12:$B$500,$B147,'R-Existing'!Q$12:Q$500)</f>
        <v>0</v>
      </c>
      <c r="R147" s="42">
        <f>SUMIF('R-Existing'!$B$12:$B$500,$B147,'R-Existing'!R$12:R$500)</f>
        <v>0</v>
      </c>
      <c r="S147" s="42">
        <f>SUMIF('R-Existing'!$B$12:$B$500,$B147,'R-Existing'!S$12:S$500)</f>
        <v>0</v>
      </c>
      <c r="T147" s="42">
        <f>SUMIF('R-Existing'!$B$12:$B$500,$B147,'R-Existing'!T$12:T$500)</f>
        <v>0</v>
      </c>
      <c r="U147" s="42">
        <f t="shared" si="12"/>
        <v>1</v>
      </c>
      <c r="V147" s="42">
        <f>SUMIF('R-Existing'!$B$12:$B$500,$B147,'R-Existing'!V$12:V$500)</f>
        <v>0</v>
      </c>
      <c r="W147" s="42">
        <f>SUMIF('R-Existing'!$B$12:$B$500,$B147,'R-Existing'!W$12:W$500)</f>
        <v>0</v>
      </c>
      <c r="X147" s="42">
        <f>SUMIF('R-Existing'!$B$12:$B$500,$B147,'R-Existing'!X$12:X$500)</f>
        <v>155</v>
      </c>
      <c r="Y147" s="42">
        <f>SUMIF('R-Existing'!$B$12:$B$500,$B147,'R-Existing'!Y$12:Y$500)</f>
        <v>0</v>
      </c>
      <c r="Z147" s="42">
        <f>SUMIF('R-Existing'!$B$12:$B$500,$B147,'R-Existing'!Z$12:Z$500)</f>
        <v>0</v>
      </c>
      <c r="AA147" s="42">
        <f>SUMIF('R-Existing'!$B$12:$B$500,$B147,'R-Existing'!AA$12:AA$500)</f>
        <v>0</v>
      </c>
      <c r="AB147" s="42">
        <f>SUMIF('R-Existing'!$B$12:$B$500,$B147,'R-Existing'!AB$12:AB$500)</f>
        <v>0</v>
      </c>
      <c r="AC147" s="42">
        <f>SUMIF('R-Existing'!$B$12:$B$500,$B147,'R-Existing'!AC$12:AC$500)</f>
        <v>0</v>
      </c>
      <c r="AD147" s="42">
        <f>SUMIF('R-Existing'!$B$12:$B$500,$B147,'R-Existing'!AD$12:AD$500)</f>
        <v>0</v>
      </c>
      <c r="AE147" s="70">
        <f>SUMIF('R-Existing'!$B$12:$B$500,$B147,'R-Existing'!AE$12:AE$500)</f>
        <v>0.1111</v>
      </c>
      <c r="AF147" s="42">
        <f>SUMIF('R-Existing'!$B$12:$B$500,$B147,'R-Existing'!AF$12:AF$500)</f>
        <v>0</v>
      </c>
      <c r="AG147" s="42">
        <f>SUMIF('R-Existing'!$B$12:$B$500,$B147,'R-Existing'!AG$12:AG$500)</f>
        <v>0</v>
      </c>
      <c r="AH147" s="42">
        <f>SUMIF('R-Existing'!$B$12:$B$500,$B147,'R-Existing'!AH$12:AH$500)</f>
        <v>0</v>
      </c>
      <c r="AI147" s="42">
        <f>SUMIF('R-Existing'!$B$12:$B$500,$B147,'R-Existing'!AI$12:AI$500)</f>
        <v>0</v>
      </c>
      <c r="AJ147" s="42">
        <f>SUMIF('R-Existing'!$B$12:$B$500,$B147,'R-Existing'!AJ$12:AJ$500)</f>
        <v>0</v>
      </c>
      <c r="AK147" s="42">
        <f>SUMIF('R-Existing'!$B$12:$B$500,$B147,'R-Existing'!AK$12:AK$500)</f>
        <v>0</v>
      </c>
      <c r="AL147" s="42">
        <f>SUMIF('R-Existing'!$B$12:$B$500,$B147,'R-Existing'!AL$12:AL$500)</f>
        <v>0</v>
      </c>
      <c r="AM147" s="42">
        <f>SUMIF('R-Existing'!$B$12:$B$500,$B147,'R-Existing'!AM$12:AM$500)</f>
        <v>0</v>
      </c>
      <c r="AN147" s="42">
        <f>SUMIF('R-Existing'!$B$12:$B$500,$B147,'R-Existing'!AN$12:AN$500)</f>
        <v>0</v>
      </c>
      <c r="AO147" s="42"/>
      <c r="AP147" s="42"/>
    </row>
    <row r="148" spans="1:42" x14ac:dyDescent="0.2">
      <c r="A148" s="1">
        <f t="shared" si="10"/>
        <v>8</v>
      </c>
      <c r="B148" s="10">
        <f t="shared" si="11"/>
        <v>45900</v>
      </c>
      <c r="C148" s="42">
        <f>SUMIF('R-Existing'!$B$12:$B$500,$B148,'R-Existing'!C$12:C$500)</f>
        <v>0</v>
      </c>
      <c r="D148" s="42">
        <f>SUMIF('R-Existing'!$B$12:$B$500,$B148,'R-Existing'!D$12:D$500)</f>
        <v>6261933.629999998</v>
      </c>
      <c r="E148" s="42">
        <f>SUMIF('R-Existing'!$B$12:$B$500,$B148,'R-Existing'!E$12:E$500)</f>
        <v>0</v>
      </c>
      <c r="F148" s="42">
        <f>SUMIF('R-Existing'!$B$12:$B$500,$B148,'R-Existing'!F$12:F$500)</f>
        <v>0</v>
      </c>
      <c r="G148" s="42">
        <f>SUMIF('R-Existing'!$B$12:$B$500,$B148,'R-Existing'!G$12:G$500)</f>
        <v>0</v>
      </c>
      <c r="H148" s="42">
        <f>SUMIF('R-Existing'!$B$12:$B$500,$B148,'R-Existing'!H$12:H$500)</f>
        <v>0</v>
      </c>
      <c r="I148" s="42">
        <f>SUMIF('R-Existing'!$B$12:$B$500,$B148,'R-Existing'!I$12:I$500)</f>
        <v>0</v>
      </c>
      <c r="J148" s="42">
        <f>SUMIF('R-Existing'!$B$12:$B$500,$B148,'R-Existing'!J$12:J$500)</f>
        <v>0</v>
      </c>
      <c r="K148" s="42">
        <f>SUMIF('R-Existing'!$B$12:$B$500,$B148,'R-Existing'!K$12:K$500)</f>
        <v>0</v>
      </c>
      <c r="L148" s="42">
        <f>SUMIF('R-Existing'!$B$12:$B$500,$B148,'R-Existing'!L$12:L$500)</f>
        <v>0</v>
      </c>
      <c r="M148" s="42">
        <f>SUMIF('R-Existing'!$B$12:$B$500,$B148,'R-Existing'!M$12:M$500)</f>
        <v>0</v>
      </c>
      <c r="N148" s="42">
        <f>SUMIF('R-Existing'!$B$12:$B$500,$B148,'R-Existing'!N$12:N$500)</f>
        <v>0</v>
      </c>
      <c r="O148" s="42">
        <f>SUMIF('R-Existing'!$B$12:$B$500,$B148,'R-Existing'!O$12:O$500)</f>
        <v>0</v>
      </c>
      <c r="P148" s="42">
        <f>SUMIF('R-Existing'!$B$12:$B$500,$B148,'R-Existing'!P$12:P$500)</f>
        <v>0</v>
      </c>
      <c r="Q148" s="42">
        <f>SUMIF('R-Existing'!$B$12:$B$500,$B148,'R-Existing'!Q$12:Q$500)</f>
        <v>0</v>
      </c>
      <c r="R148" s="42">
        <f>SUMIF('R-Existing'!$B$12:$B$500,$B148,'R-Existing'!R$12:R$500)</f>
        <v>0</v>
      </c>
      <c r="S148" s="42">
        <f>SUMIF('R-Existing'!$B$12:$B$500,$B148,'R-Existing'!S$12:S$500)</f>
        <v>0</v>
      </c>
      <c r="T148" s="42">
        <f>SUMIF('R-Existing'!$B$12:$B$500,$B148,'R-Existing'!T$12:T$500)</f>
        <v>0</v>
      </c>
      <c r="U148" s="42">
        <f t="shared" si="12"/>
        <v>1</v>
      </c>
      <c r="V148" s="42">
        <f>SUMIF('R-Existing'!$B$12:$B$500,$B148,'R-Existing'!V$12:V$500)</f>
        <v>0</v>
      </c>
      <c r="W148" s="42">
        <f>SUMIF('R-Existing'!$B$12:$B$500,$B148,'R-Existing'!W$12:W$500)</f>
        <v>0</v>
      </c>
      <c r="X148" s="42">
        <f>SUMIF('R-Existing'!$B$12:$B$500,$B148,'R-Existing'!X$12:X$500)</f>
        <v>155</v>
      </c>
      <c r="Y148" s="42">
        <f>SUMIF('R-Existing'!$B$12:$B$500,$B148,'R-Existing'!Y$12:Y$500)</f>
        <v>0</v>
      </c>
      <c r="Z148" s="42">
        <f>SUMIF('R-Existing'!$B$12:$B$500,$B148,'R-Existing'!Z$12:Z$500)</f>
        <v>0</v>
      </c>
      <c r="AA148" s="42">
        <f>SUMIF('R-Existing'!$B$12:$B$500,$B148,'R-Existing'!AA$12:AA$500)</f>
        <v>0</v>
      </c>
      <c r="AB148" s="42">
        <f>SUMIF('R-Existing'!$B$12:$B$500,$B148,'R-Existing'!AB$12:AB$500)</f>
        <v>0</v>
      </c>
      <c r="AC148" s="42">
        <f>SUMIF('R-Existing'!$B$12:$B$500,$B148,'R-Existing'!AC$12:AC$500)</f>
        <v>0</v>
      </c>
      <c r="AD148" s="42">
        <f>SUMIF('R-Existing'!$B$12:$B$500,$B148,'R-Existing'!AD$12:AD$500)</f>
        <v>0</v>
      </c>
      <c r="AE148" s="70">
        <f>SUMIF('R-Existing'!$B$12:$B$500,$B148,'R-Existing'!AE$12:AE$500)</f>
        <v>0.1111</v>
      </c>
      <c r="AF148" s="42">
        <f>SUMIF('R-Existing'!$B$12:$B$500,$B148,'R-Existing'!AF$12:AF$500)</f>
        <v>0</v>
      </c>
      <c r="AG148" s="42">
        <f>SUMIF('R-Existing'!$B$12:$B$500,$B148,'R-Existing'!AG$12:AG$500)</f>
        <v>0</v>
      </c>
      <c r="AH148" s="42">
        <f>SUMIF('R-Existing'!$B$12:$B$500,$B148,'R-Existing'!AH$12:AH$500)</f>
        <v>0</v>
      </c>
      <c r="AI148" s="42">
        <f>SUMIF('R-Existing'!$B$12:$B$500,$B148,'R-Existing'!AI$12:AI$500)</f>
        <v>0</v>
      </c>
      <c r="AJ148" s="42">
        <f>SUMIF('R-Existing'!$B$12:$B$500,$B148,'R-Existing'!AJ$12:AJ$500)</f>
        <v>0</v>
      </c>
      <c r="AK148" s="42">
        <f>SUMIF('R-Existing'!$B$12:$B$500,$B148,'R-Existing'!AK$12:AK$500)</f>
        <v>0</v>
      </c>
      <c r="AL148" s="42">
        <f>SUMIF('R-Existing'!$B$12:$B$500,$B148,'R-Existing'!AL$12:AL$500)</f>
        <v>0</v>
      </c>
      <c r="AM148" s="42">
        <f>SUMIF('R-Existing'!$B$12:$B$500,$B148,'R-Existing'!AM$12:AM$500)</f>
        <v>0</v>
      </c>
      <c r="AN148" s="42">
        <f>SUMIF('R-Existing'!$B$12:$B$500,$B148,'R-Existing'!AN$12:AN$500)</f>
        <v>0</v>
      </c>
      <c r="AO148" s="42"/>
      <c r="AP148" s="42"/>
    </row>
    <row r="149" spans="1:42" x14ac:dyDescent="0.2">
      <c r="A149" s="1">
        <f t="shared" si="10"/>
        <v>9</v>
      </c>
      <c r="B149" s="10">
        <f t="shared" si="11"/>
        <v>45930</v>
      </c>
      <c r="C149" s="42">
        <f>SUMIF('R-Existing'!$B$12:$B$500,$B149,'R-Existing'!C$12:C$500)</f>
        <v>0</v>
      </c>
      <c r="D149" s="42">
        <f>SUMIF('R-Existing'!$B$12:$B$500,$B149,'R-Existing'!D$12:D$500)</f>
        <v>6261933.629999998</v>
      </c>
      <c r="E149" s="42">
        <f>SUMIF('R-Existing'!$B$12:$B$500,$B149,'R-Existing'!E$12:E$500)</f>
        <v>0</v>
      </c>
      <c r="F149" s="42">
        <f>SUMIF('R-Existing'!$B$12:$B$500,$B149,'R-Existing'!F$12:F$500)</f>
        <v>0</v>
      </c>
      <c r="G149" s="42">
        <f>SUMIF('R-Existing'!$B$12:$B$500,$B149,'R-Existing'!G$12:G$500)</f>
        <v>0</v>
      </c>
      <c r="H149" s="42">
        <f>SUMIF('R-Existing'!$B$12:$B$500,$B149,'R-Existing'!H$12:H$500)</f>
        <v>0</v>
      </c>
      <c r="I149" s="42">
        <f>SUMIF('R-Existing'!$B$12:$B$500,$B149,'R-Existing'!I$12:I$500)</f>
        <v>0</v>
      </c>
      <c r="J149" s="42">
        <f>SUMIF('R-Existing'!$B$12:$B$500,$B149,'R-Existing'!J$12:J$500)</f>
        <v>0</v>
      </c>
      <c r="K149" s="42">
        <f>SUMIF('R-Existing'!$B$12:$B$500,$B149,'R-Existing'!K$12:K$500)</f>
        <v>0</v>
      </c>
      <c r="L149" s="42">
        <f>SUMIF('R-Existing'!$B$12:$B$500,$B149,'R-Existing'!L$12:L$500)</f>
        <v>0</v>
      </c>
      <c r="M149" s="42">
        <f>SUMIF('R-Existing'!$B$12:$B$500,$B149,'R-Existing'!M$12:M$500)</f>
        <v>0</v>
      </c>
      <c r="N149" s="42">
        <f>SUMIF('R-Existing'!$B$12:$B$500,$B149,'R-Existing'!N$12:N$500)</f>
        <v>0</v>
      </c>
      <c r="O149" s="42">
        <f>SUMIF('R-Existing'!$B$12:$B$500,$B149,'R-Existing'!O$12:O$500)</f>
        <v>0</v>
      </c>
      <c r="P149" s="42">
        <f>SUMIF('R-Existing'!$B$12:$B$500,$B149,'R-Existing'!P$12:P$500)</f>
        <v>0</v>
      </c>
      <c r="Q149" s="42">
        <f>SUMIF('R-Existing'!$B$12:$B$500,$B149,'R-Existing'!Q$12:Q$500)</f>
        <v>0</v>
      </c>
      <c r="R149" s="42">
        <f>SUMIF('R-Existing'!$B$12:$B$500,$B149,'R-Existing'!R$12:R$500)</f>
        <v>0</v>
      </c>
      <c r="S149" s="42">
        <f>SUMIF('R-Existing'!$B$12:$B$500,$B149,'R-Existing'!S$12:S$500)</f>
        <v>0</v>
      </c>
      <c r="T149" s="42">
        <f>SUMIF('R-Existing'!$B$12:$B$500,$B149,'R-Existing'!T$12:T$500)</f>
        <v>0</v>
      </c>
      <c r="U149" s="42">
        <f t="shared" si="12"/>
        <v>1</v>
      </c>
      <c r="V149" s="42">
        <f>SUMIF('R-Existing'!$B$12:$B$500,$B149,'R-Existing'!V$12:V$500)</f>
        <v>0</v>
      </c>
      <c r="W149" s="42">
        <f>SUMIF('R-Existing'!$B$12:$B$500,$B149,'R-Existing'!W$12:W$500)</f>
        <v>0</v>
      </c>
      <c r="X149" s="42">
        <f>SUMIF('R-Existing'!$B$12:$B$500,$B149,'R-Existing'!X$12:X$500)</f>
        <v>155</v>
      </c>
      <c r="Y149" s="42">
        <f>SUMIF('R-Existing'!$B$12:$B$500,$B149,'R-Existing'!Y$12:Y$500)</f>
        <v>0</v>
      </c>
      <c r="Z149" s="42">
        <f>SUMIF('R-Existing'!$B$12:$B$500,$B149,'R-Existing'!Z$12:Z$500)</f>
        <v>0</v>
      </c>
      <c r="AA149" s="42">
        <f>SUMIF('R-Existing'!$B$12:$B$500,$B149,'R-Existing'!AA$12:AA$500)</f>
        <v>0</v>
      </c>
      <c r="AB149" s="42">
        <f>SUMIF('R-Existing'!$B$12:$B$500,$B149,'R-Existing'!AB$12:AB$500)</f>
        <v>0</v>
      </c>
      <c r="AC149" s="42">
        <f>SUMIF('R-Existing'!$B$12:$B$500,$B149,'R-Existing'!AC$12:AC$500)</f>
        <v>0</v>
      </c>
      <c r="AD149" s="42">
        <f>SUMIF('R-Existing'!$B$12:$B$500,$B149,'R-Existing'!AD$12:AD$500)</f>
        <v>0</v>
      </c>
      <c r="AE149" s="70">
        <f>SUMIF('R-Existing'!$B$12:$B$500,$B149,'R-Existing'!AE$12:AE$500)</f>
        <v>0.1111</v>
      </c>
      <c r="AF149" s="42">
        <f>SUMIF('R-Existing'!$B$12:$B$500,$B149,'R-Existing'!AF$12:AF$500)</f>
        <v>0</v>
      </c>
      <c r="AG149" s="42">
        <f>SUMIF('R-Existing'!$B$12:$B$500,$B149,'R-Existing'!AG$12:AG$500)</f>
        <v>0</v>
      </c>
      <c r="AH149" s="42">
        <f>SUMIF('R-Existing'!$B$12:$B$500,$B149,'R-Existing'!AH$12:AH$500)</f>
        <v>0</v>
      </c>
      <c r="AI149" s="42">
        <f>SUMIF('R-Existing'!$B$12:$B$500,$B149,'R-Existing'!AI$12:AI$500)</f>
        <v>0</v>
      </c>
      <c r="AJ149" s="42">
        <f>SUMIF('R-Existing'!$B$12:$B$500,$B149,'R-Existing'!AJ$12:AJ$500)</f>
        <v>0</v>
      </c>
      <c r="AK149" s="42">
        <f>SUMIF('R-Existing'!$B$12:$B$500,$B149,'R-Existing'!AK$12:AK$500)</f>
        <v>0</v>
      </c>
      <c r="AL149" s="42">
        <f>SUMIF('R-Existing'!$B$12:$B$500,$B149,'R-Existing'!AL$12:AL$500)</f>
        <v>0</v>
      </c>
      <c r="AM149" s="42">
        <f>SUMIF('R-Existing'!$B$12:$B$500,$B149,'R-Existing'!AM$12:AM$500)</f>
        <v>0</v>
      </c>
      <c r="AN149" s="42">
        <f>SUMIF('R-Existing'!$B$12:$B$500,$B149,'R-Existing'!AN$12:AN$500)</f>
        <v>0</v>
      </c>
      <c r="AO149" s="42"/>
      <c r="AP149" s="42"/>
    </row>
    <row r="150" spans="1:42" x14ac:dyDescent="0.2">
      <c r="A150" s="1">
        <f t="shared" si="10"/>
        <v>10</v>
      </c>
      <c r="B150" s="10">
        <f t="shared" si="11"/>
        <v>45961</v>
      </c>
      <c r="C150" s="42">
        <f>SUMIF('R-Existing'!$B$12:$B$500,$B150,'R-Existing'!C$12:C$500)</f>
        <v>0</v>
      </c>
      <c r="D150" s="42">
        <f>SUMIF('R-Existing'!$B$12:$B$500,$B150,'R-Existing'!D$12:D$500)</f>
        <v>6261933.629999998</v>
      </c>
      <c r="E150" s="42">
        <f>SUMIF('R-Existing'!$B$12:$B$500,$B150,'R-Existing'!E$12:E$500)</f>
        <v>0</v>
      </c>
      <c r="F150" s="42">
        <f>SUMIF('R-Existing'!$B$12:$B$500,$B150,'R-Existing'!F$12:F$500)</f>
        <v>0</v>
      </c>
      <c r="G150" s="42">
        <f>SUMIF('R-Existing'!$B$12:$B$500,$B150,'R-Existing'!G$12:G$500)</f>
        <v>0</v>
      </c>
      <c r="H150" s="42">
        <f>SUMIF('R-Existing'!$B$12:$B$500,$B150,'R-Existing'!H$12:H$500)</f>
        <v>0</v>
      </c>
      <c r="I150" s="42">
        <f>SUMIF('R-Existing'!$B$12:$B$500,$B150,'R-Existing'!I$12:I$500)</f>
        <v>0</v>
      </c>
      <c r="J150" s="42">
        <f>SUMIF('R-Existing'!$B$12:$B$500,$B150,'R-Existing'!J$12:J$500)</f>
        <v>0</v>
      </c>
      <c r="K150" s="42">
        <f>SUMIF('R-Existing'!$B$12:$B$500,$B150,'R-Existing'!K$12:K$500)</f>
        <v>0</v>
      </c>
      <c r="L150" s="42">
        <f>SUMIF('R-Existing'!$B$12:$B$500,$B150,'R-Existing'!L$12:L$500)</f>
        <v>0</v>
      </c>
      <c r="M150" s="42">
        <f>SUMIF('R-Existing'!$B$12:$B$500,$B150,'R-Existing'!M$12:M$500)</f>
        <v>0</v>
      </c>
      <c r="N150" s="42">
        <f>SUMIF('R-Existing'!$B$12:$B$500,$B150,'R-Existing'!N$12:N$500)</f>
        <v>0</v>
      </c>
      <c r="O150" s="42">
        <f>SUMIF('R-Existing'!$B$12:$B$500,$B150,'R-Existing'!O$12:O$500)</f>
        <v>0</v>
      </c>
      <c r="P150" s="42">
        <f>SUMIF('R-Existing'!$B$12:$B$500,$B150,'R-Existing'!P$12:P$500)</f>
        <v>0</v>
      </c>
      <c r="Q150" s="42">
        <f>SUMIF('R-Existing'!$B$12:$B$500,$B150,'R-Existing'!Q$12:Q$500)</f>
        <v>0</v>
      </c>
      <c r="R150" s="42">
        <f>SUMIF('R-Existing'!$B$12:$B$500,$B150,'R-Existing'!R$12:R$500)</f>
        <v>0</v>
      </c>
      <c r="S150" s="42">
        <f>SUMIF('R-Existing'!$B$12:$B$500,$B150,'R-Existing'!S$12:S$500)</f>
        <v>0</v>
      </c>
      <c r="T150" s="42">
        <f>SUMIF('R-Existing'!$B$12:$B$500,$B150,'R-Existing'!T$12:T$500)</f>
        <v>0</v>
      </c>
      <c r="U150" s="42">
        <f t="shared" si="12"/>
        <v>1</v>
      </c>
      <c r="V150" s="42">
        <f>SUMIF('R-Existing'!$B$12:$B$500,$B150,'R-Existing'!V$12:V$500)</f>
        <v>0</v>
      </c>
      <c r="W150" s="42">
        <f>SUMIF('R-Existing'!$B$12:$B$500,$B150,'R-Existing'!W$12:W$500)</f>
        <v>0</v>
      </c>
      <c r="X150" s="42">
        <f>SUMIF('R-Existing'!$B$12:$B$500,$B150,'R-Existing'!X$12:X$500)</f>
        <v>155</v>
      </c>
      <c r="Y150" s="42">
        <f>SUMIF('R-Existing'!$B$12:$B$500,$B150,'R-Existing'!Y$12:Y$500)</f>
        <v>0</v>
      </c>
      <c r="Z150" s="42">
        <f>SUMIF('R-Existing'!$B$12:$B$500,$B150,'R-Existing'!Z$12:Z$500)</f>
        <v>0</v>
      </c>
      <c r="AA150" s="42">
        <f>SUMIF('R-Existing'!$B$12:$B$500,$B150,'R-Existing'!AA$12:AA$500)</f>
        <v>0</v>
      </c>
      <c r="AB150" s="42">
        <f>SUMIF('R-Existing'!$B$12:$B$500,$B150,'R-Existing'!AB$12:AB$500)</f>
        <v>0</v>
      </c>
      <c r="AC150" s="42">
        <f>SUMIF('R-Existing'!$B$12:$B$500,$B150,'R-Existing'!AC$12:AC$500)</f>
        <v>0</v>
      </c>
      <c r="AD150" s="42">
        <f>SUMIF('R-Existing'!$B$12:$B$500,$B150,'R-Existing'!AD$12:AD$500)</f>
        <v>0</v>
      </c>
      <c r="AE150" s="70">
        <f>SUMIF('R-Existing'!$B$12:$B$500,$B150,'R-Existing'!AE$12:AE$500)</f>
        <v>0.1111</v>
      </c>
      <c r="AF150" s="42">
        <f>SUMIF('R-Existing'!$B$12:$B$500,$B150,'R-Existing'!AF$12:AF$500)</f>
        <v>0</v>
      </c>
      <c r="AG150" s="42">
        <f>SUMIF('R-Existing'!$B$12:$B$500,$B150,'R-Existing'!AG$12:AG$500)</f>
        <v>0</v>
      </c>
      <c r="AH150" s="42">
        <f>SUMIF('R-Existing'!$B$12:$B$500,$B150,'R-Existing'!AH$12:AH$500)</f>
        <v>0</v>
      </c>
      <c r="AI150" s="42">
        <f>SUMIF('R-Existing'!$B$12:$B$500,$B150,'R-Existing'!AI$12:AI$500)</f>
        <v>0</v>
      </c>
      <c r="AJ150" s="42">
        <f>SUMIF('R-Existing'!$B$12:$B$500,$B150,'R-Existing'!AJ$12:AJ$500)</f>
        <v>0</v>
      </c>
      <c r="AK150" s="42">
        <f>SUMIF('R-Existing'!$B$12:$B$500,$B150,'R-Existing'!AK$12:AK$500)</f>
        <v>0</v>
      </c>
      <c r="AL150" s="42">
        <f>SUMIF('R-Existing'!$B$12:$B$500,$B150,'R-Existing'!AL$12:AL$500)</f>
        <v>0</v>
      </c>
      <c r="AM150" s="42">
        <f>SUMIF('R-Existing'!$B$12:$B$500,$B150,'R-Existing'!AM$12:AM$500)</f>
        <v>0</v>
      </c>
      <c r="AN150" s="42">
        <f>SUMIF('R-Existing'!$B$12:$B$500,$B150,'R-Existing'!AN$12:AN$500)</f>
        <v>0</v>
      </c>
      <c r="AO150" s="42"/>
      <c r="AP150" s="42"/>
    </row>
    <row r="151" spans="1:42" x14ac:dyDescent="0.2">
      <c r="A151" s="1">
        <f t="shared" si="10"/>
        <v>11</v>
      </c>
      <c r="B151" s="10">
        <f t="shared" si="11"/>
        <v>45991</v>
      </c>
      <c r="C151" s="42">
        <f>SUMIF('R-Existing'!$B$12:$B$500,$B151,'R-Existing'!C$12:C$500)</f>
        <v>0</v>
      </c>
      <c r="D151" s="42">
        <f>SUMIF('R-Existing'!$B$12:$B$500,$B151,'R-Existing'!D$12:D$500)</f>
        <v>6261933.629999998</v>
      </c>
      <c r="E151" s="42">
        <f>SUMIF('R-Existing'!$B$12:$B$500,$B151,'R-Existing'!E$12:E$500)</f>
        <v>0</v>
      </c>
      <c r="F151" s="42">
        <f>SUMIF('R-Existing'!$B$12:$B$500,$B151,'R-Existing'!F$12:F$500)</f>
        <v>0</v>
      </c>
      <c r="G151" s="42">
        <f>SUMIF('R-Existing'!$B$12:$B$500,$B151,'R-Existing'!G$12:G$500)</f>
        <v>0</v>
      </c>
      <c r="H151" s="42">
        <f>SUMIF('R-Existing'!$B$12:$B$500,$B151,'R-Existing'!H$12:H$500)</f>
        <v>0</v>
      </c>
      <c r="I151" s="42">
        <f>SUMIF('R-Existing'!$B$12:$B$500,$B151,'R-Existing'!I$12:I$500)</f>
        <v>0</v>
      </c>
      <c r="J151" s="42">
        <f>SUMIF('R-Existing'!$B$12:$B$500,$B151,'R-Existing'!J$12:J$500)</f>
        <v>0</v>
      </c>
      <c r="K151" s="42">
        <f>SUMIF('R-Existing'!$B$12:$B$500,$B151,'R-Existing'!K$12:K$500)</f>
        <v>0</v>
      </c>
      <c r="L151" s="42">
        <f>SUMIF('R-Existing'!$B$12:$B$500,$B151,'R-Existing'!L$12:L$500)</f>
        <v>0</v>
      </c>
      <c r="M151" s="42">
        <f>SUMIF('R-Existing'!$B$12:$B$500,$B151,'R-Existing'!M$12:M$500)</f>
        <v>0</v>
      </c>
      <c r="N151" s="42">
        <f>SUMIF('R-Existing'!$B$12:$B$500,$B151,'R-Existing'!N$12:N$500)</f>
        <v>0</v>
      </c>
      <c r="O151" s="42">
        <f>SUMIF('R-Existing'!$B$12:$B$500,$B151,'R-Existing'!O$12:O$500)</f>
        <v>0</v>
      </c>
      <c r="P151" s="42">
        <f>SUMIF('R-Existing'!$B$12:$B$500,$B151,'R-Existing'!P$12:P$500)</f>
        <v>0</v>
      </c>
      <c r="Q151" s="42">
        <f>SUMIF('R-Existing'!$B$12:$B$500,$B151,'R-Existing'!Q$12:Q$500)</f>
        <v>0</v>
      </c>
      <c r="R151" s="42">
        <f>SUMIF('R-Existing'!$B$12:$B$500,$B151,'R-Existing'!R$12:R$500)</f>
        <v>0</v>
      </c>
      <c r="S151" s="42">
        <f>SUMIF('R-Existing'!$B$12:$B$500,$B151,'R-Existing'!S$12:S$500)</f>
        <v>0</v>
      </c>
      <c r="T151" s="42">
        <f>SUMIF('R-Existing'!$B$12:$B$500,$B151,'R-Existing'!T$12:T$500)</f>
        <v>0</v>
      </c>
      <c r="U151" s="42">
        <f t="shared" si="12"/>
        <v>1</v>
      </c>
      <c r="V151" s="42">
        <f>SUMIF('R-Existing'!$B$12:$B$500,$B151,'R-Existing'!V$12:V$500)</f>
        <v>0</v>
      </c>
      <c r="W151" s="42">
        <f>SUMIF('R-Existing'!$B$12:$B$500,$B151,'R-Existing'!W$12:W$500)</f>
        <v>0</v>
      </c>
      <c r="X151" s="42">
        <f>SUMIF('R-Existing'!$B$12:$B$500,$B151,'R-Existing'!X$12:X$500)</f>
        <v>155</v>
      </c>
      <c r="Y151" s="42">
        <f>SUMIF('R-Existing'!$B$12:$B$500,$B151,'R-Existing'!Y$12:Y$500)</f>
        <v>0</v>
      </c>
      <c r="Z151" s="42">
        <f>SUMIF('R-Existing'!$B$12:$B$500,$B151,'R-Existing'!Z$12:Z$500)</f>
        <v>0</v>
      </c>
      <c r="AA151" s="42">
        <f>SUMIF('R-Existing'!$B$12:$B$500,$B151,'R-Existing'!AA$12:AA$500)</f>
        <v>0</v>
      </c>
      <c r="AB151" s="42">
        <f>SUMIF('R-Existing'!$B$12:$B$500,$B151,'R-Existing'!AB$12:AB$500)</f>
        <v>0</v>
      </c>
      <c r="AC151" s="42">
        <f>SUMIF('R-Existing'!$B$12:$B$500,$B151,'R-Existing'!AC$12:AC$500)</f>
        <v>0</v>
      </c>
      <c r="AD151" s="42">
        <f>SUMIF('R-Existing'!$B$12:$B$500,$B151,'R-Existing'!AD$12:AD$500)</f>
        <v>0</v>
      </c>
      <c r="AE151" s="70">
        <f>SUMIF('R-Existing'!$B$12:$B$500,$B151,'R-Existing'!AE$12:AE$500)</f>
        <v>0.1111</v>
      </c>
      <c r="AF151" s="42">
        <f>SUMIF('R-Existing'!$B$12:$B$500,$B151,'R-Existing'!AF$12:AF$500)</f>
        <v>0</v>
      </c>
      <c r="AG151" s="42">
        <f>SUMIF('R-Existing'!$B$12:$B$500,$B151,'R-Existing'!AG$12:AG$500)</f>
        <v>0</v>
      </c>
      <c r="AH151" s="42">
        <f>SUMIF('R-Existing'!$B$12:$B$500,$B151,'R-Existing'!AH$12:AH$500)</f>
        <v>0</v>
      </c>
      <c r="AI151" s="42">
        <f>SUMIF('R-Existing'!$B$12:$B$500,$B151,'R-Existing'!AI$12:AI$500)</f>
        <v>0</v>
      </c>
      <c r="AJ151" s="42">
        <f>SUMIF('R-Existing'!$B$12:$B$500,$B151,'R-Existing'!AJ$12:AJ$500)</f>
        <v>0</v>
      </c>
      <c r="AK151" s="42">
        <f>SUMIF('R-Existing'!$B$12:$B$500,$B151,'R-Existing'!AK$12:AK$500)</f>
        <v>0</v>
      </c>
      <c r="AL151" s="42">
        <f>SUMIF('R-Existing'!$B$12:$B$500,$B151,'R-Existing'!AL$12:AL$500)</f>
        <v>0</v>
      </c>
      <c r="AM151" s="42">
        <f>SUMIF('R-Existing'!$B$12:$B$500,$B151,'R-Existing'!AM$12:AM$500)</f>
        <v>0</v>
      </c>
      <c r="AN151" s="42">
        <f>SUMIF('R-Existing'!$B$12:$B$500,$B151,'R-Existing'!AN$12:AN$500)</f>
        <v>0</v>
      </c>
      <c r="AO151" s="42"/>
      <c r="AP151" s="42"/>
    </row>
    <row r="152" spans="1:42" x14ac:dyDescent="0.2">
      <c r="A152" s="1">
        <f t="shared" si="10"/>
        <v>12</v>
      </c>
      <c r="B152" s="10">
        <f t="shared" si="11"/>
        <v>46022</v>
      </c>
      <c r="C152" s="42">
        <f>SUMIF('R-Existing'!$B$12:$B$500,$B152,'R-Existing'!C$12:C$500)</f>
        <v>0</v>
      </c>
      <c r="D152" s="42">
        <f>SUMIF('R-Existing'!$B$12:$B$500,$B152,'R-Existing'!D$12:D$500)</f>
        <v>6261933.629999998</v>
      </c>
      <c r="E152" s="42">
        <f>SUMIF('R-Existing'!$B$12:$B$500,$B152,'R-Existing'!E$12:E$500)</f>
        <v>0</v>
      </c>
      <c r="F152" s="42">
        <f>SUMIF('R-Existing'!$B$12:$B$500,$B152,'R-Existing'!F$12:F$500)</f>
        <v>0</v>
      </c>
      <c r="G152" s="42">
        <f>SUMIF('R-Existing'!$B$12:$B$500,$B152,'R-Existing'!G$12:G$500)</f>
        <v>0</v>
      </c>
      <c r="H152" s="42">
        <f>SUMIF('R-Existing'!$B$12:$B$500,$B152,'R-Existing'!H$12:H$500)</f>
        <v>0</v>
      </c>
      <c r="I152" s="42">
        <f>SUMIF('R-Existing'!$B$12:$B$500,$B152,'R-Existing'!I$12:I$500)</f>
        <v>0</v>
      </c>
      <c r="J152" s="42">
        <f>SUMIF('R-Existing'!$B$12:$B$500,$B152,'R-Existing'!J$12:J$500)</f>
        <v>0</v>
      </c>
      <c r="K152" s="42">
        <f>SUMIF('R-Existing'!$B$12:$B$500,$B152,'R-Existing'!K$12:K$500)</f>
        <v>0</v>
      </c>
      <c r="L152" s="42">
        <f>SUMIF('R-Existing'!$B$12:$B$500,$B152,'R-Existing'!L$12:L$500)</f>
        <v>0</v>
      </c>
      <c r="M152" s="42">
        <f>SUMIF('R-Existing'!$B$12:$B$500,$B152,'R-Existing'!M$12:M$500)</f>
        <v>0</v>
      </c>
      <c r="N152" s="42">
        <f>SUMIF('R-Existing'!$B$12:$B$500,$B152,'R-Existing'!N$12:N$500)</f>
        <v>0</v>
      </c>
      <c r="O152" s="42">
        <f>SUMIF('R-Existing'!$B$12:$B$500,$B152,'R-Existing'!O$12:O$500)</f>
        <v>0</v>
      </c>
      <c r="P152" s="42">
        <f>SUMIF('R-Existing'!$B$12:$B$500,$B152,'R-Existing'!P$12:P$500)</f>
        <v>0</v>
      </c>
      <c r="Q152" s="42">
        <f>SUMIF('R-Existing'!$B$12:$B$500,$B152,'R-Existing'!Q$12:Q$500)</f>
        <v>0</v>
      </c>
      <c r="R152" s="42">
        <f>SUMIF('R-Existing'!$B$12:$B$500,$B152,'R-Existing'!R$12:R$500)</f>
        <v>0</v>
      </c>
      <c r="S152" s="42">
        <f>SUMIF('R-Existing'!$B$12:$B$500,$B152,'R-Existing'!S$12:S$500)</f>
        <v>0</v>
      </c>
      <c r="T152" s="42">
        <f>SUMIF('R-Existing'!$B$12:$B$500,$B152,'R-Existing'!T$12:T$500)</f>
        <v>0</v>
      </c>
      <c r="U152" s="42">
        <f t="shared" si="12"/>
        <v>1</v>
      </c>
      <c r="V152" s="42">
        <f>SUMIF('R-Existing'!$B$12:$B$500,$B152,'R-Existing'!V$12:V$500)</f>
        <v>0</v>
      </c>
      <c r="W152" s="42">
        <f>SUMIF('R-Existing'!$B$12:$B$500,$B152,'R-Existing'!W$12:W$500)</f>
        <v>0</v>
      </c>
      <c r="X152" s="42">
        <f>SUMIF('R-Existing'!$B$12:$B$500,$B152,'R-Existing'!X$12:X$500)</f>
        <v>155</v>
      </c>
      <c r="Y152" s="42">
        <f>SUMIF('R-Existing'!$B$12:$B$500,$B152,'R-Existing'!Y$12:Y$500)</f>
        <v>0</v>
      </c>
      <c r="Z152" s="42">
        <f>SUMIF('R-Existing'!$B$12:$B$500,$B152,'R-Existing'!Z$12:Z$500)</f>
        <v>0</v>
      </c>
      <c r="AA152" s="42">
        <f>SUMIF('R-Existing'!$B$12:$B$500,$B152,'R-Existing'!AA$12:AA$500)</f>
        <v>0</v>
      </c>
      <c r="AB152" s="42">
        <f>SUMIF('R-Existing'!$B$12:$B$500,$B152,'R-Existing'!AB$12:AB$500)</f>
        <v>0</v>
      </c>
      <c r="AC152" s="42">
        <f>SUMIF('R-Existing'!$B$12:$B$500,$B152,'R-Existing'!AC$12:AC$500)</f>
        <v>0</v>
      </c>
      <c r="AD152" s="42">
        <f>SUMIF('R-Existing'!$B$12:$B$500,$B152,'R-Existing'!AD$12:AD$500)</f>
        <v>0</v>
      </c>
      <c r="AE152" s="70">
        <f>SUMIF('R-Existing'!$B$12:$B$500,$B152,'R-Existing'!AE$12:AE$500)</f>
        <v>0.1111</v>
      </c>
      <c r="AF152" s="42">
        <f>SUMIF('R-Existing'!$B$12:$B$500,$B152,'R-Existing'!AF$12:AF$500)</f>
        <v>0</v>
      </c>
      <c r="AG152" s="42">
        <f>SUMIF('R-Existing'!$B$12:$B$500,$B152,'R-Existing'!AG$12:AG$500)</f>
        <v>0</v>
      </c>
      <c r="AH152" s="42">
        <f>SUMIF('R-Existing'!$B$12:$B$500,$B152,'R-Existing'!AH$12:AH$500)</f>
        <v>0</v>
      </c>
      <c r="AI152" s="42">
        <f>SUMIF('R-Existing'!$B$12:$B$500,$B152,'R-Existing'!AI$12:AI$500)</f>
        <v>0</v>
      </c>
      <c r="AJ152" s="42">
        <f>SUMIF('R-Existing'!$B$12:$B$500,$B152,'R-Existing'!AJ$12:AJ$500)</f>
        <v>0</v>
      </c>
      <c r="AK152" s="42">
        <f>SUMIF('R-Existing'!$B$12:$B$500,$B152,'R-Existing'!AK$12:AK$500)</f>
        <v>0</v>
      </c>
      <c r="AL152" s="42">
        <f>SUMIF('R-Existing'!$B$12:$B$500,$B152,'R-Existing'!AL$12:AL$500)</f>
        <v>0</v>
      </c>
      <c r="AM152" s="42">
        <f>SUMIF('R-Existing'!$B$12:$B$500,$B152,'R-Existing'!AM$12:AM$500)</f>
        <v>0</v>
      </c>
      <c r="AN152" s="42">
        <f>SUMIF('R-Existing'!$B$12:$B$500,$B152,'R-Existing'!AN$12:AN$500)</f>
        <v>0</v>
      </c>
      <c r="AO152" s="42"/>
      <c r="AP152" s="42"/>
    </row>
    <row r="153" spans="1:42" x14ac:dyDescent="0.2">
      <c r="A153" s="1">
        <f t="shared" si="10"/>
        <v>1</v>
      </c>
      <c r="B153" s="10">
        <f t="shared" si="11"/>
        <v>46053</v>
      </c>
      <c r="C153" s="42">
        <f>SUMIF('R-Existing'!$B$12:$B$500,$B153,'R-Existing'!C$12:C$500)</f>
        <v>0</v>
      </c>
      <c r="D153" s="42">
        <f>SUMIF('R-Existing'!$B$12:$B$500,$B153,'R-Existing'!D$12:D$500)</f>
        <v>6261933.629999998</v>
      </c>
      <c r="E153" s="42">
        <f>SUMIF('R-Existing'!$B$12:$B$500,$B153,'R-Existing'!E$12:E$500)</f>
        <v>0</v>
      </c>
      <c r="F153" s="42">
        <f>SUMIF('R-Existing'!$B$12:$B$500,$B153,'R-Existing'!F$12:F$500)</f>
        <v>0</v>
      </c>
      <c r="G153" s="42">
        <f>SUMIF('R-Existing'!$B$12:$B$500,$B153,'R-Existing'!G$12:G$500)</f>
        <v>0</v>
      </c>
      <c r="H153" s="42">
        <f>SUMIF('R-Existing'!$B$12:$B$500,$B153,'R-Existing'!H$12:H$500)</f>
        <v>0</v>
      </c>
      <c r="I153" s="42">
        <f>SUMIF('R-Existing'!$B$12:$B$500,$B153,'R-Existing'!I$12:I$500)</f>
        <v>0</v>
      </c>
      <c r="J153" s="42">
        <f>SUMIF('R-Existing'!$B$12:$B$500,$B153,'R-Existing'!J$12:J$500)</f>
        <v>0</v>
      </c>
      <c r="K153" s="42">
        <f>SUMIF('R-Existing'!$B$12:$B$500,$B153,'R-Existing'!K$12:K$500)</f>
        <v>0</v>
      </c>
      <c r="L153" s="42">
        <f>SUMIF('R-Existing'!$B$12:$B$500,$B153,'R-Existing'!L$12:L$500)</f>
        <v>0</v>
      </c>
      <c r="M153" s="42">
        <f>SUMIF('R-Existing'!$B$12:$B$500,$B153,'R-Existing'!M$12:M$500)</f>
        <v>0</v>
      </c>
      <c r="N153" s="42">
        <f>SUMIF('R-Existing'!$B$12:$B$500,$B153,'R-Existing'!N$12:N$500)</f>
        <v>0</v>
      </c>
      <c r="O153" s="42">
        <f>SUMIF('R-Existing'!$B$12:$B$500,$B153,'R-Existing'!O$12:O$500)</f>
        <v>0</v>
      </c>
      <c r="P153" s="42">
        <f>SUMIF('R-Existing'!$B$12:$B$500,$B153,'R-Existing'!P$12:P$500)</f>
        <v>0</v>
      </c>
      <c r="Q153" s="42">
        <f>SUMIF('R-Existing'!$B$12:$B$500,$B153,'R-Existing'!Q$12:Q$500)</f>
        <v>0</v>
      </c>
      <c r="R153" s="42">
        <f>SUMIF('R-Existing'!$B$12:$B$500,$B153,'R-Existing'!R$12:R$500)</f>
        <v>0</v>
      </c>
      <c r="S153" s="42">
        <f>SUMIF('R-Existing'!$B$12:$B$500,$B153,'R-Existing'!S$12:S$500)</f>
        <v>0</v>
      </c>
      <c r="T153" s="42">
        <f>SUMIF('R-Existing'!$B$12:$B$500,$B153,'R-Existing'!T$12:T$500)</f>
        <v>0</v>
      </c>
      <c r="U153" s="42">
        <f t="shared" si="12"/>
        <v>1</v>
      </c>
      <c r="V153" s="42">
        <f>SUMIF('R-Existing'!$B$12:$B$500,$B153,'R-Existing'!V$12:V$500)</f>
        <v>0</v>
      </c>
      <c r="W153" s="42">
        <f>SUMIF('R-Existing'!$B$12:$B$500,$B153,'R-Existing'!W$12:W$500)</f>
        <v>0</v>
      </c>
      <c r="X153" s="42">
        <f>SUMIF('R-Existing'!$B$12:$B$500,$B153,'R-Existing'!X$12:X$500)</f>
        <v>155</v>
      </c>
      <c r="Y153" s="42">
        <f>SUMIF('R-Existing'!$B$12:$B$500,$B153,'R-Existing'!Y$12:Y$500)</f>
        <v>0</v>
      </c>
      <c r="Z153" s="42">
        <f>SUMIF('R-Existing'!$B$12:$B$500,$B153,'R-Existing'!Z$12:Z$500)</f>
        <v>0</v>
      </c>
      <c r="AA153" s="42">
        <f>SUMIF('R-Existing'!$B$12:$B$500,$B153,'R-Existing'!AA$12:AA$500)</f>
        <v>0</v>
      </c>
      <c r="AB153" s="42">
        <f>SUMIF('R-Existing'!$B$12:$B$500,$B153,'R-Existing'!AB$12:AB$500)</f>
        <v>0</v>
      </c>
      <c r="AC153" s="42">
        <f>SUMIF('R-Existing'!$B$12:$B$500,$B153,'R-Existing'!AC$12:AC$500)</f>
        <v>0</v>
      </c>
      <c r="AD153" s="42">
        <f>SUMIF('R-Existing'!$B$12:$B$500,$B153,'R-Existing'!AD$12:AD$500)</f>
        <v>0</v>
      </c>
      <c r="AE153" s="70">
        <f>SUMIF('R-Existing'!$B$12:$B$500,$B153,'R-Existing'!AE$12:AE$500)</f>
        <v>0.1111</v>
      </c>
      <c r="AF153" s="42">
        <f>SUMIF('R-Existing'!$B$12:$B$500,$B153,'R-Existing'!AF$12:AF$500)</f>
        <v>0</v>
      </c>
      <c r="AG153" s="42">
        <f>SUMIF('R-Existing'!$B$12:$B$500,$B153,'R-Existing'!AG$12:AG$500)</f>
        <v>0</v>
      </c>
      <c r="AH153" s="42">
        <f>SUMIF('R-Existing'!$B$12:$B$500,$B153,'R-Existing'!AH$12:AH$500)</f>
        <v>0</v>
      </c>
      <c r="AI153" s="42">
        <f>SUMIF('R-Existing'!$B$12:$B$500,$B153,'R-Existing'!AI$12:AI$500)</f>
        <v>0</v>
      </c>
      <c r="AJ153" s="42">
        <f>SUMIF('R-Existing'!$B$12:$B$500,$B153,'R-Existing'!AJ$12:AJ$500)</f>
        <v>0</v>
      </c>
      <c r="AK153" s="42">
        <f>SUMIF('R-Existing'!$B$12:$B$500,$B153,'R-Existing'!AK$12:AK$500)</f>
        <v>0</v>
      </c>
      <c r="AL153" s="42">
        <f>SUMIF('R-Existing'!$B$12:$B$500,$B153,'R-Existing'!AL$12:AL$500)</f>
        <v>0</v>
      </c>
      <c r="AM153" s="42">
        <f>SUMIF('R-Existing'!$B$12:$B$500,$B153,'R-Existing'!AM$12:AM$500)</f>
        <v>0</v>
      </c>
      <c r="AN153" s="42">
        <f>SUMIF('R-Existing'!$B$12:$B$500,$B153,'R-Existing'!AN$12:AN$500)</f>
        <v>0</v>
      </c>
      <c r="AO153" s="42"/>
      <c r="AP153" s="42"/>
    </row>
    <row r="154" spans="1:42" x14ac:dyDescent="0.2">
      <c r="A154" s="1">
        <f t="shared" si="10"/>
        <v>2</v>
      </c>
      <c r="B154" s="10">
        <f t="shared" si="11"/>
        <v>46081</v>
      </c>
      <c r="C154" s="42">
        <f>SUMIF('R-Existing'!$B$12:$B$500,$B154,'R-Existing'!C$12:C$500)</f>
        <v>0</v>
      </c>
      <c r="D154" s="42">
        <f>SUMIF('R-Existing'!$B$12:$B$500,$B154,'R-Existing'!D$12:D$500)</f>
        <v>6261933.629999998</v>
      </c>
      <c r="E154" s="42">
        <f>SUMIF('R-Existing'!$B$12:$B$500,$B154,'R-Existing'!E$12:E$500)</f>
        <v>0</v>
      </c>
      <c r="F154" s="42">
        <f>SUMIF('R-Existing'!$B$12:$B$500,$B154,'R-Existing'!F$12:F$500)</f>
        <v>0</v>
      </c>
      <c r="G154" s="42">
        <f>SUMIF('R-Existing'!$B$12:$B$500,$B154,'R-Existing'!G$12:G$500)</f>
        <v>0</v>
      </c>
      <c r="H154" s="42">
        <f>SUMIF('R-Existing'!$B$12:$B$500,$B154,'R-Existing'!H$12:H$500)</f>
        <v>0</v>
      </c>
      <c r="I154" s="42">
        <f>SUMIF('R-Existing'!$B$12:$B$500,$B154,'R-Existing'!I$12:I$500)</f>
        <v>0</v>
      </c>
      <c r="J154" s="42">
        <f>SUMIF('R-Existing'!$B$12:$B$500,$B154,'R-Existing'!J$12:J$500)</f>
        <v>0</v>
      </c>
      <c r="K154" s="42">
        <f>SUMIF('R-Existing'!$B$12:$B$500,$B154,'R-Existing'!K$12:K$500)</f>
        <v>0</v>
      </c>
      <c r="L154" s="42">
        <f>SUMIF('R-Existing'!$B$12:$B$500,$B154,'R-Existing'!L$12:L$500)</f>
        <v>0</v>
      </c>
      <c r="M154" s="42">
        <f>SUMIF('R-Existing'!$B$12:$B$500,$B154,'R-Existing'!M$12:M$500)</f>
        <v>0</v>
      </c>
      <c r="N154" s="42">
        <f>SUMIF('R-Existing'!$B$12:$B$500,$B154,'R-Existing'!N$12:N$500)</f>
        <v>0</v>
      </c>
      <c r="O154" s="42">
        <f>SUMIF('R-Existing'!$B$12:$B$500,$B154,'R-Existing'!O$12:O$500)</f>
        <v>0</v>
      </c>
      <c r="P154" s="42">
        <f>SUMIF('R-Existing'!$B$12:$B$500,$B154,'R-Existing'!P$12:P$500)</f>
        <v>0</v>
      </c>
      <c r="Q154" s="42">
        <f>SUMIF('R-Existing'!$B$12:$B$500,$B154,'R-Existing'!Q$12:Q$500)</f>
        <v>0</v>
      </c>
      <c r="R154" s="42">
        <f>SUMIF('R-Existing'!$B$12:$B$500,$B154,'R-Existing'!R$12:R$500)</f>
        <v>0</v>
      </c>
      <c r="S154" s="42">
        <f>SUMIF('R-Existing'!$B$12:$B$500,$B154,'R-Existing'!S$12:S$500)</f>
        <v>0</v>
      </c>
      <c r="T154" s="42">
        <f>SUMIF('R-Existing'!$B$12:$B$500,$B154,'R-Existing'!T$12:T$500)</f>
        <v>0</v>
      </c>
      <c r="U154" s="42">
        <f t="shared" si="12"/>
        <v>1</v>
      </c>
      <c r="V154" s="42">
        <f>SUMIF('R-Existing'!$B$12:$B$500,$B154,'R-Existing'!V$12:V$500)</f>
        <v>0</v>
      </c>
      <c r="W154" s="42">
        <f>SUMIF('R-Existing'!$B$12:$B$500,$B154,'R-Existing'!W$12:W$500)</f>
        <v>0</v>
      </c>
      <c r="X154" s="42">
        <f>SUMIF('R-Existing'!$B$12:$B$500,$B154,'R-Existing'!X$12:X$500)</f>
        <v>155</v>
      </c>
      <c r="Y154" s="42">
        <f>SUMIF('R-Existing'!$B$12:$B$500,$B154,'R-Existing'!Y$12:Y$500)</f>
        <v>0</v>
      </c>
      <c r="Z154" s="42">
        <f>SUMIF('R-Existing'!$B$12:$B$500,$B154,'R-Existing'!Z$12:Z$500)</f>
        <v>0</v>
      </c>
      <c r="AA154" s="42">
        <f>SUMIF('R-Existing'!$B$12:$B$500,$B154,'R-Existing'!AA$12:AA$500)</f>
        <v>0</v>
      </c>
      <c r="AB154" s="42">
        <f>SUMIF('R-Existing'!$B$12:$B$500,$B154,'R-Existing'!AB$12:AB$500)</f>
        <v>0</v>
      </c>
      <c r="AC154" s="42">
        <f>SUMIF('R-Existing'!$B$12:$B$500,$B154,'R-Existing'!AC$12:AC$500)</f>
        <v>0</v>
      </c>
      <c r="AD154" s="42">
        <f>SUMIF('R-Existing'!$B$12:$B$500,$B154,'R-Existing'!AD$12:AD$500)</f>
        <v>0</v>
      </c>
      <c r="AE154" s="70">
        <f>SUMIF('R-Existing'!$B$12:$B$500,$B154,'R-Existing'!AE$12:AE$500)</f>
        <v>0.1111</v>
      </c>
      <c r="AF154" s="42">
        <f>SUMIF('R-Existing'!$B$12:$B$500,$B154,'R-Existing'!AF$12:AF$500)</f>
        <v>0</v>
      </c>
      <c r="AG154" s="42">
        <f>SUMIF('R-Existing'!$B$12:$B$500,$B154,'R-Existing'!AG$12:AG$500)</f>
        <v>0</v>
      </c>
      <c r="AH154" s="42">
        <f>SUMIF('R-Existing'!$B$12:$B$500,$B154,'R-Existing'!AH$12:AH$500)</f>
        <v>0</v>
      </c>
      <c r="AI154" s="42">
        <f>SUMIF('R-Existing'!$B$12:$B$500,$B154,'R-Existing'!AI$12:AI$500)</f>
        <v>0</v>
      </c>
      <c r="AJ154" s="42">
        <f>SUMIF('R-Existing'!$B$12:$B$500,$B154,'R-Existing'!AJ$12:AJ$500)</f>
        <v>0</v>
      </c>
      <c r="AK154" s="42">
        <f>SUMIF('R-Existing'!$B$12:$B$500,$B154,'R-Existing'!AK$12:AK$500)</f>
        <v>0</v>
      </c>
      <c r="AL154" s="42">
        <f>SUMIF('R-Existing'!$B$12:$B$500,$B154,'R-Existing'!AL$12:AL$500)</f>
        <v>0</v>
      </c>
      <c r="AM154" s="42">
        <f>SUMIF('R-Existing'!$B$12:$B$500,$B154,'R-Existing'!AM$12:AM$500)</f>
        <v>0</v>
      </c>
      <c r="AN154" s="42">
        <f>SUMIF('R-Existing'!$B$12:$B$500,$B154,'R-Existing'!AN$12:AN$500)</f>
        <v>0</v>
      </c>
      <c r="AO154" s="42"/>
      <c r="AP154" s="42"/>
    </row>
    <row r="155" spans="1:42" x14ac:dyDescent="0.2">
      <c r="A155" s="1">
        <f t="shared" si="10"/>
        <v>3</v>
      </c>
      <c r="B155" s="10">
        <f t="shared" si="11"/>
        <v>46112</v>
      </c>
      <c r="C155" s="42">
        <f>SUMIF('R-Existing'!$B$12:$B$500,$B155,'R-Existing'!C$12:C$500)</f>
        <v>0</v>
      </c>
      <c r="D155" s="42">
        <f>SUMIF('R-Existing'!$B$12:$B$500,$B155,'R-Existing'!D$12:D$500)</f>
        <v>6261933.629999998</v>
      </c>
      <c r="E155" s="42">
        <f>SUMIF('R-Existing'!$B$12:$B$500,$B155,'R-Existing'!E$12:E$500)</f>
        <v>0</v>
      </c>
      <c r="F155" s="42">
        <f>SUMIF('R-Existing'!$B$12:$B$500,$B155,'R-Existing'!F$12:F$500)</f>
        <v>0</v>
      </c>
      <c r="G155" s="42">
        <f>SUMIF('R-Existing'!$B$12:$B$500,$B155,'R-Existing'!G$12:G$500)</f>
        <v>0</v>
      </c>
      <c r="H155" s="42">
        <f>SUMIF('R-Existing'!$B$12:$B$500,$B155,'R-Existing'!H$12:H$500)</f>
        <v>0</v>
      </c>
      <c r="I155" s="42">
        <f>SUMIF('R-Existing'!$B$12:$B$500,$B155,'R-Existing'!I$12:I$500)</f>
        <v>0</v>
      </c>
      <c r="J155" s="42">
        <f>SUMIF('R-Existing'!$B$12:$B$500,$B155,'R-Existing'!J$12:J$500)</f>
        <v>0</v>
      </c>
      <c r="K155" s="42">
        <f>SUMIF('R-Existing'!$B$12:$B$500,$B155,'R-Existing'!K$12:K$500)</f>
        <v>0</v>
      </c>
      <c r="L155" s="42">
        <f>SUMIF('R-Existing'!$B$12:$B$500,$B155,'R-Existing'!L$12:L$500)</f>
        <v>0</v>
      </c>
      <c r="M155" s="42">
        <f>SUMIF('R-Existing'!$B$12:$B$500,$B155,'R-Existing'!M$12:M$500)</f>
        <v>0</v>
      </c>
      <c r="N155" s="42">
        <f>SUMIF('R-Existing'!$B$12:$B$500,$B155,'R-Existing'!N$12:N$500)</f>
        <v>0</v>
      </c>
      <c r="O155" s="42">
        <f>SUMIF('R-Existing'!$B$12:$B$500,$B155,'R-Existing'!O$12:O$500)</f>
        <v>0</v>
      </c>
      <c r="P155" s="42">
        <f>SUMIF('R-Existing'!$B$12:$B$500,$B155,'R-Existing'!P$12:P$500)</f>
        <v>0</v>
      </c>
      <c r="Q155" s="42">
        <f>SUMIF('R-Existing'!$B$12:$B$500,$B155,'R-Existing'!Q$12:Q$500)</f>
        <v>0</v>
      </c>
      <c r="R155" s="42">
        <f>SUMIF('R-Existing'!$B$12:$B$500,$B155,'R-Existing'!R$12:R$500)</f>
        <v>0</v>
      </c>
      <c r="S155" s="42">
        <f>SUMIF('R-Existing'!$B$12:$B$500,$B155,'R-Existing'!S$12:S$500)</f>
        <v>0</v>
      </c>
      <c r="T155" s="42">
        <f>SUMIF('R-Existing'!$B$12:$B$500,$B155,'R-Existing'!T$12:T$500)</f>
        <v>0</v>
      </c>
      <c r="U155" s="42">
        <f t="shared" si="12"/>
        <v>1</v>
      </c>
      <c r="V155" s="42">
        <f>SUMIF('R-Existing'!$B$12:$B$500,$B155,'R-Existing'!V$12:V$500)</f>
        <v>0</v>
      </c>
      <c r="W155" s="42">
        <f>SUMIF('R-Existing'!$B$12:$B$500,$B155,'R-Existing'!W$12:W$500)</f>
        <v>0</v>
      </c>
      <c r="X155" s="42">
        <f>SUMIF('R-Existing'!$B$12:$B$500,$B155,'R-Existing'!X$12:X$500)</f>
        <v>155</v>
      </c>
      <c r="Y155" s="42">
        <f>SUMIF('R-Existing'!$B$12:$B$500,$B155,'R-Existing'!Y$12:Y$500)</f>
        <v>0</v>
      </c>
      <c r="Z155" s="42">
        <f>SUMIF('R-Existing'!$B$12:$B$500,$B155,'R-Existing'!Z$12:Z$500)</f>
        <v>0</v>
      </c>
      <c r="AA155" s="42">
        <f>SUMIF('R-Existing'!$B$12:$B$500,$B155,'R-Existing'!AA$12:AA$500)</f>
        <v>0</v>
      </c>
      <c r="AB155" s="42">
        <f>SUMIF('R-Existing'!$B$12:$B$500,$B155,'R-Existing'!AB$12:AB$500)</f>
        <v>0</v>
      </c>
      <c r="AC155" s="42">
        <f>SUMIF('R-Existing'!$B$12:$B$500,$B155,'R-Existing'!AC$12:AC$500)</f>
        <v>0</v>
      </c>
      <c r="AD155" s="42">
        <f>SUMIF('R-Existing'!$B$12:$B$500,$B155,'R-Existing'!AD$12:AD$500)</f>
        <v>0</v>
      </c>
      <c r="AE155" s="70">
        <f>SUMIF('R-Existing'!$B$12:$B$500,$B155,'R-Existing'!AE$12:AE$500)</f>
        <v>0.1111</v>
      </c>
      <c r="AF155" s="42">
        <f>SUMIF('R-Existing'!$B$12:$B$500,$B155,'R-Existing'!AF$12:AF$500)</f>
        <v>0</v>
      </c>
      <c r="AG155" s="42">
        <f>SUMIF('R-Existing'!$B$12:$B$500,$B155,'R-Existing'!AG$12:AG$500)</f>
        <v>0</v>
      </c>
      <c r="AH155" s="42">
        <f>SUMIF('R-Existing'!$B$12:$B$500,$B155,'R-Existing'!AH$12:AH$500)</f>
        <v>0</v>
      </c>
      <c r="AI155" s="42">
        <f>SUMIF('R-Existing'!$B$12:$B$500,$B155,'R-Existing'!AI$12:AI$500)</f>
        <v>0</v>
      </c>
      <c r="AJ155" s="42">
        <f>SUMIF('R-Existing'!$B$12:$B$500,$B155,'R-Existing'!AJ$12:AJ$500)</f>
        <v>0</v>
      </c>
      <c r="AK155" s="42">
        <f>SUMIF('R-Existing'!$B$12:$B$500,$B155,'R-Existing'!AK$12:AK$500)</f>
        <v>0</v>
      </c>
      <c r="AL155" s="42">
        <f>SUMIF('R-Existing'!$B$12:$B$500,$B155,'R-Existing'!AL$12:AL$500)</f>
        <v>0</v>
      </c>
      <c r="AM155" s="42">
        <f>SUMIF('R-Existing'!$B$12:$B$500,$B155,'R-Existing'!AM$12:AM$500)</f>
        <v>0</v>
      </c>
      <c r="AN155" s="42">
        <f>SUMIF('R-Existing'!$B$12:$B$500,$B155,'R-Existing'!AN$12:AN$500)</f>
        <v>0</v>
      </c>
      <c r="AO155" s="42"/>
      <c r="AP155" s="42"/>
    </row>
    <row r="156" spans="1:42" x14ac:dyDescent="0.2">
      <c r="A156" s="1">
        <f t="shared" si="10"/>
        <v>4</v>
      </c>
      <c r="B156" s="10">
        <f t="shared" si="11"/>
        <v>46142</v>
      </c>
      <c r="C156" s="42">
        <f>SUMIF('R-Existing'!$B$12:$B$500,$B156,'R-Existing'!C$12:C$500)</f>
        <v>0</v>
      </c>
      <c r="D156" s="42">
        <f>SUMIF('R-Existing'!$B$12:$B$500,$B156,'R-Existing'!D$12:D$500)</f>
        <v>6261933.629999998</v>
      </c>
      <c r="E156" s="42">
        <f>SUMIF('R-Existing'!$B$12:$B$500,$B156,'R-Existing'!E$12:E$500)</f>
        <v>0</v>
      </c>
      <c r="F156" s="42">
        <f>SUMIF('R-Existing'!$B$12:$B$500,$B156,'R-Existing'!F$12:F$500)</f>
        <v>0</v>
      </c>
      <c r="G156" s="42">
        <f>SUMIF('R-Existing'!$B$12:$B$500,$B156,'R-Existing'!G$12:G$500)</f>
        <v>0</v>
      </c>
      <c r="H156" s="42">
        <f>SUMIF('R-Existing'!$B$12:$B$500,$B156,'R-Existing'!H$12:H$500)</f>
        <v>0</v>
      </c>
      <c r="I156" s="42">
        <f>SUMIF('R-Existing'!$B$12:$B$500,$B156,'R-Existing'!I$12:I$500)</f>
        <v>0</v>
      </c>
      <c r="J156" s="42">
        <f>SUMIF('R-Existing'!$B$12:$B$500,$B156,'R-Existing'!J$12:J$500)</f>
        <v>0</v>
      </c>
      <c r="K156" s="42">
        <f>SUMIF('R-Existing'!$B$12:$B$500,$B156,'R-Existing'!K$12:K$500)</f>
        <v>0</v>
      </c>
      <c r="L156" s="42">
        <f>SUMIF('R-Existing'!$B$12:$B$500,$B156,'R-Existing'!L$12:L$500)</f>
        <v>0</v>
      </c>
      <c r="M156" s="42">
        <f>SUMIF('R-Existing'!$B$12:$B$500,$B156,'R-Existing'!M$12:M$500)</f>
        <v>0</v>
      </c>
      <c r="N156" s="42">
        <f>SUMIF('R-Existing'!$B$12:$B$500,$B156,'R-Existing'!N$12:N$500)</f>
        <v>0</v>
      </c>
      <c r="O156" s="42">
        <f>SUMIF('R-Existing'!$B$12:$B$500,$B156,'R-Existing'!O$12:O$500)</f>
        <v>0</v>
      </c>
      <c r="P156" s="42">
        <f>SUMIF('R-Existing'!$B$12:$B$500,$B156,'R-Existing'!P$12:P$500)</f>
        <v>0</v>
      </c>
      <c r="Q156" s="42">
        <f>SUMIF('R-Existing'!$B$12:$B$500,$B156,'R-Existing'!Q$12:Q$500)</f>
        <v>0</v>
      </c>
      <c r="R156" s="42">
        <f>SUMIF('R-Existing'!$B$12:$B$500,$B156,'R-Existing'!R$12:R$500)</f>
        <v>0</v>
      </c>
      <c r="S156" s="42">
        <f>SUMIF('R-Existing'!$B$12:$B$500,$B156,'R-Existing'!S$12:S$500)</f>
        <v>0</v>
      </c>
      <c r="T156" s="42">
        <f>SUMIF('R-Existing'!$B$12:$B$500,$B156,'R-Existing'!T$12:T$500)</f>
        <v>0</v>
      </c>
      <c r="U156" s="42">
        <f t="shared" si="12"/>
        <v>1</v>
      </c>
      <c r="V156" s="42">
        <f>SUMIF('R-Existing'!$B$12:$B$500,$B156,'R-Existing'!V$12:V$500)</f>
        <v>0</v>
      </c>
      <c r="W156" s="42">
        <f>SUMIF('R-Existing'!$B$12:$B$500,$B156,'R-Existing'!W$12:W$500)</f>
        <v>0</v>
      </c>
      <c r="X156" s="42">
        <f>SUMIF('R-Existing'!$B$12:$B$500,$B156,'R-Existing'!X$12:X$500)</f>
        <v>155</v>
      </c>
      <c r="Y156" s="42">
        <f>SUMIF('R-Existing'!$B$12:$B$500,$B156,'R-Existing'!Y$12:Y$500)</f>
        <v>0</v>
      </c>
      <c r="Z156" s="42">
        <f>SUMIF('R-Existing'!$B$12:$B$500,$B156,'R-Existing'!Z$12:Z$500)</f>
        <v>0</v>
      </c>
      <c r="AA156" s="42">
        <f>SUMIF('R-Existing'!$B$12:$B$500,$B156,'R-Existing'!AA$12:AA$500)</f>
        <v>0</v>
      </c>
      <c r="AB156" s="42">
        <f>SUMIF('R-Existing'!$B$12:$B$500,$B156,'R-Existing'!AB$12:AB$500)</f>
        <v>0</v>
      </c>
      <c r="AC156" s="42">
        <f>SUMIF('R-Existing'!$B$12:$B$500,$B156,'R-Existing'!AC$12:AC$500)</f>
        <v>0</v>
      </c>
      <c r="AD156" s="42">
        <f>SUMIF('R-Existing'!$B$12:$B$500,$B156,'R-Existing'!AD$12:AD$500)</f>
        <v>0</v>
      </c>
      <c r="AE156" s="70">
        <f>SUMIF('R-Existing'!$B$12:$B$500,$B156,'R-Existing'!AE$12:AE$500)</f>
        <v>0.1111</v>
      </c>
      <c r="AF156" s="42">
        <f>SUMIF('R-Existing'!$B$12:$B$500,$B156,'R-Existing'!AF$12:AF$500)</f>
        <v>0</v>
      </c>
      <c r="AG156" s="42">
        <f>SUMIF('R-Existing'!$B$12:$B$500,$B156,'R-Existing'!AG$12:AG$500)</f>
        <v>0</v>
      </c>
      <c r="AH156" s="42">
        <f>SUMIF('R-Existing'!$B$12:$B$500,$B156,'R-Existing'!AH$12:AH$500)</f>
        <v>0</v>
      </c>
      <c r="AI156" s="42">
        <f>SUMIF('R-Existing'!$B$12:$B$500,$B156,'R-Existing'!AI$12:AI$500)</f>
        <v>0</v>
      </c>
      <c r="AJ156" s="42">
        <f>SUMIF('R-Existing'!$B$12:$B$500,$B156,'R-Existing'!AJ$12:AJ$500)</f>
        <v>0</v>
      </c>
      <c r="AK156" s="42">
        <f>SUMIF('R-Existing'!$B$12:$B$500,$B156,'R-Existing'!AK$12:AK$500)</f>
        <v>0</v>
      </c>
      <c r="AL156" s="42">
        <f>SUMIF('R-Existing'!$B$12:$B$500,$B156,'R-Existing'!AL$12:AL$500)</f>
        <v>0</v>
      </c>
      <c r="AM156" s="42">
        <f>SUMIF('R-Existing'!$B$12:$B$500,$B156,'R-Existing'!AM$12:AM$500)</f>
        <v>0</v>
      </c>
      <c r="AN156" s="42">
        <f>SUMIF('R-Existing'!$B$12:$B$500,$B156,'R-Existing'!AN$12:AN$500)</f>
        <v>0</v>
      </c>
      <c r="AO156" s="42"/>
      <c r="AP156" s="42"/>
    </row>
    <row r="157" spans="1:42" x14ac:dyDescent="0.2">
      <c r="A157" s="1">
        <f t="shared" si="10"/>
        <v>5</v>
      </c>
      <c r="B157" s="10">
        <f t="shared" si="11"/>
        <v>46173</v>
      </c>
      <c r="C157" s="42">
        <f>SUMIF('R-Existing'!$B$12:$B$500,$B157,'R-Existing'!C$12:C$500)</f>
        <v>0</v>
      </c>
      <c r="D157" s="42">
        <f>SUMIF('R-Existing'!$B$12:$B$500,$B157,'R-Existing'!D$12:D$500)</f>
        <v>6261933.629999998</v>
      </c>
      <c r="E157" s="42">
        <f>SUMIF('R-Existing'!$B$12:$B$500,$B157,'R-Existing'!E$12:E$500)</f>
        <v>0</v>
      </c>
      <c r="F157" s="42">
        <f>SUMIF('R-Existing'!$B$12:$B$500,$B157,'R-Existing'!F$12:F$500)</f>
        <v>0</v>
      </c>
      <c r="G157" s="42">
        <f>SUMIF('R-Existing'!$B$12:$B$500,$B157,'R-Existing'!G$12:G$500)</f>
        <v>0</v>
      </c>
      <c r="H157" s="42">
        <f>SUMIF('R-Existing'!$B$12:$B$500,$B157,'R-Existing'!H$12:H$500)</f>
        <v>0</v>
      </c>
      <c r="I157" s="42">
        <f>SUMIF('R-Existing'!$B$12:$B$500,$B157,'R-Existing'!I$12:I$500)</f>
        <v>0</v>
      </c>
      <c r="J157" s="42">
        <f>SUMIF('R-Existing'!$B$12:$B$500,$B157,'R-Existing'!J$12:J$500)</f>
        <v>0</v>
      </c>
      <c r="K157" s="42">
        <f>SUMIF('R-Existing'!$B$12:$B$500,$B157,'R-Existing'!K$12:K$500)</f>
        <v>0</v>
      </c>
      <c r="L157" s="42">
        <f>SUMIF('R-Existing'!$B$12:$B$500,$B157,'R-Existing'!L$12:L$500)</f>
        <v>0</v>
      </c>
      <c r="M157" s="42">
        <f>SUMIF('R-Existing'!$B$12:$B$500,$B157,'R-Existing'!M$12:M$500)</f>
        <v>0</v>
      </c>
      <c r="N157" s="42">
        <f>SUMIF('R-Existing'!$B$12:$B$500,$B157,'R-Existing'!N$12:N$500)</f>
        <v>0</v>
      </c>
      <c r="O157" s="42">
        <f>SUMIF('R-Existing'!$B$12:$B$500,$B157,'R-Existing'!O$12:O$500)</f>
        <v>0</v>
      </c>
      <c r="P157" s="42">
        <f>SUMIF('R-Existing'!$B$12:$B$500,$B157,'R-Existing'!P$12:P$500)</f>
        <v>0</v>
      </c>
      <c r="Q157" s="42">
        <f>SUMIF('R-Existing'!$B$12:$B$500,$B157,'R-Existing'!Q$12:Q$500)</f>
        <v>0</v>
      </c>
      <c r="R157" s="42">
        <f>SUMIF('R-Existing'!$B$12:$B$500,$B157,'R-Existing'!R$12:R$500)</f>
        <v>0</v>
      </c>
      <c r="S157" s="42">
        <f>SUMIF('R-Existing'!$B$12:$B$500,$B157,'R-Existing'!S$12:S$500)</f>
        <v>0</v>
      </c>
      <c r="T157" s="42">
        <f>SUMIF('R-Existing'!$B$12:$B$500,$B157,'R-Existing'!T$12:T$500)</f>
        <v>0</v>
      </c>
      <c r="U157" s="42">
        <f t="shared" si="12"/>
        <v>1</v>
      </c>
      <c r="V157" s="42">
        <f>SUMIF('R-Existing'!$B$12:$B$500,$B157,'R-Existing'!V$12:V$500)</f>
        <v>0</v>
      </c>
      <c r="W157" s="42">
        <f>SUMIF('R-Existing'!$B$12:$B$500,$B157,'R-Existing'!W$12:W$500)</f>
        <v>0</v>
      </c>
      <c r="X157" s="42">
        <f>SUMIF('R-Existing'!$B$12:$B$500,$B157,'R-Existing'!X$12:X$500)</f>
        <v>155</v>
      </c>
      <c r="Y157" s="42">
        <f>SUMIF('R-Existing'!$B$12:$B$500,$B157,'R-Existing'!Y$12:Y$500)</f>
        <v>0</v>
      </c>
      <c r="Z157" s="42">
        <f>SUMIF('R-Existing'!$B$12:$B$500,$B157,'R-Existing'!Z$12:Z$500)</f>
        <v>0</v>
      </c>
      <c r="AA157" s="42">
        <f>SUMIF('R-Existing'!$B$12:$B$500,$B157,'R-Existing'!AA$12:AA$500)</f>
        <v>0</v>
      </c>
      <c r="AB157" s="42">
        <f>SUMIF('R-Existing'!$B$12:$B$500,$B157,'R-Existing'!AB$12:AB$500)</f>
        <v>0</v>
      </c>
      <c r="AC157" s="42">
        <f>SUMIF('R-Existing'!$B$12:$B$500,$B157,'R-Existing'!AC$12:AC$500)</f>
        <v>0</v>
      </c>
      <c r="AD157" s="42">
        <f>SUMIF('R-Existing'!$B$12:$B$500,$B157,'R-Existing'!AD$12:AD$500)</f>
        <v>0</v>
      </c>
      <c r="AE157" s="70">
        <f>SUMIF('R-Existing'!$B$12:$B$500,$B157,'R-Existing'!AE$12:AE$500)</f>
        <v>0.1111</v>
      </c>
      <c r="AF157" s="42">
        <f>SUMIF('R-Existing'!$B$12:$B$500,$B157,'R-Existing'!AF$12:AF$500)</f>
        <v>0</v>
      </c>
      <c r="AG157" s="42">
        <f>SUMIF('R-Existing'!$B$12:$B$500,$B157,'R-Existing'!AG$12:AG$500)</f>
        <v>0</v>
      </c>
      <c r="AH157" s="42">
        <f>SUMIF('R-Existing'!$B$12:$B$500,$B157,'R-Existing'!AH$12:AH$500)</f>
        <v>0</v>
      </c>
      <c r="AI157" s="42">
        <f>SUMIF('R-Existing'!$B$12:$B$500,$B157,'R-Existing'!AI$12:AI$500)</f>
        <v>0</v>
      </c>
      <c r="AJ157" s="42">
        <f>SUMIF('R-Existing'!$B$12:$B$500,$B157,'R-Existing'!AJ$12:AJ$500)</f>
        <v>0</v>
      </c>
      <c r="AK157" s="42">
        <f>SUMIF('R-Existing'!$B$12:$B$500,$B157,'R-Existing'!AK$12:AK$500)</f>
        <v>0</v>
      </c>
      <c r="AL157" s="42">
        <f>SUMIF('R-Existing'!$B$12:$B$500,$B157,'R-Existing'!AL$12:AL$500)</f>
        <v>0</v>
      </c>
      <c r="AM157" s="42">
        <f>SUMIF('R-Existing'!$B$12:$B$500,$B157,'R-Existing'!AM$12:AM$500)</f>
        <v>0</v>
      </c>
      <c r="AN157" s="42">
        <f>SUMIF('R-Existing'!$B$12:$B$500,$B157,'R-Existing'!AN$12:AN$500)</f>
        <v>0</v>
      </c>
      <c r="AO157" s="42"/>
      <c r="AP157" s="42"/>
    </row>
    <row r="158" spans="1:42" x14ac:dyDescent="0.2">
      <c r="A158" s="1">
        <f t="shared" si="10"/>
        <v>6</v>
      </c>
      <c r="B158" s="10">
        <f t="shared" si="11"/>
        <v>46203</v>
      </c>
      <c r="C158" s="42">
        <f>SUMIF('R-Existing'!$B$12:$B$500,$B158,'R-Existing'!C$12:C$500)</f>
        <v>0</v>
      </c>
      <c r="D158" s="42">
        <f>SUMIF('R-Existing'!$B$12:$B$500,$B158,'R-Existing'!D$12:D$500)</f>
        <v>6261933.629999998</v>
      </c>
      <c r="E158" s="42">
        <f>SUMIF('R-Existing'!$B$12:$B$500,$B158,'R-Existing'!E$12:E$500)</f>
        <v>0</v>
      </c>
      <c r="F158" s="42">
        <f>SUMIF('R-Existing'!$B$12:$B$500,$B158,'R-Existing'!F$12:F$500)</f>
        <v>0</v>
      </c>
      <c r="G158" s="42">
        <f>SUMIF('R-Existing'!$B$12:$B$500,$B158,'R-Existing'!G$12:G$500)</f>
        <v>0</v>
      </c>
      <c r="H158" s="42">
        <f>SUMIF('R-Existing'!$B$12:$B$500,$B158,'R-Existing'!H$12:H$500)</f>
        <v>0</v>
      </c>
      <c r="I158" s="42">
        <f>SUMIF('R-Existing'!$B$12:$B$500,$B158,'R-Existing'!I$12:I$500)</f>
        <v>0</v>
      </c>
      <c r="J158" s="42">
        <f>SUMIF('R-Existing'!$B$12:$B$500,$B158,'R-Existing'!J$12:J$500)</f>
        <v>0</v>
      </c>
      <c r="K158" s="42">
        <f>SUMIF('R-Existing'!$B$12:$B$500,$B158,'R-Existing'!K$12:K$500)</f>
        <v>0</v>
      </c>
      <c r="L158" s="42">
        <f>SUMIF('R-Existing'!$B$12:$B$500,$B158,'R-Existing'!L$12:L$500)</f>
        <v>0</v>
      </c>
      <c r="M158" s="42">
        <f>SUMIF('R-Existing'!$B$12:$B$500,$B158,'R-Existing'!M$12:M$500)</f>
        <v>0</v>
      </c>
      <c r="N158" s="42">
        <f>SUMIF('R-Existing'!$B$12:$B$500,$B158,'R-Existing'!N$12:N$500)</f>
        <v>0</v>
      </c>
      <c r="O158" s="42">
        <f>SUMIF('R-Existing'!$B$12:$B$500,$B158,'R-Existing'!O$12:O$500)</f>
        <v>0</v>
      </c>
      <c r="P158" s="42">
        <f>SUMIF('R-Existing'!$B$12:$B$500,$B158,'R-Existing'!P$12:P$500)</f>
        <v>0</v>
      </c>
      <c r="Q158" s="42">
        <f>SUMIF('R-Existing'!$B$12:$B$500,$B158,'R-Existing'!Q$12:Q$500)</f>
        <v>0</v>
      </c>
      <c r="R158" s="42">
        <f>SUMIF('R-Existing'!$B$12:$B$500,$B158,'R-Existing'!R$12:R$500)</f>
        <v>0</v>
      </c>
      <c r="S158" s="42">
        <f>SUMIF('R-Existing'!$B$12:$B$500,$B158,'R-Existing'!S$12:S$500)</f>
        <v>0</v>
      </c>
      <c r="T158" s="42">
        <f>SUMIF('R-Existing'!$B$12:$B$500,$B158,'R-Existing'!T$12:T$500)</f>
        <v>0</v>
      </c>
      <c r="U158" s="42">
        <f t="shared" si="12"/>
        <v>1</v>
      </c>
      <c r="V158" s="42">
        <f>SUMIF('R-Existing'!$B$12:$B$500,$B158,'R-Existing'!V$12:V$500)</f>
        <v>0</v>
      </c>
      <c r="W158" s="42">
        <f>SUMIF('R-Existing'!$B$12:$B$500,$B158,'R-Existing'!W$12:W$500)</f>
        <v>0</v>
      </c>
      <c r="X158" s="42">
        <f>SUMIF('R-Existing'!$B$12:$B$500,$B158,'R-Existing'!X$12:X$500)</f>
        <v>155</v>
      </c>
      <c r="Y158" s="42">
        <f>SUMIF('R-Existing'!$B$12:$B$500,$B158,'R-Existing'!Y$12:Y$500)</f>
        <v>0</v>
      </c>
      <c r="Z158" s="42">
        <f>SUMIF('R-Existing'!$B$12:$B$500,$B158,'R-Existing'!Z$12:Z$500)</f>
        <v>0</v>
      </c>
      <c r="AA158" s="42">
        <f>SUMIF('R-Existing'!$B$12:$B$500,$B158,'R-Existing'!AA$12:AA$500)</f>
        <v>0</v>
      </c>
      <c r="AB158" s="42">
        <f>SUMIF('R-Existing'!$B$12:$B$500,$B158,'R-Existing'!AB$12:AB$500)</f>
        <v>0</v>
      </c>
      <c r="AC158" s="42">
        <f>SUMIF('R-Existing'!$B$12:$B$500,$B158,'R-Existing'!AC$12:AC$500)</f>
        <v>0</v>
      </c>
      <c r="AD158" s="42">
        <f>SUMIF('R-Existing'!$B$12:$B$500,$B158,'R-Existing'!AD$12:AD$500)</f>
        <v>0</v>
      </c>
      <c r="AE158" s="70">
        <f>SUMIF('R-Existing'!$B$12:$B$500,$B158,'R-Existing'!AE$12:AE$500)</f>
        <v>0.1111</v>
      </c>
      <c r="AF158" s="42">
        <f>SUMIF('R-Existing'!$B$12:$B$500,$B158,'R-Existing'!AF$12:AF$500)</f>
        <v>0</v>
      </c>
      <c r="AG158" s="42">
        <f>SUMIF('R-Existing'!$B$12:$B$500,$B158,'R-Existing'!AG$12:AG$500)</f>
        <v>0</v>
      </c>
      <c r="AH158" s="42">
        <f>SUMIF('R-Existing'!$B$12:$B$500,$B158,'R-Existing'!AH$12:AH$500)</f>
        <v>0</v>
      </c>
      <c r="AI158" s="42">
        <f>SUMIF('R-Existing'!$B$12:$B$500,$B158,'R-Existing'!AI$12:AI$500)</f>
        <v>0</v>
      </c>
      <c r="AJ158" s="42">
        <f>SUMIF('R-Existing'!$B$12:$B$500,$B158,'R-Existing'!AJ$12:AJ$500)</f>
        <v>0</v>
      </c>
      <c r="AK158" s="42">
        <f>SUMIF('R-Existing'!$B$12:$B$500,$B158,'R-Existing'!AK$12:AK$500)</f>
        <v>0</v>
      </c>
      <c r="AL158" s="42">
        <f>SUMIF('R-Existing'!$B$12:$B$500,$B158,'R-Existing'!AL$12:AL$500)</f>
        <v>0</v>
      </c>
      <c r="AM158" s="42">
        <f>SUMIF('R-Existing'!$B$12:$B$500,$B158,'R-Existing'!AM$12:AM$500)</f>
        <v>0</v>
      </c>
      <c r="AN158" s="42">
        <f>SUMIF('R-Existing'!$B$12:$B$500,$B158,'R-Existing'!AN$12:AN$500)</f>
        <v>0</v>
      </c>
      <c r="AO158" s="42"/>
      <c r="AP158" s="42"/>
    </row>
    <row r="159" spans="1:42" x14ac:dyDescent="0.2">
      <c r="A159" s="1">
        <f t="shared" si="10"/>
        <v>7</v>
      </c>
      <c r="B159" s="10">
        <f t="shared" si="11"/>
        <v>46234</v>
      </c>
      <c r="C159" s="42">
        <f>SUMIF('R-Existing'!$B$12:$B$500,$B159,'R-Existing'!C$12:C$500)</f>
        <v>0</v>
      </c>
      <c r="D159" s="42">
        <f>SUMIF('R-Existing'!$B$12:$B$500,$B159,'R-Existing'!D$12:D$500)</f>
        <v>6261933.629999998</v>
      </c>
      <c r="E159" s="42">
        <f>SUMIF('R-Existing'!$B$12:$B$500,$B159,'R-Existing'!E$12:E$500)</f>
        <v>0</v>
      </c>
      <c r="F159" s="42">
        <f>SUMIF('R-Existing'!$B$12:$B$500,$B159,'R-Existing'!F$12:F$500)</f>
        <v>0</v>
      </c>
      <c r="G159" s="42">
        <f>SUMIF('R-Existing'!$B$12:$B$500,$B159,'R-Existing'!G$12:G$500)</f>
        <v>0</v>
      </c>
      <c r="H159" s="42">
        <f>SUMIF('R-Existing'!$B$12:$B$500,$B159,'R-Existing'!H$12:H$500)</f>
        <v>0</v>
      </c>
      <c r="I159" s="42">
        <f>SUMIF('R-Existing'!$B$12:$B$500,$B159,'R-Existing'!I$12:I$500)</f>
        <v>0</v>
      </c>
      <c r="J159" s="42">
        <f>SUMIF('R-Existing'!$B$12:$B$500,$B159,'R-Existing'!J$12:J$500)</f>
        <v>0</v>
      </c>
      <c r="K159" s="42">
        <f>SUMIF('R-Existing'!$B$12:$B$500,$B159,'R-Existing'!K$12:K$500)</f>
        <v>0</v>
      </c>
      <c r="L159" s="42">
        <f>SUMIF('R-Existing'!$B$12:$B$500,$B159,'R-Existing'!L$12:L$500)</f>
        <v>0</v>
      </c>
      <c r="M159" s="42">
        <f>SUMIF('R-Existing'!$B$12:$B$500,$B159,'R-Existing'!M$12:M$500)</f>
        <v>0</v>
      </c>
      <c r="N159" s="42">
        <f>SUMIF('R-Existing'!$B$12:$B$500,$B159,'R-Existing'!N$12:N$500)</f>
        <v>0</v>
      </c>
      <c r="O159" s="42">
        <f>SUMIF('R-Existing'!$B$12:$B$500,$B159,'R-Existing'!O$12:O$500)</f>
        <v>0</v>
      </c>
      <c r="P159" s="42">
        <f>SUMIF('R-Existing'!$B$12:$B$500,$B159,'R-Existing'!P$12:P$500)</f>
        <v>0</v>
      </c>
      <c r="Q159" s="42">
        <f>SUMIF('R-Existing'!$B$12:$B$500,$B159,'R-Existing'!Q$12:Q$500)</f>
        <v>0</v>
      </c>
      <c r="R159" s="42">
        <f>SUMIF('R-Existing'!$B$12:$B$500,$B159,'R-Existing'!R$12:R$500)</f>
        <v>0</v>
      </c>
      <c r="S159" s="42">
        <f>SUMIF('R-Existing'!$B$12:$B$500,$B159,'R-Existing'!S$12:S$500)</f>
        <v>0</v>
      </c>
      <c r="T159" s="42">
        <f>SUMIF('R-Existing'!$B$12:$B$500,$B159,'R-Existing'!T$12:T$500)</f>
        <v>0</v>
      </c>
      <c r="U159" s="42">
        <f t="shared" si="12"/>
        <v>1</v>
      </c>
      <c r="V159" s="42">
        <f>SUMIF('R-Existing'!$B$12:$B$500,$B159,'R-Existing'!V$12:V$500)</f>
        <v>0</v>
      </c>
      <c r="W159" s="42">
        <f>SUMIF('R-Existing'!$B$12:$B$500,$B159,'R-Existing'!W$12:W$500)</f>
        <v>0</v>
      </c>
      <c r="X159" s="42">
        <f>SUMIF('R-Existing'!$B$12:$B$500,$B159,'R-Existing'!X$12:X$500)</f>
        <v>155</v>
      </c>
      <c r="Y159" s="42">
        <f>SUMIF('R-Existing'!$B$12:$B$500,$B159,'R-Existing'!Y$12:Y$500)</f>
        <v>0</v>
      </c>
      <c r="Z159" s="42">
        <f>SUMIF('R-Existing'!$B$12:$B$500,$B159,'R-Existing'!Z$12:Z$500)</f>
        <v>0</v>
      </c>
      <c r="AA159" s="42">
        <f>SUMIF('R-Existing'!$B$12:$B$500,$B159,'R-Existing'!AA$12:AA$500)</f>
        <v>0</v>
      </c>
      <c r="AB159" s="42">
        <f>SUMIF('R-Existing'!$B$12:$B$500,$B159,'R-Existing'!AB$12:AB$500)</f>
        <v>0</v>
      </c>
      <c r="AC159" s="42">
        <f>SUMIF('R-Existing'!$B$12:$B$500,$B159,'R-Existing'!AC$12:AC$500)</f>
        <v>0</v>
      </c>
      <c r="AD159" s="42">
        <f>SUMIF('R-Existing'!$B$12:$B$500,$B159,'R-Existing'!AD$12:AD$500)</f>
        <v>0</v>
      </c>
      <c r="AE159" s="70">
        <f>SUMIF('R-Existing'!$B$12:$B$500,$B159,'R-Existing'!AE$12:AE$500)</f>
        <v>0.1111</v>
      </c>
      <c r="AF159" s="42">
        <f>SUMIF('R-Existing'!$B$12:$B$500,$B159,'R-Existing'!AF$12:AF$500)</f>
        <v>0</v>
      </c>
      <c r="AG159" s="42">
        <f>SUMIF('R-Existing'!$B$12:$B$500,$B159,'R-Existing'!AG$12:AG$500)</f>
        <v>0</v>
      </c>
      <c r="AH159" s="42">
        <f>SUMIF('R-Existing'!$B$12:$B$500,$B159,'R-Existing'!AH$12:AH$500)</f>
        <v>0</v>
      </c>
      <c r="AI159" s="42">
        <f>SUMIF('R-Existing'!$B$12:$B$500,$B159,'R-Existing'!AI$12:AI$500)</f>
        <v>0</v>
      </c>
      <c r="AJ159" s="42">
        <f>SUMIF('R-Existing'!$B$12:$B$500,$B159,'R-Existing'!AJ$12:AJ$500)</f>
        <v>0</v>
      </c>
      <c r="AK159" s="42">
        <f>SUMIF('R-Existing'!$B$12:$B$500,$B159,'R-Existing'!AK$12:AK$500)</f>
        <v>0</v>
      </c>
      <c r="AL159" s="42">
        <f>SUMIF('R-Existing'!$B$12:$B$500,$B159,'R-Existing'!AL$12:AL$500)</f>
        <v>0</v>
      </c>
      <c r="AM159" s="42">
        <f>SUMIF('R-Existing'!$B$12:$B$500,$B159,'R-Existing'!AM$12:AM$500)</f>
        <v>0</v>
      </c>
      <c r="AN159" s="42">
        <f>SUMIF('R-Existing'!$B$12:$B$500,$B159,'R-Existing'!AN$12:AN$500)</f>
        <v>0</v>
      </c>
      <c r="AO159" s="42"/>
      <c r="AP159" s="42"/>
    </row>
    <row r="160" spans="1:42" x14ac:dyDescent="0.2">
      <c r="A160" s="1">
        <f t="shared" si="10"/>
        <v>8</v>
      </c>
      <c r="B160" s="10">
        <f t="shared" si="11"/>
        <v>46265</v>
      </c>
      <c r="C160" s="42">
        <f>SUMIF('R-Existing'!$B$12:$B$500,$B160,'R-Existing'!C$12:C$500)</f>
        <v>0</v>
      </c>
      <c r="D160" s="42">
        <f>SUMIF('R-Existing'!$B$12:$B$500,$B160,'R-Existing'!D$12:D$500)</f>
        <v>6261933.629999998</v>
      </c>
      <c r="E160" s="42">
        <f>SUMIF('R-Existing'!$B$12:$B$500,$B160,'R-Existing'!E$12:E$500)</f>
        <v>0</v>
      </c>
      <c r="F160" s="42">
        <f>SUMIF('R-Existing'!$B$12:$B$500,$B160,'R-Existing'!F$12:F$500)</f>
        <v>0</v>
      </c>
      <c r="G160" s="42">
        <f>SUMIF('R-Existing'!$B$12:$B$500,$B160,'R-Existing'!G$12:G$500)</f>
        <v>0</v>
      </c>
      <c r="H160" s="42">
        <f>SUMIF('R-Existing'!$B$12:$B$500,$B160,'R-Existing'!H$12:H$500)</f>
        <v>0</v>
      </c>
      <c r="I160" s="42">
        <f>SUMIF('R-Existing'!$B$12:$B$500,$B160,'R-Existing'!I$12:I$500)</f>
        <v>0</v>
      </c>
      <c r="J160" s="42">
        <f>SUMIF('R-Existing'!$B$12:$B$500,$B160,'R-Existing'!J$12:J$500)</f>
        <v>0</v>
      </c>
      <c r="K160" s="42">
        <f>SUMIF('R-Existing'!$B$12:$B$500,$B160,'R-Existing'!K$12:K$500)</f>
        <v>0</v>
      </c>
      <c r="L160" s="42">
        <f>SUMIF('R-Existing'!$B$12:$B$500,$B160,'R-Existing'!L$12:L$500)</f>
        <v>0</v>
      </c>
      <c r="M160" s="42">
        <f>SUMIF('R-Existing'!$B$12:$B$500,$B160,'R-Existing'!M$12:M$500)</f>
        <v>0</v>
      </c>
      <c r="N160" s="42">
        <f>SUMIF('R-Existing'!$B$12:$B$500,$B160,'R-Existing'!N$12:N$500)</f>
        <v>0</v>
      </c>
      <c r="O160" s="42">
        <f>SUMIF('R-Existing'!$B$12:$B$500,$B160,'R-Existing'!O$12:O$500)</f>
        <v>0</v>
      </c>
      <c r="P160" s="42">
        <f>SUMIF('R-Existing'!$B$12:$B$500,$B160,'R-Existing'!P$12:P$500)</f>
        <v>0</v>
      </c>
      <c r="Q160" s="42">
        <f>SUMIF('R-Existing'!$B$12:$B$500,$B160,'R-Existing'!Q$12:Q$500)</f>
        <v>0</v>
      </c>
      <c r="R160" s="42">
        <f>SUMIF('R-Existing'!$B$12:$B$500,$B160,'R-Existing'!R$12:R$500)</f>
        <v>0</v>
      </c>
      <c r="S160" s="42">
        <f>SUMIF('R-Existing'!$B$12:$B$500,$B160,'R-Existing'!S$12:S$500)</f>
        <v>0</v>
      </c>
      <c r="T160" s="42">
        <f>SUMIF('R-Existing'!$B$12:$B$500,$B160,'R-Existing'!T$12:T$500)</f>
        <v>0</v>
      </c>
      <c r="U160" s="42">
        <f t="shared" si="12"/>
        <v>1</v>
      </c>
      <c r="V160" s="42">
        <f>SUMIF('R-Existing'!$B$12:$B$500,$B160,'R-Existing'!V$12:V$500)</f>
        <v>0</v>
      </c>
      <c r="W160" s="42">
        <f>SUMIF('R-Existing'!$B$12:$B$500,$B160,'R-Existing'!W$12:W$500)</f>
        <v>0</v>
      </c>
      <c r="X160" s="42">
        <f>SUMIF('R-Existing'!$B$12:$B$500,$B160,'R-Existing'!X$12:X$500)</f>
        <v>155</v>
      </c>
      <c r="Y160" s="42">
        <f>SUMIF('R-Existing'!$B$12:$B$500,$B160,'R-Existing'!Y$12:Y$500)</f>
        <v>0</v>
      </c>
      <c r="Z160" s="42">
        <f>SUMIF('R-Existing'!$B$12:$B$500,$B160,'R-Existing'!Z$12:Z$500)</f>
        <v>0</v>
      </c>
      <c r="AA160" s="42">
        <f>SUMIF('R-Existing'!$B$12:$B$500,$B160,'R-Existing'!AA$12:AA$500)</f>
        <v>0</v>
      </c>
      <c r="AB160" s="42">
        <f>SUMIF('R-Existing'!$B$12:$B$500,$B160,'R-Existing'!AB$12:AB$500)</f>
        <v>0</v>
      </c>
      <c r="AC160" s="42">
        <f>SUMIF('R-Existing'!$B$12:$B$500,$B160,'R-Existing'!AC$12:AC$500)</f>
        <v>0</v>
      </c>
      <c r="AD160" s="42">
        <f>SUMIF('R-Existing'!$B$12:$B$500,$B160,'R-Existing'!AD$12:AD$500)</f>
        <v>0</v>
      </c>
      <c r="AE160" s="70">
        <f>SUMIF('R-Existing'!$B$12:$B$500,$B160,'R-Existing'!AE$12:AE$500)</f>
        <v>0.1111</v>
      </c>
      <c r="AF160" s="42">
        <f>SUMIF('R-Existing'!$B$12:$B$500,$B160,'R-Existing'!AF$12:AF$500)</f>
        <v>0</v>
      </c>
      <c r="AG160" s="42">
        <f>SUMIF('R-Existing'!$B$12:$B$500,$B160,'R-Existing'!AG$12:AG$500)</f>
        <v>0</v>
      </c>
      <c r="AH160" s="42">
        <f>SUMIF('R-Existing'!$B$12:$B$500,$B160,'R-Existing'!AH$12:AH$500)</f>
        <v>0</v>
      </c>
      <c r="AI160" s="42">
        <f>SUMIF('R-Existing'!$B$12:$B$500,$B160,'R-Existing'!AI$12:AI$500)</f>
        <v>0</v>
      </c>
      <c r="AJ160" s="42">
        <f>SUMIF('R-Existing'!$B$12:$B$500,$B160,'R-Existing'!AJ$12:AJ$500)</f>
        <v>0</v>
      </c>
      <c r="AK160" s="42">
        <f>SUMIF('R-Existing'!$B$12:$B$500,$B160,'R-Existing'!AK$12:AK$500)</f>
        <v>0</v>
      </c>
      <c r="AL160" s="42">
        <f>SUMIF('R-Existing'!$B$12:$B$500,$B160,'R-Existing'!AL$12:AL$500)</f>
        <v>0</v>
      </c>
      <c r="AM160" s="42">
        <f>SUMIF('R-Existing'!$B$12:$B$500,$B160,'R-Existing'!AM$12:AM$500)</f>
        <v>0</v>
      </c>
      <c r="AN160" s="42">
        <f>SUMIF('R-Existing'!$B$12:$B$500,$B160,'R-Existing'!AN$12:AN$500)</f>
        <v>0</v>
      </c>
      <c r="AO160" s="42"/>
      <c r="AP160" s="42"/>
    </row>
    <row r="161" spans="1:42" x14ac:dyDescent="0.2">
      <c r="A161" s="1">
        <f t="shared" si="10"/>
        <v>9</v>
      </c>
      <c r="B161" s="10">
        <f t="shared" si="11"/>
        <v>46295</v>
      </c>
      <c r="C161" s="42">
        <f>SUMIF('R-Existing'!$B$12:$B$500,$B161,'R-Existing'!C$12:C$500)</f>
        <v>0</v>
      </c>
      <c r="D161" s="42">
        <f>SUMIF('R-Existing'!$B$12:$B$500,$B161,'R-Existing'!D$12:D$500)</f>
        <v>6261933.629999998</v>
      </c>
      <c r="E161" s="42">
        <f>SUMIF('R-Existing'!$B$12:$B$500,$B161,'R-Existing'!E$12:E$500)</f>
        <v>0</v>
      </c>
      <c r="F161" s="42">
        <f>SUMIF('R-Existing'!$B$12:$B$500,$B161,'R-Existing'!F$12:F$500)</f>
        <v>0</v>
      </c>
      <c r="G161" s="42">
        <f>SUMIF('R-Existing'!$B$12:$B$500,$B161,'R-Existing'!G$12:G$500)</f>
        <v>0</v>
      </c>
      <c r="H161" s="42">
        <f>SUMIF('R-Existing'!$B$12:$B$500,$B161,'R-Existing'!H$12:H$500)</f>
        <v>0</v>
      </c>
      <c r="I161" s="42">
        <f>SUMIF('R-Existing'!$B$12:$B$500,$B161,'R-Existing'!I$12:I$500)</f>
        <v>0</v>
      </c>
      <c r="J161" s="42">
        <f>SUMIF('R-Existing'!$B$12:$B$500,$B161,'R-Existing'!J$12:J$500)</f>
        <v>0</v>
      </c>
      <c r="K161" s="42">
        <f>SUMIF('R-Existing'!$B$12:$B$500,$B161,'R-Existing'!K$12:K$500)</f>
        <v>0</v>
      </c>
      <c r="L161" s="42">
        <f>SUMIF('R-Existing'!$B$12:$B$500,$B161,'R-Existing'!L$12:L$500)</f>
        <v>0</v>
      </c>
      <c r="M161" s="42">
        <f>SUMIF('R-Existing'!$B$12:$B$500,$B161,'R-Existing'!M$12:M$500)</f>
        <v>0</v>
      </c>
      <c r="N161" s="42">
        <f>SUMIF('R-Existing'!$B$12:$B$500,$B161,'R-Existing'!N$12:N$500)</f>
        <v>0</v>
      </c>
      <c r="O161" s="42">
        <f>SUMIF('R-Existing'!$B$12:$B$500,$B161,'R-Existing'!O$12:O$500)</f>
        <v>0</v>
      </c>
      <c r="P161" s="42">
        <f>SUMIF('R-Existing'!$B$12:$B$500,$B161,'R-Existing'!P$12:P$500)</f>
        <v>0</v>
      </c>
      <c r="Q161" s="42">
        <f>SUMIF('R-Existing'!$B$12:$B$500,$B161,'R-Existing'!Q$12:Q$500)</f>
        <v>0</v>
      </c>
      <c r="R161" s="42">
        <f>SUMIF('R-Existing'!$B$12:$B$500,$B161,'R-Existing'!R$12:R$500)</f>
        <v>0</v>
      </c>
      <c r="S161" s="42">
        <f>SUMIF('R-Existing'!$B$12:$B$500,$B161,'R-Existing'!S$12:S$500)</f>
        <v>0</v>
      </c>
      <c r="T161" s="42">
        <f>SUMIF('R-Existing'!$B$12:$B$500,$B161,'R-Existing'!T$12:T$500)</f>
        <v>0</v>
      </c>
      <c r="U161" s="42">
        <f t="shared" si="12"/>
        <v>1</v>
      </c>
      <c r="V161" s="42">
        <f>SUMIF('R-Existing'!$B$12:$B$500,$B161,'R-Existing'!V$12:V$500)</f>
        <v>0</v>
      </c>
      <c r="W161" s="42">
        <f>SUMIF('R-Existing'!$B$12:$B$500,$B161,'R-Existing'!W$12:W$500)</f>
        <v>0</v>
      </c>
      <c r="X161" s="42">
        <f>SUMIF('R-Existing'!$B$12:$B$500,$B161,'R-Existing'!X$12:X$500)</f>
        <v>155</v>
      </c>
      <c r="Y161" s="42">
        <f>SUMIF('R-Existing'!$B$12:$B$500,$B161,'R-Existing'!Y$12:Y$500)</f>
        <v>0</v>
      </c>
      <c r="Z161" s="42">
        <f>SUMIF('R-Existing'!$B$12:$B$500,$B161,'R-Existing'!Z$12:Z$500)</f>
        <v>0</v>
      </c>
      <c r="AA161" s="42">
        <f>SUMIF('R-Existing'!$B$12:$B$500,$B161,'R-Existing'!AA$12:AA$500)</f>
        <v>0</v>
      </c>
      <c r="AB161" s="42">
        <f>SUMIF('R-Existing'!$B$12:$B$500,$B161,'R-Existing'!AB$12:AB$500)</f>
        <v>0</v>
      </c>
      <c r="AC161" s="42">
        <f>SUMIF('R-Existing'!$B$12:$B$500,$B161,'R-Existing'!AC$12:AC$500)</f>
        <v>0</v>
      </c>
      <c r="AD161" s="42">
        <f>SUMIF('R-Existing'!$B$12:$B$500,$B161,'R-Existing'!AD$12:AD$500)</f>
        <v>0</v>
      </c>
      <c r="AE161" s="70">
        <f>SUMIF('R-Existing'!$B$12:$B$500,$B161,'R-Existing'!AE$12:AE$500)</f>
        <v>0.1111</v>
      </c>
      <c r="AF161" s="42">
        <f>SUMIF('R-Existing'!$B$12:$B$500,$B161,'R-Existing'!AF$12:AF$500)</f>
        <v>0</v>
      </c>
      <c r="AG161" s="42">
        <f>SUMIF('R-Existing'!$B$12:$B$500,$B161,'R-Existing'!AG$12:AG$500)</f>
        <v>0</v>
      </c>
      <c r="AH161" s="42">
        <f>SUMIF('R-Existing'!$B$12:$B$500,$B161,'R-Existing'!AH$12:AH$500)</f>
        <v>0</v>
      </c>
      <c r="AI161" s="42">
        <f>SUMIF('R-Existing'!$B$12:$B$500,$B161,'R-Existing'!AI$12:AI$500)</f>
        <v>0</v>
      </c>
      <c r="AJ161" s="42">
        <f>SUMIF('R-Existing'!$B$12:$B$500,$B161,'R-Existing'!AJ$12:AJ$500)</f>
        <v>0</v>
      </c>
      <c r="AK161" s="42">
        <f>SUMIF('R-Existing'!$B$12:$B$500,$B161,'R-Existing'!AK$12:AK$500)</f>
        <v>0</v>
      </c>
      <c r="AL161" s="42">
        <f>SUMIF('R-Existing'!$B$12:$B$500,$B161,'R-Existing'!AL$12:AL$500)</f>
        <v>0</v>
      </c>
      <c r="AM161" s="42">
        <f>SUMIF('R-Existing'!$B$12:$B$500,$B161,'R-Existing'!AM$12:AM$500)</f>
        <v>0</v>
      </c>
      <c r="AN161" s="42">
        <f>SUMIF('R-Existing'!$B$12:$B$500,$B161,'R-Existing'!AN$12:AN$500)</f>
        <v>0</v>
      </c>
      <c r="AO161" s="42"/>
      <c r="AP161" s="42"/>
    </row>
    <row r="162" spans="1:42" x14ac:dyDescent="0.2">
      <c r="A162" s="1">
        <f t="shared" si="10"/>
        <v>10</v>
      </c>
      <c r="B162" s="10">
        <f t="shared" si="11"/>
        <v>46326</v>
      </c>
      <c r="C162" s="42">
        <f>SUMIF('R-Existing'!$B$12:$B$500,$B162,'R-Existing'!C$12:C$500)</f>
        <v>0</v>
      </c>
      <c r="D162" s="42">
        <f>SUMIF('R-Existing'!$B$12:$B$500,$B162,'R-Existing'!D$12:D$500)</f>
        <v>6261933.629999998</v>
      </c>
      <c r="E162" s="42">
        <f>SUMIF('R-Existing'!$B$12:$B$500,$B162,'R-Existing'!E$12:E$500)</f>
        <v>0</v>
      </c>
      <c r="F162" s="42">
        <f>SUMIF('R-Existing'!$B$12:$B$500,$B162,'R-Existing'!F$12:F$500)</f>
        <v>0</v>
      </c>
      <c r="G162" s="42">
        <f>SUMIF('R-Existing'!$B$12:$B$500,$B162,'R-Existing'!G$12:G$500)</f>
        <v>0</v>
      </c>
      <c r="H162" s="42">
        <f>SUMIF('R-Existing'!$B$12:$B$500,$B162,'R-Existing'!H$12:H$500)</f>
        <v>0</v>
      </c>
      <c r="I162" s="42">
        <f>SUMIF('R-Existing'!$B$12:$B$500,$B162,'R-Existing'!I$12:I$500)</f>
        <v>0</v>
      </c>
      <c r="J162" s="42">
        <f>SUMIF('R-Existing'!$B$12:$B$500,$B162,'R-Existing'!J$12:J$500)</f>
        <v>0</v>
      </c>
      <c r="K162" s="42">
        <f>SUMIF('R-Existing'!$B$12:$B$500,$B162,'R-Existing'!K$12:K$500)</f>
        <v>0</v>
      </c>
      <c r="L162" s="42">
        <f>SUMIF('R-Existing'!$B$12:$B$500,$B162,'R-Existing'!L$12:L$500)</f>
        <v>0</v>
      </c>
      <c r="M162" s="42">
        <f>SUMIF('R-Existing'!$B$12:$B$500,$B162,'R-Existing'!M$12:M$500)</f>
        <v>0</v>
      </c>
      <c r="N162" s="42">
        <f>SUMIF('R-Existing'!$B$12:$B$500,$B162,'R-Existing'!N$12:N$500)</f>
        <v>0</v>
      </c>
      <c r="O162" s="42">
        <f>SUMIF('R-Existing'!$B$12:$B$500,$B162,'R-Existing'!O$12:O$500)</f>
        <v>0</v>
      </c>
      <c r="P162" s="42">
        <f>SUMIF('R-Existing'!$B$12:$B$500,$B162,'R-Existing'!P$12:P$500)</f>
        <v>0</v>
      </c>
      <c r="Q162" s="42">
        <f>SUMIF('R-Existing'!$B$12:$B$500,$B162,'R-Existing'!Q$12:Q$500)</f>
        <v>0</v>
      </c>
      <c r="R162" s="42">
        <f>SUMIF('R-Existing'!$B$12:$B$500,$B162,'R-Existing'!R$12:R$500)</f>
        <v>0</v>
      </c>
      <c r="S162" s="42">
        <f>SUMIF('R-Existing'!$B$12:$B$500,$B162,'R-Existing'!S$12:S$500)</f>
        <v>0</v>
      </c>
      <c r="T162" s="42">
        <f>SUMIF('R-Existing'!$B$12:$B$500,$B162,'R-Existing'!T$12:T$500)</f>
        <v>0</v>
      </c>
      <c r="U162" s="42">
        <f t="shared" si="12"/>
        <v>1</v>
      </c>
      <c r="V162" s="42">
        <f>SUMIF('R-Existing'!$B$12:$B$500,$B162,'R-Existing'!V$12:V$500)</f>
        <v>0</v>
      </c>
      <c r="W162" s="42">
        <f>SUMIF('R-Existing'!$B$12:$B$500,$B162,'R-Existing'!W$12:W$500)</f>
        <v>0</v>
      </c>
      <c r="X162" s="42">
        <f>SUMIF('R-Existing'!$B$12:$B$500,$B162,'R-Existing'!X$12:X$500)</f>
        <v>155</v>
      </c>
      <c r="Y162" s="42">
        <f>SUMIF('R-Existing'!$B$12:$B$500,$B162,'R-Existing'!Y$12:Y$500)</f>
        <v>0</v>
      </c>
      <c r="Z162" s="42">
        <f>SUMIF('R-Existing'!$B$12:$B$500,$B162,'R-Existing'!Z$12:Z$500)</f>
        <v>0</v>
      </c>
      <c r="AA162" s="42">
        <f>SUMIF('R-Existing'!$B$12:$B$500,$B162,'R-Existing'!AA$12:AA$500)</f>
        <v>0</v>
      </c>
      <c r="AB162" s="42">
        <f>SUMIF('R-Existing'!$B$12:$B$500,$B162,'R-Existing'!AB$12:AB$500)</f>
        <v>0</v>
      </c>
      <c r="AC162" s="42">
        <f>SUMIF('R-Existing'!$B$12:$B$500,$B162,'R-Existing'!AC$12:AC$500)</f>
        <v>0</v>
      </c>
      <c r="AD162" s="42">
        <f>SUMIF('R-Existing'!$B$12:$B$500,$B162,'R-Existing'!AD$12:AD$500)</f>
        <v>0</v>
      </c>
      <c r="AE162" s="70">
        <f>SUMIF('R-Existing'!$B$12:$B$500,$B162,'R-Existing'!AE$12:AE$500)</f>
        <v>0.1111</v>
      </c>
      <c r="AF162" s="42">
        <f>SUMIF('R-Existing'!$B$12:$B$500,$B162,'R-Existing'!AF$12:AF$500)</f>
        <v>0</v>
      </c>
      <c r="AG162" s="42">
        <f>SUMIF('R-Existing'!$B$12:$B$500,$B162,'R-Existing'!AG$12:AG$500)</f>
        <v>0</v>
      </c>
      <c r="AH162" s="42">
        <f>SUMIF('R-Existing'!$B$12:$B$500,$B162,'R-Existing'!AH$12:AH$500)</f>
        <v>0</v>
      </c>
      <c r="AI162" s="42">
        <f>SUMIF('R-Existing'!$B$12:$B$500,$B162,'R-Existing'!AI$12:AI$500)</f>
        <v>0</v>
      </c>
      <c r="AJ162" s="42">
        <f>SUMIF('R-Existing'!$B$12:$B$500,$B162,'R-Existing'!AJ$12:AJ$500)</f>
        <v>0</v>
      </c>
      <c r="AK162" s="42">
        <f>SUMIF('R-Existing'!$B$12:$B$500,$B162,'R-Existing'!AK$12:AK$500)</f>
        <v>0</v>
      </c>
      <c r="AL162" s="42">
        <f>SUMIF('R-Existing'!$B$12:$B$500,$B162,'R-Existing'!AL$12:AL$500)</f>
        <v>0</v>
      </c>
      <c r="AM162" s="42">
        <f>SUMIF('R-Existing'!$B$12:$B$500,$B162,'R-Existing'!AM$12:AM$500)</f>
        <v>0</v>
      </c>
      <c r="AN162" s="42">
        <f>SUMIF('R-Existing'!$B$12:$B$500,$B162,'R-Existing'!AN$12:AN$500)</f>
        <v>0</v>
      </c>
      <c r="AO162" s="42"/>
      <c r="AP162" s="42"/>
    </row>
    <row r="163" spans="1:42" x14ac:dyDescent="0.2">
      <c r="A163" s="1">
        <f t="shared" si="10"/>
        <v>11</v>
      </c>
      <c r="B163" s="10">
        <f t="shared" si="11"/>
        <v>46356</v>
      </c>
      <c r="C163" s="42">
        <f>SUMIF('R-Existing'!$B$12:$B$500,$B163,'R-Existing'!C$12:C$500)</f>
        <v>0</v>
      </c>
      <c r="D163" s="42">
        <f>SUMIF('R-Existing'!$B$12:$B$500,$B163,'R-Existing'!D$12:D$500)</f>
        <v>6261933.629999998</v>
      </c>
      <c r="E163" s="42">
        <f>SUMIF('R-Existing'!$B$12:$B$500,$B163,'R-Existing'!E$12:E$500)</f>
        <v>0</v>
      </c>
      <c r="F163" s="42">
        <f>SUMIF('R-Existing'!$B$12:$B$500,$B163,'R-Existing'!F$12:F$500)</f>
        <v>0</v>
      </c>
      <c r="G163" s="42">
        <f>SUMIF('R-Existing'!$B$12:$B$500,$B163,'R-Existing'!G$12:G$500)</f>
        <v>0</v>
      </c>
      <c r="H163" s="42">
        <f>SUMIF('R-Existing'!$B$12:$B$500,$B163,'R-Existing'!H$12:H$500)</f>
        <v>0</v>
      </c>
      <c r="I163" s="42">
        <f>SUMIF('R-Existing'!$B$12:$B$500,$B163,'R-Existing'!I$12:I$500)</f>
        <v>0</v>
      </c>
      <c r="J163" s="42">
        <f>SUMIF('R-Existing'!$B$12:$B$500,$B163,'R-Existing'!J$12:J$500)</f>
        <v>0</v>
      </c>
      <c r="K163" s="42">
        <f>SUMIF('R-Existing'!$B$12:$B$500,$B163,'R-Existing'!K$12:K$500)</f>
        <v>0</v>
      </c>
      <c r="L163" s="42">
        <f>SUMIF('R-Existing'!$B$12:$B$500,$B163,'R-Existing'!L$12:L$500)</f>
        <v>0</v>
      </c>
      <c r="M163" s="42">
        <f>SUMIF('R-Existing'!$B$12:$B$500,$B163,'R-Existing'!M$12:M$500)</f>
        <v>0</v>
      </c>
      <c r="N163" s="42">
        <f>SUMIF('R-Existing'!$B$12:$B$500,$B163,'R-Existing'!N$12:N$500)</f>
        <v>0</v>
      </c>
      <c r="O163" s="42">
        <f>SUMIF('R-Existing'!$B$12:$B$500,$B163,'R-Existing'!O$12:O$500)</f>
        <v>0</v>
      </c>
      <c r="P163" s="42">
        <f>SUMIF('R-Existing'!$B$12:$B$500,$B163,'R-Existing'!P$12:P$500)</f>
        <v>0</v>
      </c>
      <c r="Q163" s="42">
        <f>SUMIF('R-Existing'!$B$12:$B$500,$B163,'R-Existing'!Q$12:Q$500)</f>
        <v>0</v>
      </c>
      <c r="R163" s="42">
        <f>SUMIF('R-Existing'!$B$12:$B$500,$B163,'R-Existing'!R$12:R$500)</f>
        <v>0</v>
      </c>
      <c r="S163" s="42">
        <f>SUMIF('R-Existing'!$B$12:$B$500,$B163,'R-Existing'!S$12:S$500)</f>
        <v>0</v>
      </c>
      <c r="T163" s="42">
        <f>SUMIF('R-Existing'!$B$12:$B$500,$B163,'R-Existing'!T$12:T$500)</f>
        <v>0</v>
      </c>
      <c r="U163" s="42">
        <f t="shared" si="12"/>
        <v>1</v>
      </c>
      <c r="V163" s="42">
        <f>SUMIF('R-Existing'!$B$12:$B$500,$B163,'R-Existing'!V$12:V$500)</f>
        <v>0</v>
      </c>
      <c r="W163" s="42">
        <f>SUMIF('R-Existing'!$B$12:$B$500,$B163,'R-Existing'!W$12:W$500)</f>
        <v>0</v>
      </c>
      <c r="X163" s="42">
        <f>SUMIF('R-Existing'!$B$12:$B$500,$B163,'R-Existing'!X$12:X$500)</f>
        <v>155</v>
      </c>
      <c r="Y163" s="42">
        <f>SUMIF('R-Existing'!$B$12:$B$500,$B163,'R-Existing'!Y$12:Y$500)</f>
        <v>0</v>
      </c>
      <c r="Z163" s="42">
        <f>SUMIF('R-Existing'!$B$12:$B$500,$B163,'R-Existing'!Z$12:Z$500)</f>
        <v>0</v>
      </c>
      <c r="AA163" s="42">
        <f>SUMIF('R-Existing'!$B$12:$B$500,$B163,'R-Existing'!AA$12:AA$500)</f>
        <v>0</v>
      </c>
      <c r="AB163" s="42">
        <f>SUMIF('R-Existing'!$B$12:$B$500,$B163,'R-Existing'!AB$12:AB$500)</f>
        <v>0</v>
      </c>
      <c r="AC163" s="42">
        <f>SUMIF('R-Existing'!$B$12:$B$500,$B163,'R-Existing'!AC$12:AC$500)</f>
        <v>0</v>
      </c>
      <c r="AD163" s="42">
        <f>SUMIF('R-Existing'!$B$12:$B$500,$B163,'R-Existing'!AD$12:AD$500)</f>
        <v>0</v>
      </c>
      <c r="AE163" s="70">
        <f>SUMIF('R-Existing'!$B$12:$B$500,$B163,'R-Existing'!AE$12:AE$500)</f>
        <v>0.1111</v>
      </c>
      <c r="AF163" s="42">
        <f>SUMIF('R-Existing'!$B$12:$B$500,$B163,'R-Existing'!AF$12:AF$500)</f>
        <v>0</v>
      </c>
      <c r="AG163" s="42">
        <f>SUMIF('R-Existing'!$B$12:$B$500,$B163,'R-Existing'!AG$12:AG$500)</f>
        <v>0</v>
      </c>
      <c r="AH163" s="42">
        <f>SUMIF('R-Existing'!$B$12:$B$500,$B163,'R-Existing'!AH$12:AH$500)</f>
        <v>0</v>
      </c>
      <c r="AI163" s="42">
        <f>SUMIF('R-Existing'!$B$12:$B$500,$B163,'R-Existing'!AI$12:AI$500)</f>
        <v>0</v>
      </c>
      <c r="AJ163" s="42">
        <f>SUMIF('R-Existing'!$B$12:$B$500,$B163,'R-Existing'!AJ$12:AJ$500)</f>
        <v>0</v>
      </c>
      <c r="AK163" s="42">
        <f>SUMIF('R-Existing'!$B$12:$B$500,$B163,'R-Existing'!AK$12:AK$500)</f>
        <v>0</v>
      </c>
      <c r="AL163" s="42">
        <f>SUMIF('R-Existing'!$B$12:$B$500,$B163,'R-Existing'!AL$12:AL$500)</f>
        <v>0</v>
      </c>
      <c r="AM163" s="42">
        <f>SUMIF('R-Existing'!$B$12:$B$500,$B163,'R-Existing'!AM$12:AM$500)</f>
        <v>0</v>
      </c>
      <c r="AN163" s="42">
        <f>SUMIF('R-Existing'!$B$12:$B$500,$B163,'R-Existing'!AN$12:AN$500)</f>
        <v>0</v>
      </c>
      <c r="AO163" s="42"/>
      <c r="AP163" s="42"/>
    </row>
    <row r="164" spans="1:42" x14ac:dyDescent="0.2">
      <c r="A164" s="1">
        <f t="shared" si="10"/>
        <v>12</v>
      </c>
      <c r="B164" s="10">
        <f t="shared" si="11"/>
        <v>46387</v>
      </c>
      <c r="C164" s="42">
        <f>SUMIF('R-Existing'!$B$12:$B$500,$B164,'R-Existing'!C$12:C$500)</f>
        <v>0</v>
      </c>
      <c r="D164" s="42">
        <f>SUMIF('R-Existing'!$B$12:$B$500,$B164,'R-Existing'!D$12:D$500)</f>
        <v>6261933.629999998</v>
      </c>
      <c r="E164" s="42">
        <f>SUMIF('R-Existing'!$B$12:$B$500,$B164,'R-Existing'!E$12:E$500)</f>
        <v>0</v>
      </c>
      <c r="F164" s="42">
        <f>SUMIF('R-Existing'!$B$12:$B$500,$B164,'R-Existing'!F$12:F$500)</f>
        <v>0</v>
      </c>
      <c r="G164" s="42">
        <f>SUMIF('R-Existing'!$B$12:$B$500,$B164,'R-Existing'!G$12:G$500)</f>
        <v>0</v>
      </c>
      <c r="H164" s="42">
        <f>SUMIF('R-Existing'!$B$12:$B$500,$B164,'R-Existing'!H$12:H$500)</f>
        <v>0</v>
      </c>
      <c r="I164" s="42">
        <f>SUMIF('R-Existing'!$B$12:$B$500,$B164,'R-Existing'!I$12:I$500)</f>
        <v>0</v>
      </c>
      <c r="J164" s="42">
        <f>SUMIF('R-Existing'!$B$12:$B$500,$B164,'R-Existing'!J$12:J$500)</f>
        <v>0</v>
      </c>
      <c r="K164" s="42">
        <f>SUMIF('R-Existing'!$B$12:$B$500,$B164,'R-Existing'!K$12:K$500)</f>
        <v>0</v>
      </c>
      <c r="L164" s="42">
        <f>SUMIF('R-Existing'!$B$12:$B$500,$B164,'R-Existing'!L$12:L$500)</f>
        <v>0</v>
      </c>
      <c r="M164" s="42">
        <f>SUMIF('R-Existing'!$B$12:$B$500,$B164,'R-Existing'!M$12:M$500)</f>
        <v>0</v>
      </c>
      <c r="N164" s="42">
        <f>SUMIF('R-Existing'!$B$12:$B$500,$B164,'R-Existing'!N$12:N$500)</f>
        <v>0</v>
      </c>
      <c r="O164" s="42">
        <f>SUMIF('R-Existing'!$B$12:$B$500,$B164,'R-Existing'!O$12:O$500)</f>
        <v>0</v>
      </c>
      <c r="P164" s="42">
        <f>SUMIF('R-Existing'!$B$12:$B$500,$B164,'R-Existing'!P$12:P$500)</f>
        <v>0</v>
      </c>
      <c r="Q164" s="42">
        <f>SUMIF('R-Existing'!$B$12:$B$500,$B164,'R-Existing'!Q$12:Q$500)</f>
        <v>0</v>
      </c>
      <c r="R164" s="42">
        <f>SUMIF('R-Existing'!$B$12:$B$500,$B164,'R-Existing'!R$12:R$500)</f>
        <v>0</v>
      </c>
      <c r="S164" s="42">
        <f>SUMIF('R-Existing'!$B$12:$B$500,$B164,'R-Existing'!S$12:S$500)</f>
        <v>0</v>
      </c>
      <c r="T164" s="42">
        <f>SUMIF('R-Existing'!$B$12:$B$500,$B164,'R-Existing'!T$12:T$500)</f>
        <v>0</v>
      </c>
      <c r="U164" s="42">
        <f t="shared" si="12"/>
        <v>1</v>
      </c>
      <c r="V164" s="42">
        <f>SUMIF('R-Existing'!$B$12:$B$500,$B164,'R-Existing'!V$12:V$500)</f>
        <v>0</v>
      </c>
      <c r="W164" s="42">
        <f>SUMIF('R-Existing'!$B$12:$B$500,$B164,'R-Existing'!W$12:W$500)</f>
        <v>0</v>
      </c>
      <c r="X164" s="42">
        <f>SUMIF('R-Existing'!$B$12:$B$500,$B164,'R-Existing'!X$12:X$500)</f>
        <v>155</v>
      </c>
      <c r="Y164" s="42">
        <f>SUMIF('R-Existing'!$B$12:$B$500,$B164,'R-Existing'!Y$12:Y$500)</f>
        <v>0</v>
      </c>
      <c r="Z164" s="42">
        <f>SUMIF('R-Existing'!$B$12:$B$500,$B164,'R-Existing'!Z$12:Z$500)</f>
        <v>0</v>
      </c>
      <c r="AA164" s="42">
        <f>SUMIF('R-Existing'!$B$12:$B$500,$B164,'R-Existing'!AA$12:AA$500)</f>
        <v>0</v>
      </c>
      <c r="AB164" s="42">
        <f>SUMIF('R-Existing'!$B$12:$B$500,$B164,'R-Existing'!AB$12:AB$500)</f>
        <v>0</v>
      </c>
      <c r="AC164" s="42">
        <f>SUMIF('R-Existing'!$B$12:$B$500,$B164,'R-Existing'!AC$12:AC$500)</f>
        <v>0</v>
      </c>
      <c r="AD164" s="42">
        <f>SUMIF('R-Existing'!$B$12:$B$500,$B164,'R-Existing'!AD$12:AD$500)</f>
        <v>0</v>
      </c>
      <c r="AE164" s="70">
        <f>SUMIF('R-Existing'!$B$12:$B$500,$B164,'R-Existing'!AE$12:AE$500)</f>
        <v>0.1111</v>
      </c>
      <c r="AF164" s="42">
        <f>SUMIF('R-Existing'!$B$12:$B$500,$B164,'R-Existing'!AF$12:AF$500)</f>
        <v>0</v>
      </c>
      <c r="AG164" s="42">
        <f>SUMIF('R-Existing'!$B$12:$B$500,$B164,'R-Existing'!AG$12:AG$500)</f>
        <v>0</v>
      </c>
      <c r="AH164" s="42">
        <f>SUMIF('R-Existing'!$B$12:$B$500,$B164,'R-Existing'!AH$12:AH$500)</f>
        <v>0</v>
      </c>
      <c r="AI164" s="42">
        <f>SUMIF('R-Existing'!$B$12:$B$500,$B164,'R-Existing'!AI$12:AI$500)</f>
        <v>0</v>
      </c>
      <c r="AJ164" s="42">
        <f>SUMIF('R-Existing'!$B$12:$B$500,$B164,'R-Existing'!AJ$12:AJ$500)</f>
        <v>0</v>
      </c>
      <c r="AK164" s="42">
        <f>SUMIF('R-Existing'!$B$12:$B$500,$B164,'R-Existing'!AK$12:AK$500)</f>
        <v>0</v>
      </c>
      <c r="AL164" s="42">
        <f>SUMIF('R-Existing'!$B$12:$B$500,$B164,'R-Existing'!AL$12:AL$500)</f>
        <v>0</v>
      </c>
      <c r="AM164" s="42">
        <f>SUMIF('R-Existing'!$B$12:$B$500,$B164,'R-Existing'!AM$12:AM$500)</f>
        <v>0</v>
      </c>
      <c r="AN164" s="42">
        <f>SUMIF('R-Existing'!$B$12:$B$500,$B164,'R-Existing'!AN$12:AN$500)</f>
        <v>0</v>
      </c>
      <c r="AO164" s="42"/>
      <c r="AP164" s="42"/>
    </row>
    <row r="165" spans="1:42" x14ac:dyDescent="0.2">
      <c r="A165" s="1">
        <f t="shared" si="10"/>
        <v>1</v>
      </c>
      <c r="B165" s="10">
        <f t="shared" si="11"/>
        <v>46418</v>
      </c>
      <c r="C165" s="42">
        <f>SUMIF('R-Existing'!$B$12:$B$500,$B165,'R-Existing'!C$12:C$500)</f>
        <v>0</v>
      </c>
      <c r="D165" s="42">
        <f>SUMIF('R-Existing'!$B$12:$B$500,$B165,'R-Existing'!D$12:D$500)</f>
        <v>6261933.629999998</v>
      </c>
      <c r="E165" s="42">
        <f>SUMIF('R-Existing'!$B$12:$B$500,$B165,'R-Existing'!E$12:E$500)</f>
        <v>0</v>
      </c>
      <c r="F165" s="42">
        <f>SUMIF('R-Existing'!$B$12:$B$500,$B165,'R-Existing'!F$12:F$500)</f>
        <v>0</v>
      </c>
      <c r="G165" s="42">
        <f>SUMIF('R-Existing'!$B$12:$B$500,$B165,'R-Existing'!G$12:G$500)</f>
        <v>0</v>
      </c>
      <c r="H165" s="42">
        <f>SUMIF('R-Existing'!$B$12:$B$500,$B165,'R-Existing'!H$12:H$500)</f>
        <v>0</v>
      </c>
      <c r="I165" s="42">
        <f>SUMIF('R-Existing'!$B$12:$B$500,$B165,'R-Existing'!I$12:I$500)</f>
        <v>0</v>
      </c>
      <c r="J165" s="42">
        <f>SUMIF('R-Existing'!$B$12:$B$500,$B165,'R-Existing'!J$12:J$500)</f>
        <v>0</v>
      </c>
      <c r="K165" s="42">
        <f>SUMIF('R-Existing'!$B$12:$B$500,$B165,'R-Existing'!K$12:K$500)</f>
        <v>0</v>
      </c>
      <c r="L165" s="42">
        <f>SUMIF('R-Existing'!$B$12:$B$500,$B165,'R-Existing'!L$12:L$500)</f>
        <v>0</v>
      </c>
      <c r="M165" s="42">
        <f>SUMIF('R-Existing'!$B$12:$B$500,$B165,'R-Existing'!M$12:M$500)</f>
        <v>0</v>
      </c>
      <c r="N165" s="42">
        <f>SUMIF('R-Existing'!$B$12:$B$500,$B165,'R-Existing'!N$12:N$500)</f>
        <v>0</v>
      </c>
      <c r="O165" s="42">
        <f>SUMIF('R-Existing'!$B$12:$B$500,$B165,'R-Existing'!O$12:O$500)</f>
        <v>0</v>
      </c>
      <c r="P165" s="42">
        <f>SUMIF('R-Existing'!$B$12:$B$500,$B165,'R-Existing'!P$12:P$500)</f>
        <v>0</v>
      </c>
      <c r="Q165" s="42">
        <f>SUMIF('R-Existing'!$B$12:$B$500,$B165,'R-Existing'!Q$12:Q$500)</f>
        <v>0</v>
      </c>
      <c r="R165" s="42">
        <f>SUMIF('R-Existing'!$B$12:$B$500,$B165,'R-Existing'!R$12:R$500)</f>
        <v>0</v>
      </c>
      <c r="S165" s="42">
        <f>SUMIF('R-Existing'!$B$12:$B$500,$B165,'R-Existing'!S$12:S$500)</f>
        <v>0</v>
      </c>
      <c r="T165" s="42">
        <f>SUMIF('R-Existing'!$B$12:$B$500,$B165,'R-Existing'!T$12:T$500)</f>
        <v>0</v>
      </c>
      <c r="U165" s="42">
        <f t="shared" si="12"/>
        <v>1</v>
      </c>
      <c r="V165" s="42">
        <f>SUMIF('R-Existing'!$B$12:$B$500,$B165,'R-Existing'!V$12:V$500)</f>
        <v>0</v>
      </c>
      <c r="W165" s="42">
        <f>SUMIF('R-Existing'!$B$12:$B$500,$B165,'R-Existing'!W$12:W$500)</f>
        <v>0</v>
      </c>
      <c r="X165" s="42">
        <f>SUMIF('R-Existing'!$B$12:$B$500,$B165,'R-Existing'!X$12:X$500)</f>
        <v>155</v>
      </c>
      <c r="Y165" s="42">
        <f>SUMIF('R-Existing'!$B$12:$B$500,$B165,'R-Existing'!Y$12:Y$500)</f>
        <v>0</v>
      </c>
      <c r="Z165" s="42">
        <f>SUMIF('R-Existing'!$B$12:$B$500,$B165,'R-Existing'!Z$12:Z$500)</f>
        <v>0</v>
      </c>
      <c r="AA165" s="42">
        <f>SUMIF('R-Existing'!$B$12:$B$500,$B165,'R-Existing'!AA$12:AA$500)</f>
        <v>0</v>
      </c>
      <c r="AB165" s="42">
        <f>SUMIF('R-Existing'!$B$12:$B$500,$B165,'R-Existing'!AB$12:AB$500)</f>
        <v>0</v>
      </c>
      <c r="AC165" s="42">
        <f>SUMIF('R-Existing'!$B$12:$B$500,$B165,'R-Existing'!AC$12:AC$500)</f>
        <v>0</v>
      </c>
      <c r="AD165" s="42">
        <f>SUMIF('R-Existing'!$B$12:$B$500,$B165,'R-Existing'!AD$12:AD$500)</f>
        <v>0</v>
      </c>
      <c r="AE165" s="70">
        <f>SUMIF('R-Existing'!$B$12:$B$500,$B165,'R-Existing'!AE$12:AE$500)</f>
        <v>0.1111</v>
      </c>
      <c r="AF165" s="42">
        <f>SUMIF('R-Existing'!$B$12:$B$500,$B165,'R-Existing'!AF$12:AF$500)</f>
        <v>0</v>
      </c>
      <c r="AG165" s="42">
        <f>SUMIF('R-Existing'!$B$12:$B$500,$B165,'R-Existing'!AG$12:AG$500)</f>
        <v>0</v>
      </c>
      <c r="AH165" s="42">
        <f>SUMIF('R-Existing'!$B$12:$B$500,$B165,'R-Existing'!AH$12:AH$500)</f>
        <v>0</v>
      </c>
      <c r="AI165" s="42">
        <f>SUMIF('R-Existing'!$B$12:$B$500,$B165,'R-Existing'!AI$12:AI$500)</f>
        <v>0</v>
      </c>
      <c r="AJ165" s="42">
        <f>SUMIF('R-Existing'!$B$12:$B$500,$B165,'R-Existing'!AJ$12:AJ$500)</f>
        <v>0</v>
      </c>
      <c r="AK165" s="42">
        <f>SUMIF('R-Existing'!$B$12:$B$500,$B165,'R-Existing'!AK$12:AK$500)</f>
        <v>0</v>
      </c>
      <c r="AL165" s="42">
        <f>SUMIF('R-Existing'!$B$12:$B$500,$B165,'R-Existing'!AL$12:AL$500)</f>
        <v>0</v>
      </c>
      <c r="AM165" s="42">
        <f>SUMIF('R-Existing'!$B$12:$B$500,$B165,'R-Existing'!AM$12:AM$500)</f>
        <v>0</v>
      </c>
      <c r="AN165" s="42">
        <f>SUMIF('R-Existing'!$B$12:$B$500,$B165,'R-Existing'!AN$12:AN$500)</f>
        <v>0</v>
      </c>
      <c r="AO165" s="42"/>
      <c r="AP165" s="42"/>
    </row>
    <row r="166" spans="1:42" x14ac:dyDescent="0.2">
      <c r="A166" s="1">
        <f t="shared" si="10"/>
        <v>2</v>
      </c>
      <c r="B166" s="10">
        <f t="shared" si="11"/>
        <v>46446</v>
      </c>
      <c r="C166" s="42">
        <f>SUMIF('R-Existing'!$B$12:$B$500,$B166,'R-Existing'!C$12:C$500)</f>
        <v>0</v>
      </c>
      <c r="D166" s="42">
        <f>SUMIF('R-Existing'!$B$12:$B$500,$B166,'R-Existing'!D$12:D$500)</f>
        <v>6261933.629999998</v>
      </c>
      <c r="E166" s="42">
        <f>SUMIF('R-Existing'!$B$12:$B$500,$B166,'R-Existing'!E$12:E$500)</f>
        <v>0</v>
      </c>
      <c r="F166" s="42">
        <f>SUMIF('R-Existing'!$B$12:$B$500,$B166,'R-Existing'!F$12:F$500)</f>
        <v>0</v>
      </c>
      <c r="G166" s="42">
        <f>SUMIF('R-Existing'!$B$12:$B$500,$B166,'R-Existing'!G$12:G$500)</f>
        <v>0</v>
      </c>
      <c r="H166" s="42">
        <f>SUMIF('R-Existing'!$B$12:$B$500,$B166,'R-Existing'!H$12:H$500)</f>
        <v>0</v>
      </c>
      <c r="I166" s="42">
        <f>SUMIF('R-Existing'!$B$12:$B$500,$B166,'R-Existing'!I$12:I$500)</f>
        <v>0</v>
      </c>
      <c r="J166" s="42">
        <f>SUMIF('R-Existing'!$B$12:$B$500,$B166,'R-Existing'!J$12:J$500)</f>
        <v>0</v>
      </c>
      <c r="K166" s="42">
        <f>SUMIF('R-Existing'!$B$12:$B$500,$B166,'R-Existing'!K$12:K$500)</f>
        <v>0</v>
      </c>
      <c r="L166" s="42">
        <f>SUMIF('R-Existing'!$B$12:$B$500,$B166,'R-Existing'!L$12:L$500)</f>
        <v>0</v>
      </c>
      <c r="M166" s="42">
        <f>SUMIF('R-Existing'!$B$12:$B$500,$B166,'R-Existing'!M$12:M$500)</f>
        <v>0</v>
      </c>
      <c r="N166" s="42">
        <f>SUMIF('R-Existing'!$B$12:$B$500,$B166,'R-Existing'!N$12:N$500)</f>
        <v>0</v>
      </c>
      <c r="O166" s="42">
        <f>SUMIF('R-Existing'!$B$12:$B$500,$B166,'R-Existing'!O$12:O$500)</f>
        <v>0</v>
      </c>
      <c r="P166" s="42">
        <f>SUMIF('R-Existing'!$B$12:$B$500,$B166,'R-Existing'!P$12:P$500)</f>
        <v>0</v>
      </c>
      <c r="Q166" s="42">
        <f>SUMIF('R-Existing'!$B$12:$B$500,$B166,'R-Existing'!Q$12:Q$500)</f>
        <v>0</v>
      </c>
      <c r="R166" s="42">
        <f>SUMIF('R-Existing'!$B$12:$B$500,$B166,'R-Existing'!R$12:R$500)</f>
        <v>0</v>
      </c>
      <c r="S166" s="42">
        <f>SUMIF('R-Existing'!$B$12:$B$500,$B166,'R-Existing'!S$12:S$500)</f>
        <v>0</v>
      </c>
      <c r="T166" s="42">
        <f>SUMIF('R-Existing'!$B$12:$B$500,$B166,'R-Existing'!T$12:T$500)</f>
        <v>0</v>
      </c>
      <c r="U166" s="42">
        <f t="shared" si="12"/>
        <v>1</v>
      </c>
      <c r="V166" s="42">
        <f>SUMIF('R-Existing'!$B$12:$B$500,$B166,'R-Existing'!V$12:V$500)</f>
        <v>0</v>
      </c>
      <c r="W166" s="42">
        <f>SUMIF('R-Existing'!$B$12:$B$500,$B166,'R-Existing'!W$12:W$500)</f>
        <v>0</v>
      </c>
      <c r="X166" s="42">
        <f>SUMIF('R-Existing'!$B$12:$B$500,$B166,'R-Existing'!X$12:X$500)</f>
        <v>155</v>
      </c>
      <c r="Y166" s="42">
        <f>SUMIF('R-Existing'!$B$12:$B$500,$B166,'R-Existing'!Y$12:Y$500)</f>
        <v>0</v>
      </c>
      <c r="Z166" s="42">
        <f>SUMIF('R-Existing'!$B$12:$B$500,$B166,'R-Existing'!Z$12:Z$500)</f>
        <v>0</v>
      </c>
      <c r="AA166" s="42">
        <f>SUMIF('R-Existing'!$B$12:$B$500,$B166,'R-Existing'!AA$12:AA$500)</f>
        <v>0</v>
      </c>
      <c r="AB166" s="42">
        <f>SUMIF('R-Existing'!$B$12:$B$500,$B166,'R-Existing'!AB$12:AB$500)</f>
        <v>0</v>
      </c>
      <c r="AC166" s="42">
        <f>SUMIF('R-Existing'!$B$12:$B$500,$B166,'R-Existing'!AC$12:AC$500)</f>
        <v>0</v>
      </c>
      <c r="AD166" s="42">
        <f>SUMIF('R-Existing'!$B$12:$B$500,$B166,'R-Existing'!AD$12:AD$500)</f>
        <v>0</v>
      </c>
      <c r="AE166" s="70">
        <f>SUMIF('R-Existing'!$B$12:$B$500,$B166,'R-Existing'!AE$12:AE$500)</f>
        <v>0.1111</v>
      </c>
      <c r="AF166" s="42">
        <f>SUMIF('R-Existing'!$B$12:$B$500,$B166,'R-Existing'!AF$12:AF$500)</f>
        <v>0</v>
      </c>
      <c r="AG166" s="42">
        <f>SUMIF('R-Existing'!$B$12:$B$500,$B166,'R-Existing'!AG$12:AG$500)</f>
        <v>0</v>
      </c>
      <c r="AH166" s="42">
        <f>SUMIF('R-Existing'!$B$12:$B$500,$B166,'R-Existing'!AH$12:AH$500)</f>
        <v>0</v>
      </c>
      <c r="AI166" s="42">
        <f>SUMIF('R-Existing'!$B$12:$B$500,$B166,'R-Existing'!AI$12:AI$500)</f>
        <v>0</v>
      </c>
      <c r="AJ166" s="42">
        <f>SUMIF('R-Existing'!$B$12:$B$500,$B166,'R-Existing'!AJ$12:AJ$500)</f>
        <v>0</v>
      </c>
      <c r="AK166" s="42">
        <f>SUMIF('R-Existing'!$B$12:$B$500,$B166,'R-Existing'!AK$12:AK$500)</f>
        <v>0</v>
      </c>
      <c r="AL166" s="42">
        <f>SUMIF('R-Existing'!$B$12:$B$500,$B166,'R-Existing'!AL$12:AL$500)</f>
        <v>0</v>
      </c>
      <c r="AM166" s="42">
        <f>SUMIF('R-Existing'!$B$12:$B$500,$B166,'R-Existing'!AM$12:AM$500)</f>
        <v>0</v>
      </c>
      <c r="AN166" s="42">
        <f>SUMIF('R-Existing'!$B$12:$B$500,$B166,'R-Existing'!AN$12:AN$500)</f>
        <v>0</v>
      </c>
      <c r="AO166" s="42"/>
      <c r="AP166" s="42"/>
    </row>
    <row r="167" spans="1:42" x14ac:dyDescent="0.2">
      <c r="A167" s="1">
        <f t="shared" si="10"/>
        <v>3</v>
      </c>
      <c r="B167" s="10">
        <f t="shared" si="11"/>
        <v>46477</v>
      </c>
      <c r="C167" s="42">
        <f>SUMIF('R-Existing'!$B$12:$B$500,$B167,'R-Existing'!C$12:C$500)</f>
        <v>0</v>
      </c>
      <c r="D167" s="42">
        <f>SUMIF('R-Existing'!$B$12:$B$500,$B167,'R-Existing'!D$12:D$500)</f>
        <v>6261933.629999998</v>
      </c>
      <c r="E167" s="42">
        <f>SUMIF('R-Existing'!$B$12:$B$500,$B167,'R-Existing'!E$12:E$500)</f>
        <v>0</v>
      </c>
      <c r="F167" s="42">
        <f>SUMIF('R-Existing'!$B$12:$B$500,$B167,'R-Existing'!F$12:F$500)</f>
        <v>0</v>
      </c>
      <c r="G167" s="42">
        <f>SUMIF('R-Existing'!$B$12:$B$500,$B167,'R-Existing'!G$12:G$500)</f>
        <v>0</v>
      </c>
      <c r="H167" s="42">
        <f>SUMIF('R-Existing'!$B$12:$B$500,$B167,'R-Existing'!H$12:H$500)</f>
        <v>0</v>
      </c>
      <c r="I167" s="42">
        <f>SUMIF('R-Existing'!$B$12:$B$500,$B167,'R-Existing'!I$12:I$500)</f>
        <v>0</v>
      </c>
      <c r="J167" s="42">
        <f>SUMIF('R-Existing'!$B$12:$B$500,$B167,'R-Existing'!J$12:J$500)</f>
        <v>0</v>
      </c>
      <c r="K167" s="42">
        <f>SUMIF('R-Existing'!$B$12:$B$500,$B167,'R-Existing'!K$12:K$500)</f>
        <v>0</v>
      </c>
      <c r="L167" s="42">
        <f>SUMIF('R-Existing'!$B$12:$B$500,$B167,'R-Existing'!L$12:L$500)</f>
        <v>0</v>
      </c>
      <c r="M167" s="42">
        <f>SUMIF('R-Existing'!$B$12:$B$500,$B167,'R-Existing'!M$12:M$500)</f>
        <v>0</v>
      </c>
      <c r="N167" s="42">
        <f>SUMIF('R-Existing'!$B$12:$B$500,$B167,'R-Existing'!N$12:N$500)</f>
        <v>0</v>
      </c>
      <c r="O167" s="42">
        <f>SUMIF('R-Existing'!$B$12:$B$500,$B167,'R-Existing'!O$12:O$500)</f>
        <v>0</v>
      </c>
      <c r="P167" s="42">
        <f>SUMIF('R-Existing'!$B$12:$B$500,$B167,'R-Existing'!P$12:P$500)</f>
        <v>0</v>
      </c>
      <c r="Q167" s="42">
        <f>SUMIF('R-Existing'!$B$12:$B$500,$B167,'R-Existing'!Q$12:Q$500)</f>
        <v>0</v>
      </c>
      <c r="R167" s="42">
        <f>SUMIF('R-Existing'!$B$12:$B$500,$B167,'R-Existing'!R$12:R$500)</f>
        <v>0</v>
      </c>
      <c r="S167" s="42">
        <f>SUMIF('R-Existing'!$B$12:$B$500,$B167,'R-Existing'!S$12:S$500)</f>
        <v>0</v>
      </c>
      <c r="T167" s="42">
        <f>SUMIF('R-Existing'!$B$12:$B$500,$B167,'R-Existing'!T$12:T$500)</f>
        <v>0</v>
      </c>
      <c r="U167" s="42">
        <f t="shared" si="12"/>
        <v>1</v>
      </c>
      <c r="V167" s="42">
        <f>SUMIF('R-Existing'!$B$12:$B$500,$B167,'R-Existing'!V$12:V$500)</f>
        <v>0</v>
      </c>
      <c r="W167" s="42">
        <f>SUMIF('R-Existing'!$B$12:$B$500,$B167,'R-Existing'!W$12:W$500)</f>
        <v>0</v>
      </c>
      <c r="X167" s="42">
        <f>SUMIF('R-Existing'!$B$12:$B$500,$B167,'R-Existing'!X$12:X$500)</f>
        <v>155</v>
      </c>
      <c r="Y167" s="42">
        <f>SUMIF('R-Existing'!$B$12:$B$500,$B167,'R-Existing'!Y$12:Y$500)</f>
        <v>0</v>
      </c>
      <c r="Z167" s="42">
        <f>SUMIF('R-Existing'!$B$12:$B$500,$B167,'R-Existing'!Z$12:Z$500)</f>
        <v>0</v>
      </c>
      <c r="AA167" s="42">
        <f>SUMIF('R-Existing'!$B$12:$B$500,$B167,'R-Existing'!AA$12:AA$500)</f>
        <v>0</v>
      </c>
      <c r="AB167" s="42">
        <f>SUMIF('R-Existing'!$B$12:$B$500,$B167,'R-Existing'!AB$12:AB$500)</f>
        <v>0</v>
      </c>
      <c r="AC167" s="42">
        <f>SUMIF('R-Existing'!$B$12:$B$500,$B167,'R-Existing'!AC$12:AC$500)</f>
        <v>0</v>
      </c>
      <c r="AD167" s="42">
        <f>SUMIF('R-Existing'!$B$12:$B$500,$B167,'R-Existing'!AD$12:AD$500)</f>
        <v>0</v>
      </c>
      <c r="AE167" s="70">
        <f>SUMIF('R-Existing'!$B$12:$B$500,$B167,'R-Existing'!AE$12:AE$500)</f>
        <v>0.1111</v>
      </c>
      <c r="AF167" s="42">
        <f>SUMIF('R-Existing'!$B$12:$B$500,$B167,'R-Existing'!AF$12:AF$500)</f>
        <v>0</v>
      </c>
      <c r="AG167" s="42">
        <f>SUMIF('R-Existing'!$B$12:$B$500,$B167,'R-Existing'!AG$12:AG$500)</f>
        <v>0</v>
      </c>
      <c r="AH167" s="42">
        <f>SUMIF('R-Existing'!$B$12:$B$500,$B167,'R-Existing'!AH$12:AH$500)</f>
        <v>0</v>
      </c>
      <c r="AI167" s="42">
        <f>SUMIF('R-Existing'!$B$12:$B$500,$B167,'R-Existing'!AI$12:AI$500)</f>
        <v>0</v>
      </c>
      <c r="AJ167" s="42">
        <f>SUMIF('R-Existing'!$B$12:$B$500,$B167,'R-Existing'!AJ$12:AJ$500)</f>
        <v>0</v>
      </c>
      <c r="AK167" s="42">
        <f>SUMIF('R-Existing'!$B$12:$B$500,$B167,'R-Existing'!AK$12:AK$500)</f>
        <v>0</v>
      </c>
      <c r="AL167" s="42">
        <f>SUMIF('R-Existing'!$B$12:$B$500,$B167,'R-Existing'!AL$12:AL$500)</f>
        <v>0</v>
      </c>
      <c r="AM167" s="42">
        <f>SUMIF('R-Existing'!$B$12:$B$500,$B167,'R-Existing'!AM$12:AM$500)</f>
        <v>0</v>
      </c>
      <c r="AN167" s="42">
        <f>SUMIF('R-Existing'!$B$12:$B$500,$B167,'R-Existing'!AN$12:AN$500)</f>
        <v>0</v>
      </c>
      <c r="AO167" s="42"/>
      <c r="AP167" s="42"/>
    </row>
    <row r="168" spans="1:42" x14ac:dyDescent="0.2">
      <c r="A168" s="1">
        <f t="shared" si="10"/>
        <v>4</v>
      </c>
      <c r="B168" s="10">
        <f t="shared" si="11"/>
        <v>46507</v>
      </c>
      <c r="C168" s="42">
        <f>SUMIF('R-Existing'!$B$12:$B$500,$B168,'R-Existing'!C$12:C$500)</f>
        <v>0</v>
      </c>
      <c r="D168" s="42">
        <f>SUMIF('R-Existing'!$B$12:$B$500,$B168,'R-Existing'!D$12:D$500)</f>
        <v>6261933.629999998</v>
      </c>
      <c r="E168" s="42">
        <f>SUMIF('R-Existing'!$B$12:$B$500,$B168,'R-Existing'!E$12:E$500)</f>
        <v>0</v>
      </c>
      <c r="F168" s="42">
        <f>SUMIF('R-Existing'!$B$12:$B$500,$B168,'R-Existing'!F$12:F$500)</f>
        <v>0</v>
      </c>
      <c r="G168" s="42">
        <f>SUMIF('R-Existing'!$B$12:$B$500,$B168,'R-Existing'!G$12:G$500)</f>
        <v>0</v>
      </c>
      <c r="H168" s="42">
        <f>SUMIF('R-Existing'!$B$12:$B$500,$B168,'R-Existing'!H$12:H$500)</f>
        <v>0</v>
      </c>
      <c r="I168" s="42">
        <f>SUMIF('R-Existing'!$B$12:$B$500,$B168,'R-Existing'!I$12:I$500)</f>
        <v>0</v>
      </c>
      <c r="J168" s="42">
        <f>SUMIF('R-Existing'!$B$12:$B$500,$B168,'R-Existing'!J$12:J$500)</f>
        <v>0</v>
      </c>
      <c r="K168" s="42">
        <f>SUMIF('R-Existing'!$B$12:$B$500,$B168,'R-Existing'!K$12:K$500)</f>
        <v>0</v>
      </c>
      <c r="L168" s="42">
        <f>SUMIF('R-Existing'!$B$12:$B$500,$B168,'R-Existing'!L$12:L$500)</f>
        <v>0</v>
      </c>
      <c r="M168" s="42">
        <f>SUMIF('R-Existing'!$B$12:$B$500,$B168,'R-Existing'!M$12:M$500)</f>
        <v>0</v>
      </c>
      <c r="N168" s="42">
        <f>SUMIF('R-Existing'!$B$12:$B$500,$B168,'R-Existing'!N$12:N$500)</f>
        <v>0</v>
      </c>
      <c r="O168" s="42">
        <f>SUMIF('R-Existing'!$B$12:$B$500,$B168,'R-Existing'!O$12:O$500)</f>
        <v>0</v>
      </c>
      <c r="P168" s="42">
        <f>SUMIF('R-Existing'!$B$12:$B$500,$B168,'R-Existing'!P$12:P$500)</f>
        <v>0</v>
      </c>
      <c r="Q168" s="42">
        <f>SUMIF('R-Existing'!$B$12:$B$500,$B168,'R-Existing'!Q$12:Q$500)</f>
        <v>0</v>
      </c>
      <c r="R168" s="42">
        <f>SUMIF('R-Existing'!$B$12:$B$500,$B168,'R-Existing'!R$12:R$500)</f>
        <v>0</v>
      </c>
      <c r="S168" s="42">
        <f>SUMIF('R-Existing'!$B$12:$B$500,$B168,'R-Existing'!S$12:S$500)</f>
        <v>0</v>
      </c>
      <c r="T168" s="42">
        <f>SUMIF('R-Existing'!$B$12:$B$500,$B168,'R-Existing'!T$12:T$500)</f>
        <v>0</v>
      </c>
      <c r="U168" s="42">
        <f t="shared" si="12"/>
        <v>1</v>
      </c>
      <c r="V168" s="42">
        <f>SUMIF('R-Existing'!$B$12:$B$500,$B168,'R-Existing'!V$12:V$500)</f>
        <v>0</v>
      </c>
      <c r="W168" s="42">
        <f>SUMIF('R-Existing'!$B$12:$B$500,$B168,'R-Existing'!W$12:W$500)</f>
        <v>0</v>
      </c>
      <c r="X168" s="42">
        <f>SUMIF('R-Existing'!$B$12:$B$500,$B168,'R-Existing'!X$12:X$500)</f>
        <v>155</v>
      </c>
      <c r="Y168" s="42">
        <f>SUMIF('R-Existing'!$B$12:$B$500,$B168,'R-Existing'!Y$12:Y$500)</f>
        <v>0</v>
      </c>
      <c r="Z168" s="42">
        <f>SUMIF('R-Existing'!$B$12:$B$500,$B168,'R-Existing'!Z$12:Z$500)</f>
        <v>0</v>
      </c>
      <c r="AA168" s="42">
        <f>SUMIF('R-Existing'!$B$12:$B$500,$B168,'R-Existing'!AA$12:AA$500)</f>
        <v>0</v>
      </c>
      <c r="AB168" s="42">
        <f>SUMIF('R-Existing'!$B$12:$B$500,$B168,'R-Existing'!AB$12:AB$500)</f>
        <v>0</v>
      </c>
      <c r="AC168" s="42">
        <f>SUMIF('R-Existing'!$B$12:$B$500,$B168,'R-Existing'!AC$12:AC$500)</f>
        <v>0</v>
      </c>
      <c r="AD168" s="42">
        <f>SUMIF('R-Existing'!$B$12:$B$500,$B168,'R-Existing'!AD$12:AD$500)</f>
        <v>0</v>
      </c>
      <c r="AE168" s="70">
        <f>SUMIF('R-Existing'!$B$12:$B$500,$B168,'R-Existing'!AE$12:AE$500)</f>
        <v>0.1111</v>
      </c>
      <c r="AF168" s="42">
        <f>SUMIF('R-Existing'!$B$12:$B$500,$B168,'R-Existing'!AF$12:AF$500)</f>
        <v>0</v>
      </c>
      <c r="AG168" s="42">
        <f>SUMIF('R-Existing'!$B$12:$B$500,$B168,'R-Existing'!AG$12:AG$500)</f>
        <v>0</v>
      </c>
      <c r="AH168" s="42">
        <f>SUMIF('R-Existing'!$B$12:$B$500,$B168,'R-Existing'!AH$12:AH$500)</f>
        <v>0</v>
      </c>
      <c r="AI168" s="42">
        <f>SUMIF('R-Existing'!$B$12:$B$500,$B168,'R-Existing'!AI$12:AI$500)</f>
        <v>0</v>
      </c>
      <c r="AJ168" s="42">
        <f>SUMIF('R-Existing'!$B$12:$B$500,$B168,'R-Existing'!AJ$12:AJ$500)</f>
        <v>0</v>
      </c>
      <c r="AK168" s="42">
        <f>SUMIF('R-Existing'!$B$12:$B$500,$B168,'R-Existing'!AK$12:AK$500)</f>
        <v>0</v>
      </c>
      <c r="AL168" s="42">
        <f>SUMIF('R-Existing'!$B$12:$B$500,$B168,'R-Existing'!AL$12:AL$500)</f>
        <v>0</v>
      </c>
      <c r="AM168" s="42">
        <f>SUMIF('R-Existing'!$B$12:$B$500,$B168,'R-Existing'!AM$12:AM$500)</f>
        <v>0</v>
      </c>
      <c r="AN168" s="42">
        <f>SUMIF('R-Existing'!$B$12:$B$500,$B168,'R-Existing'!AN$12:AN$500)</f>
        <v>0</v>
      </c>
      <c r="AO168" s="42"/>
      <c r="AP168" s="42"/>
    </row>
    <row r="169" spans="1:42" x14ac:dyDescent="0.2">
      <c r="A169" s="1">
        <f t="shared" si="10"/>
        <v>5</v>
      </c>
      <c r="B169" s="10">
        <f t="shared" si="11"/>
        <v>46538</v>
      </c>
      <c r="C169" s="42">
        <f>SUMIF('R-Existing'!$B$12:$B$500,$B169,'R-Existing'!C$12:C$500)</f>
        <v>0</v>
      </c>
      <c r="D169" s="42">
        <f>SUMIF('R-Existing'!$B$12:$B$500,$B169,'R-Existing'!D$12:D$500)</f>
        <v>6261933.629999998</v>
      </c>
      <c r="E169" s="42">
        <f>SUMIF('R-Existing'!$B$12:$B$500,$B169,'R-Existing'!E$12:E$500)</f>
        <v>0</v>
      </c>
      <c r="F169" s="42">
        <f>SUMIF('R-Existing'!$B$12:$B$500,$B169,'R-Existing'!F$12:F$500)</f>
        <v>0</v>
      </c>
      <c r="G169" s="42">
        <f>SUMIF('R-Existing'!$B$12:$B$500,$B169,'R-Existing'!G$12:G$500)</f>
        <v>0</v>
      </c>
      <c r="H169" s="42">
        <f>SUMIF('R-Existing'!$B$12:$B$500,$B169,'R-Existing'!H$12:H$500)</f>
        <v>0</v>
      </c>
      <c r="I169" s="42">
        <f>SUMIF('R-Existing'!$B$12:$B$500,$B169,'R-Existing'!I$12:I$500)</f>
        <v>0</v>
      </c>
      <c r="J169" s="42">
        <f>SUMIF('R-Existing'!$B$12:$B$500,$B169,'R-Existing'!J$12:J$500)</f>
        <v>0</v>
      </c>
      <c r="K169" s="42">
        <f>SUMIF('R-Existing'!$B$12:$B$500,$B169,'R-Existing'!K$12:K$500)</f>
        <v>0</v>
      </c>
      <c r="L169" s="42">
        <f>SUMIF('R-Existing'!$B$12:$B$500,$B169,'R-Existing'!L$12:L$500)</f>
        <v>0</v>
      </c>
      <c r="M169" s="42">
        <f>SUMIF('R-Existing'!$B$12:$B$500,$B169,'R-Existing'!M$12:M$500)</f>
        <v>0</v>
      </c>
      <c r="N169" s="42">
        <f>SUMIF('R-Existing'!$B$12:$B$500,$B169,'R-Existing'!N$12:N$500)</f>
        <v>0</v>
      </c>
      <c r="O169" s="42">
        <f>SUMIF('R-Existing'!$B$12:$B$500,$B169,'R-Existing'!O$12:O$500)</f>
        <v>0</v>
      </c>
      <c r="P169" s="42">
        <f>SUMIF('R-Existing'!$B$12:$B$500,$B169,'R-Existing'!P$12:P$500)</f>
        <v>0</v>
      </c>
      <c r="Q169" s="42">
        <f>SUMIF('R-Existing'!$B$12:$B$500,$B169,'R-Existing'!Q$12:Q$500)</f>
        <v>0</v>
      </c>
      <c r="R169" s="42">
        <f>SUMIF('R-Existing'!$B$12:$B$500,$B169,'R-Existing'!R$12:R$500)</f>
        <v>0</v>
      </c>
      <c r="S169" s="42">
        <f>SUMIF('R-Existing'!$B$12:$B$500,$B169,'R-Existing'!S$12:S$500)</f>
        <v>0</v>
      </c>
      <c r="T169" s="42">
        <f>SUMIF('R-Existing'!$B$12:$B$500,$B169,'R-Existing'!T$12:T$500)</f>
        <v>0</v>
      </c>
      <c r="U169" s="42">
        <f t="shared" si="12"/>
        <v>1</v>
      </c>
      <c r="V169" s="42">
        <f>SUMIF('R-Existing'!$B$12:$B$500,$B169,'R-Existing'!V$12:V$500)</f>
        <v>0</v>
      </c>
      <c r="W169" s="42">
        <f>SUMIF('R-Existing'!$B$12:$B$500,$B169,'R-Existing'!W$12:W$500)</f>
        <v>0</v>
      </c>
      <c r="X169" s="42">
        <f>SUMIF('R-Existing'!$B$12:$B$500,$B169,'R-Existing'!X$12:X$500)</f>
        <v>155</v>
      </c>
      <c r="Y169" s="42">
        <f>SUMIF('R-Existing'!$B$12:$B$500,$B169,'R-Existing'!Y$12:Y$500)</f>
        <v>0</v>
      </c>
      <c r="Z169" s="42">
        <f>SUMIF('R-Existing'!$B$12:$B$500,$B169,'R-Existing'!Z$12:Z$500)</f>
        <v>0</v>
      </c>
      <c r="AA169" s="42">
        <f>SUMIF('R-Existing'!$B$12:$B$500,$B169,'R-Existing'!AA$12:AA$500)</f>
        <v>0</v>
      </c>
      <c r="AB169" s="42">
        <f>SUMIF('R-Existing'!$B$12:$B$500,$B169,'R-Existing'!AB$12:AB$500)</f>
        <v>0</v>
      </c>
      <c r="AC169" s="42">
        <f>SUMIF('R-Existing'!$B$12:$B$500,$B169,'R-Existing'!AC$12:AC$500)</f>
        <v>0</v>
      </c>
      <c r="AD169" s="42">
        <f>SUMIF('R-Existing'!$B$12:$B$500,$B169,'R-Existing'!AD$12:AD$500)</f>
        <v>0</v>
      </c>
      <c r="AE169" s="70">
        <f>SUMIF('R-Existing'!$B$12:$B$500,$B169,'R-Existing'!AE$12:AE$500)</f>
        <v>0.1111</v>
      </c>
      <c r="AF169" s="42">
        <f>SUMIF('R-Existing'!$B$12:$B$500,$B169,'R-Existing'!AF$12:AF$500)</f>
        <v>0</v>
      </c>
      <c r="AG169" s="42">
        <f>SUMIF('R-Existing'!$B$12:$B$500,$B169,'R-Existing'!AG$12:AG$500)</f>
        <v>0</v>
      </c>
      <c r="AH169" s="42">
        <f>SUMIF('R-Existing'!$B$12:$B$500,$B169,'R-Existing'!AH$12:AH$500)</f>
        <v>0</v>
      </c>
      <c r="AI169" s="42">
        <f>SUMIF('R-Existing'!$B$12:$B$500,$B169,'R-Existing'!AI$12:AI$500)</f>
        <v>0</v>
      </c>
      <c r="AJ169" s="42">
        <f>SUMIF('R-Existing'!$B$12:$B$500,$B169,'R-Existing'!AJ$12:AJ$500)</f>
        <v>0</v>
      </c>
      <c r="AK169" s="42">
        <f>SUMIF('R-Existing'!$B$12:$B$500,$B169,'R-Existing'!AK$12:AK$500)</f>
        <v>0</v>
      </c>
      <c r="AL169" s="42">
        <f>SUMIF('R-Existing'!$B$12:$B$500,$B169,'R-Existing'!AL$12:AL$500)</f>
        <v>0</v>
      </c>
      <c r="AM169" s="42">
        <f>SUMIF('R-Existing'!$B$12:$B$500,$B169,'R-Existing'!AM$12:AM$500)</f>
        <v>0</v>
      </c>
      <c r="AN169" s="42">
        <f>SUMIF('R-Existing'!$B$12:$B$500,$B169,'R-Existing'!AN$12:AN$500)</f>
        <v>0</v>
      </c>
      <c r="AO169" s="42"/>
      <c r="AP169" s="42"/>
    </row>
    <row r="170" spans="1:42" x14ac:dyDescent="0.2">
      <c r="A170" s="1">
        <f t="shared" si="10"/>
        <v>6</v>
      </c>
      <c r="B170" s="10">
        <f t="shared" si="11"/>
        <v>46568</v>
      </c>
      <c r="C170" s="42">
        <f>SUMIF('R-Existing'!$B$12:$B$500,$B170,'R-Existing'!C$12:C$500)</f>
        <v>0</v>
      </c>
      <c r="D170" s="42">
        <f>SUMIF('R-Existing'!$B$12:$B$500,$B170,'R-Existing'!D$12:D$500)</f>
        <v>6261933.629999998</v>
      </c>
      <c r="E170" s="42">
        <f>SUMIF('R-Existing'!$B$12:$B$500,$B170,'R-Existing'!E$12:E$500)</f>
        <v>0</v>
      </c>
      <c r="F170" s="42">
        <f>SUMIF('R-Existing'!$B$12:$B$500,$B170,'R-Existing'!F$12:F$500)</f>
        <v>0</v>
      </c>
      <c r="G170" s="42">
        <f>SUMIF('R-Existing'!$B$12:$B$500,$B170,'R-Existing'!G$12:G$500)</f>
        <v>0</v>
      </c>
      <c r="H170" s="42">
        <f>SUMIF('R-Existing'!$B$12:$B$500,$B170,'R-Existing'!H$12:H$500)</f>
        <v>0</v>
      </c>
      <c r="I170" s="42">
        <f>SUMIF('R-Existing'!$B$12:$B$500,$B170,'R-Existing'!I$12:I$500)</f>
        <v>0</v>
      </c>
      <c r="J170" s="42">
        <f>SUMIF('R-Existing'!$B$12:$B$500,$B170,'R-Existing'!J$12:J$500)</f>
        <v>0</v>
      </c>
      <c r="K170" s="42">
        <f>SUMIF('R-Existing'!$B$12:$B$500,$B170,'R-Existing'!K$12:K$500)</f>
        <v>0</v>
      </c>
      <c r="L170" s="42">
        <f>SUMIF('R-Existing'!$B$12:$B$500,$B170,'R-Existing'!L$12:L$500)</f>
        <v>0</v>
      </c>
      <c r="M170" s="42">
        <f>SUMIF('R-Existing'!$B$12:$B$500,$B170,'R-Existing'!M$12:M$500)</f>
        <v>0</v>
      </c>
      <c r="N170" s="42">
        <f>SUMIF('R-Existing'!$B$12:$B$500,$B170,'R-Existing'!N$12:N$500)</f>
        <v>0</v>
      </c>
      <c r="O170" s="42">
        <f>SUMIF('R-Existing'!$B$12:$B$500,$B170,'R-Existing'!O$12:O$500)</f>
        <v>0</v>
      </c>
      <c r="P170" s="42">
        <f>SUMIF('R-Existing'!$B$12:$B$500,$B170,'R-Existing'!P$12:P$500)</f>
        <v>0</v>
      </c>
      <c r="Q170" s="42">
        <f>SUMIF('R-Existing'!$B$12:$B$500,$B170,'R-Existing'!Q$12:Q$500)</f>
        <v>0</v>
      </c>
      <c r="R170" s="42">
        <f>SUMIF('R-Existing'!$B$12:$B$500,$B170,'R-Existing'!R$12:R$500)</f>
        <v>0</v>
      </c>
      <c r="S170" s="42">
        <f>SUMIF('R-Existing'!$B$12:$B$500,$B170,'R-Existing'!S$12:S$500)</f>
        <v>0</v>
      </c>
      <c r="T170" s="42">
        <f>SUMIF('R-Existing'!$B$12:$B$500,$B170,'R-Existing'!T$12:T$500)</f>
        <v>0</v>
      </c>
      <c r="U170" s="42">
        <f t="shared" si="12"/>
        <v>1</v>
      </c>
      <c r="V170" s="42">
        <f>SUMIF('R-Existing'!$B$12:$B$500,$B170,'R-Existing'!V$12:V$500)</f>
        <v>0</v>
      </c>
      <c r="W170" s="42">
        <f>SUMIF('R-Existing'!$B$12:$B$500,$B170,'R-Existing'!W$12:W$500)</f>
        <v>0</v>
      </c>
      <c r="X170" s="42">
        <f>SUMIF('R-Existing'!$B$12:$B$500,$B170,'R-Existing'!X$12:X$500)</f>
        <v>155</v>
      </c>
      <c r="Y170" s="42">
        <f>SUMIF('R-Existing'!$B$12:$B$500,$B170,'R-Existing'!Y$12:Y$500)</f>
        <v>0</v>
      </c>
      <c r="Z170" s="42">
        <f>SUMIF('R-Existing'!$B$12:$B$500,$B170,'R-Existing'!Z$12:Z$500)</f>
        <v>0</v>
      </c>
      <c r="AA170" s="42">
        <f>SUMIF('R-Existing'!$B$12:$B$500,$B170,'R-Existing'!AA$12:AA$500)</f>
        <v>0</v>
      </c>
      <c r="AB170" s="42">
        <f>SUMIF('R-Existing'!$B$12:$B$500,$B170,'R-Existing'!AB$12:AB$500)</f>
        <v>0</v>
      </c>
      <c r="AC170" s="42">
        <f>SUMIF('R-Existing'!$B$12:$B$500,$B170,'R-Existing'!AC$12:AC$500)</f>
        <v>0</v>
      </c>
      <c r="AD170" s="42">
        <f>SUMIF('R-Existing'!$B$12:$B$500,$B170,'R-Existing'!AD$12:AD$500)</f>
        <v>0</v>
      </c>
      <c r="AE170" s="70">
        <f>SUMIF('R-Existing'!$B$12:$B$500,$B170,'R-Existing'!AE$12:AE$500)</f>
        <v>0.1111</v>
      </c>
      <c r="AF170" s="42">
        <f>SUMIF('R-Existing'!$B$12:$B$500,$B170,'R-Existing'!AF$12:AF$500)</f>
        <v>0</v>
      </c>
      <c r="AG170" s="42">
        <f>SUMIF('R-Existing'!$B$12:$B$500,$B170,'R-Existing'!AG$12:AG$500)</f>
        <v>0</v>
      </c>
      <c r="AH170" s="42">
        <f>SUMIF('R-Existing'!$B$12:$B$500,$B170,'R-Existing'!AH$12:AH$500)</f>
        <v>0</v>
      </c>
      <c r="AI170" s="42">
        <f>SUMIF('R-Existing'!$B$12:$B$500,$B170,'R-Existing'!AI$12:AI$500)</f>
        <v>0</v>
      </c>
      <c r="AJ170" s="42">
        <f>SUMIF('R-Existing'!$B$12:$B$500,$B170,'R-Existing'!AJ$12:AJ$500)</f>
        <v>0</v>
      </c>
      <c r="AK170" s="42">
        <f>SUMIF('R-Existing'!$B$12:$B$500,$B170,'R-Existing'!AK$12:AK$500)</f>
        <v>0</v>
      </c>
      <c r="AL170" s="42">
        <f>SUMIF('R-Existing'!$B$12:$B$500,$B170,'R-Existing'!AL$12:AL$500)</f>
        <v>0</v>
      </c>
      <c r="AM170" s="42">
        <f>SUMIF('R-Existing'!$B$12:$B$500,$B170,'R-Existing'!AM$12:AM$500)</f>
        <v>0</v>
      </c>
      <c r="AN170" s="42">
        <f>SUMIF('R-Existing'!$B$12:$B$500,$B170,'R-Existing'!AN$12:AN$500)</f>
        <v>0</v>
      </c>
      <c r="AO170" s="42"/>
      <c r="AP170" s="42"/>
    </row>
    <row r="171" spans="1:42" x14ac:dyDescent="0.2">
      <c r="A171" s="1">
        <f t="shared" si="10"/>
        <v>7</v>
      </c>
      <c r="B171" s="10">
        <f t="shared" si="11"/>
        <v>46599</v>
      </c>
      <c r="C171" s="42">
        <f>SUMIF('R-Existing'!$B$12:$B$500,$B171,'R-Existing'!C$12:C$500)</f>
        <v>0</v>
      </c>
      <c r="D171" s="42">
        <f>SUMIF('R-Existing'!$B$12:$B$500,$B171,'R-Existing'!D$12:D$500)</f>
        <v>6261933.629999998</v>
      </c>
      <c r="E171" s="42">
        <f>SUMIF('R-Existing'!$B$12:$B$500,$B171,'R-Existing'!E$12:E$500)</f>
        <v>0</v>
      </c>
      <c r="F171" s="42">
        <f>SUMIF('R-Existing'!$B$12:$B$500,$B171,'R-Existing'!F$12:F$500)</f>
        <v>0</v>
      </c>
      <c r="G171" s="42">
        <f>SUMIF('R-Existing'!$B$12:$B$500,$B171,'R-Existing'!G$12:G$500)</f>
        <v>0</v>
      </c>
      <c r="H171" s="42">
        <f>SUMIF('R-Existing'!$B$12:$B$500,$B171,'R-Existing'!H$12:H$500)</f>
        <v>0</v>
      </c>
      <c r="I171" s="42">
        <f>SUMIF('R-Existing'!$B$12:$B$500,$B171,'R-Existing'!I$12:I$500)</f>
        <v>0</v>
      </c>
      <c r="J171" s="42">
        <f>SUMIF('R-Existing'!$B$12:$B$500,$B171,'R-Existing'!J$12:J$500)</f>
        <v>0</v>
      </c>
      <c r="K171" s="42">
        <f>SUMIF('R-Existing'!$B$12:$B$500,$B171,'R-Existing'!K$12:K$500)</f>
        <v>0</v>
      </c>
      <c r="L171" s="42">
        <f>SUMIF('R-Existing'!$B$12:$B$500,$B171,'R-Existing'!L$12:L$500)</f>
        <v>0</v>
      </c>
      <c r="M171" s="42">
        <f>SUMIF('R-Existing'!$B$12:$B$500,$B171,'R-Existing'!M$12:M$500)</f>
        <v>0</v>
      </c>
      <c r="N171" s="42">
        <f>SUMIF('R-Existing'!$B$12:$B$500,$B171,'R-Existing'!N$12:N$500)</f>
        <v>0</v>
      </c>
      <c r="O171" s="42">
        <f>SUMIF('R-Existing'!$B$12:$B$500,$B171,'R-Existing'!O$12:O$500)</f>
        <v>0</v>
      </c>
      <c r="P171" s="42">
        <f>SUMIF('R-Existing'!$B$12:$B$500,$B171,'R-Existing'!P$12:P$500)</f>
        <v>0</v>
      </c>
      <c r="Q171" s="42">
        <f>SUMIF('R-Existing'!$B$12:$B$500,$B171,'R-Existing'!Q$12:Q$500)</f>
        <v>0</v>
      </c>
      <c r="R171" s="42">
        <f>SUMIF('R-Existing'!$B$12:$B$500,$B171,'R-Existing'!R$12:R$500)</f>
        <v>0</v>
      </c>
      <c r="S171" s="42">
        <f>SUMIF('R-Existing'!$B$12:$B$500,$B171,'R-Existing'!S$12:S$500)</f>
        <v>0</v>
      </c>
      <c r="T171" s="42">
        <f>SUMIF('R-Existing'!$B$12:$B$500,$B171,'R-Existing'!T$12:T$500)</f>
        <v>0</v>
      </c>
      <c r="U171" s="42">
        <f t="shared" si="12"/>
        <v>1</v>
      </c>
      <c r="V171" s="42">
        <f>SUMIF('R-Existing'!$B$12:$B$500,$B171,'R-Existing'!V$12:V$500)</f>
        <v>0</v>
      </c>
      <c r="W171" s="42">
        <f>SUMIF('R-Existing'!$B$12:$B$500,$B171,'R-Existing'!W$12:W$500)</f>
        <v>0</v>
      </c>
      <c r="X171" s="42">
        <f>SUMIF('R-Existing'!$B$12:$B$500,$B171,'R-Existing'!X$12:X$500)</f>
        <v>155</v>
      </c>
      <c r="Y171" s="42">
        <f>SUMIF('R-Existing'!$B$12:$B$500,$B171,'R-Existing'!Y$12:Y$500)</f>
        <v>0</v>
      </c>
      <c r="Z171" s="42">
        <f>SUMIF('R-Existing'!$B$12:$B$500,$B171,'R-Existing'!Z$12:Z$500)</f>
        <v>0</v>
      </c>
      <c r="AA171" s="42">
        <f>SUMIF('R-Existing'!$B$12:$B$500,$B171,'R-Existing'!AA$12:AA$500)</f>
        <v>0</v>
      </c>
      <c r="AB171" s="42">
        <f>SUMIF('R-Existing'!$B$12:$B$500,$B171,'R-Existing'!AB$12:AB$500)</f>
        <v>0</v>
      </c>
      <c r="AC171" s="42">
        <f>SUMIF('R-Existing'!$B$12:$B$500,$B171,'R-Existing'!AC$12:AC$500)</f>
        <v>0</v>
      </c>
      <c r="AD171" s="42">
        <f>SUMIF('R-Existing'!$B$12:$B$500,$B171,'R-Existing'!AD$12:AD$500)</f>
        <v>0</v>
      </c>
      <c r="AE171" s="70">
        <f>SUMIF('R-Existing'!$B$12:$B$500,$B171,'R-Existing'!AE$12:AE$500)</f>
        <v>0.1111</v>
      </c>
      <c r="AF171" s="42">
        <f>SUMIF('R-Existing'!$B$12:$B$500,$B171,'R-Existing'!AF$12:AF$500)</f>
        <v>0</v>
      </c>
      <c r="AG171" s="42">
        <f>SUMIF('R-Existing'!$B$12:$B$500,$B171,'R-Existing'!AG$12:AG$500)</f>
        <v>0</v>
      </c>
      <c r="AH171" s="42">
        <f>SUMIF('R-Existing'!$B$12:$B$500,$B171,'R-Existing'!AH$12:AH$500)</f>
        <v>0</v>
      </c>
      <c r="AI171" s="42">
        <f>SUMIF('R-Existing'!$B$12:$B$500,$B171,'R-Existing'!AI$12:AI$500)</f>
        <v>0</v>
      </c>
      <c r="AJ171" s="42">
        <f>SUMIF('R-Existing'!$B$12:$B$500,$B171,'R-Existing'!AJ$12:AJ$500)</f>
        <v>0</v>
      </c>
      <c r="AK171" s="42">
        <f>SUMIF('R-Existing'!$B$12:$B$500,$B171,'R-Existing'!AK$12:AK$500)</f>
        <v>0</v>
      </c>
      <c r="AL171" s="42">
        <f>SUMIF('R-Existing'!$B$12:$B$500,$B171,'R-Existing'!AL$12:AL$500)</f>
        <v>0</v>
      </c>
      <c r="AM171" s="42">
        <f>SUMIF('R-Existing'!$B$12:$B$500,$B171,'R-Existing'!AM$12:AM$500)</f>
        <v>0</v>
      </c>
      <c r="AN171" s="42">
        <f>SUMIF('R-Existing'!$B$12:$B$500,$B171,'R-Existing'!AN$12:AN$500)</f>
        <v>0</v>
      </c>
      <c r="AO171" s="42"/>
      <c r="AP171" s="42"/>
    </row>
    <row r="172" spans="1:42" x14ac:dyDescent="0.2">
      <c r="A172" s="1">
        <f t="shared" si="10"/>
        <v>8</v>
      </c>
      <c r="B172" s="10">
        <f t="shared" si="11"/>
        <v>46630</v>
      </c>
      <c r="C172" s="42">
        <f>SUMIF('R-Existing'!$B$12:$B$500,$B172,'R-Existing'!C$12:C$500)</f>
        <v>0</v>
      </c>
      <c r="D172" s="42">
        <f>SUMIF('R-Existing'!$B$12:$B$500,$B172,'R-Existing'!D$12:D$500)</f>
        <v>6261933.629999998</v>
      </c>
      <c r="E172" s="42">
        <f>SUMIF('R-Existing'!$B$12:$B$500,$B172,'R-Existing'!E$12:E$500)</f>
        <v>0</v>
      </c>
      <c r="F172" s="42">
        <f>SUMIF('R-Existing'!$B$12:$B$500,$B172,'R-Existing'!F$12:F$500)</f>
        <v>0</v>
      </c>
      <c r="G172" s="42">
        <f>SUMIF('R-Existing'!$B$12:$B$500,$B172,'R-Existing'!G$12:G$500)</f>
        <v>0</v>
      </c>
      <c r="H172" s="42">
        <f>SUMIF('R-Existing'!$B$12:$B$500,$B172,'R-Existing'!H$12:H$500)</f>
        <v>0</v>
      </c>
      <c r="I172" s="42">
        <f>SUMIF('R-Existing'!$B$12:$B$500,$B172,'R-Existing'!I$12:I$500)</f>
        <v>0</v>
      </c>
      <c r="J172" s="42">
        <f>SUMIF('R-Existing'!$B$12:$B$500,$B172,'R-Existing'!J$12:J$500)</f>
        <v>0</v>
      </c>
      <c r="K172" s="42">
        <f>SUMIF('R-Existing'!$B$12:$B$500,$B172,'R-Existing'!K$12:K$500)</f>
        <v>0</v>
      </c>
      <c r="L172" s="42">
        <f>SUMIF('R-Existing'!$B$12:$B$500,$B172,'R-Existing'!L$12:L$500)</f>
        <v>0</v>
      </c>
      <c r="M172" s="42">
        <f>SUMIF('R-Existing'!$B$12:$B$500,$B172,'R-Existing'!M$12:M$500)</f>
        <v>0</v>
      </c>
      <c r="N172" s="42">
        <f>SUMIF('R-Existing'!$B$12:$B$500,$B172,'R-Existing'!N$12:N$500)</f>
        <v>0</v>
      </c>
      <c r="O172" s="42">
        <f>SUMIF('R-Existing'!$B$12:$B$500,$B172,'R-Existing'!O$12:O$500)</f>
        <v>0</v>
      </c>
      <c r="P172" s="42">
        <f>SUMIF('R-Existing'!$B$12:$B$500,$B172,'R-Existing'!P$12:P$500)</f>
        <v>0</v>
      </c>
      <c r="Q172" s="42">
        <f>SUMIF('R-Existing'!$B$12:$B$500,$B172,'R-Existing'!Q$12:Q$500)</f>
        <v>0</v>
      </c>
      <c r="R172" s="42">
        <f>SUMIF('R-Existing'!$B$12:$B$500,$B172,'R-Existing'!R$12:R$500)</f>
        <v>0</v>
      </c>
      <c r="S172" s="42">
        <f>SUMIF('R-Existing'!$B$12:$B$500,$B172,'R-Existing'!S$12:S$500)</f>
        <v>0</v>
      </c>
      <c r="T172" s="42">
        <f>SUMIF('R-Existing'!$B$12:$B$500,$B172,'R-Existing'!T$12:T$500)</f>
        <v>0</v>
      </c>
      <c r="U172" s="42">
        <f t="shared" si="12"/>
        <v>1</v>
      </c>
      <c r="V172" s="42">
        <f>SUMIF('R-Existing'!$B$12:$B$500,$B172,'R-Existing'!V$12:V$500)</f>
        <v>0</v>
      </c>
      <c r="W172" s="42">
        <f>SUMIF('R-Existing'!$B$12:$B$500,$B172,'R-Existing'!W$12:W$500)</f>
        <v>0</v>
      </c>
      <c r="X172" s="42">
        <f>SUMIF('R-Existing'!$B$12:$B$500,$B172,'R-Existing'!X$12:X$500)</f>
        <v>155</v>
      </c>
      <c r="Y172" s="42">
        <f>SUMIF('R-Existing'!$B$12:$B$500,$B172,'R-Existing'!Y$12:Y$500)</f>
        <v>0</v>
      </c>
      <c r="Z172" s="42">
        <f>SUMIF('R-Existing'!$B$12:$B$500,$B172,'R-Existing'!Z$12:Z$500)</f>
        <v>0</v>
      </c>
      <c r="AA172" s="42">
        <f>SUMIF('R-Existing'!$B$12:$B$500,$B172,'R-Existing'!AA$12:AA$500)</f>
        <v>0</v>
      </c>
      <c r="AB172" s="42">
        <f>SUMIF('R-Existing'!$B$12:$B$500,$B172,'R-Existing'!AB$12:AB$500)</f>
        <v>0</v>
      </c>
      <c r="AC172" s="42">
        <f>SUMIF('R-Existing'!$B$12:$B$500,$B172,'R-Existing'!AC$12:AC$500)</f>
        <v>0</v>
      </c>
      <c r="AD172" s="42">
        <f>SUMIF('R-Existing'!$B$12:$B$500,$B172,'R-Existing'!AD$12:AD$500)</f>
        <v>0</v>
      </c>
      <c r="AE172" s="70">
        <f>SUMIF('R-Existing'!$B$12:$B$500,$B172,'R-Existing'!AE$12:AE$500)</f>
        <v>0.1111</v>
      </c>
      <c r="AF172" s="42">
        <f>SUMIF('R-Existing'!$B$12:$B$500,$B172,'R-Existing'!AF$12:AF$500)</f>
        <v>0</v>
      </c>
      <c r="AG172" s="42">
        <f>SUMIF('R-Existing'!$B$12:$B$500,$B172,'R-Existing'!AG$12:AG$500)</f>
        <v>0</v>
      </c>
      <c r="AH172" s="42">
        <f>SUMIF('R-Existing'!$B$12:$B$500,$B172,'R-Existing'!AH$12:AH$500)</f>
        <v>0</v>
      </c>
      <c r="AI172" s="42">
        <f>SUMIF('R-Existing'!$B$12:$B$500,$B172,'R-Existing'!AI$12:AI$500)</f>
        <v>0</v>
      </c>
      <c r="AJ172" s="42">
        <f>SUMIF('R-Existing'!$B$12:$B$500,$B172,'R-Existing'!AJ$12:AJ$500)</f>
        <v>0</v>
      </c>
      <c r="AK172" s="42">
        <f>SUMIF('R-Existing'!$B$12:$B$500,$B172,'R-Existing'!AK$12:AK$500)</f>
        <v>0</v>
      </c>
      <c r="AL172" s="42">
        <f>SUMIF('R-Existing'!$B$12:$B$500,$B172,'R-Existing'!AL$12:AL$500)</f>
        <v>0</v>
      </c>
      <c r="AM172" s="42">
        <f>SUMIF('R-Existing'!$B$12:$B$500,$B172,'R-Existing'!AM$12:AM$500)</f>
        <v>0</v>
      </c>
      <c r="AN172" s="42">
        <f>SUMIF('R-Existing'!$B$12:$B$500,$B172,'R-Existing'!AN$12:AN$500)</f>
        <v>0</v>
      </c>
      <c r="AO172" s="42"/>
      <c r="AP172" s="42"/>
    </row>
    <row r="173" spans="1:42" x14ac:dyDescent="0.2">
      <c r="A173" s="1">
        <f t="shared" si="10"/>
        <v>9</v>
      </c>
      <c r="B173" s="10">
        <f t="shared" ref="B173:B200" si="13">EOMONTH(B172,1)</f>
        <v>46660</v>
      </c>
      <c r="C173" s="42">
        <f>SUMIF('R-Existing'!$B$12:$B$500,$B173,'R-Existing'!C$12:C$500)</f>
        <v>0</v>
      </c>
      <c r="D173" s="42">
        <f>SUMIF('R-Existing'!$B$12:$B$500,$B173,'R-Existing'!D$12:D$500)</f>
        <v>6261933.629999998</v>
      </c>
      <c r="E173" s="42">
        <f>SUMIF('R-Existing'!$B$12:$B$500,$B173,'R-Existing'!E$12:E$500)</f>
        <v>0</v>
      </c>
      <c r="F173" s="42">
        <f>SUMIF('R-Existing'!$B$12:$B$500,$B173,'R-Existing'!F$12:F$500)</f>
        <v>0</v>
      </c>
      <c r="G173" s="42">
        <f>SUMIF('R-Existing'!$B$12:$B$500,$B173,'R-Existing'!G$12:G$500)</f>
        <v>0</v>
      </c>
      <c r="H173" s="42">
        <f>SUMIF('R-Existing'!$B$12:$B$500,$B173,'R-Existing'!H$12:H$500)</f>
        <v>0</v>
      </c>
      <c r="I173" s="42">
        <f>SUMIF('R-Existing'!$B$12:$B$500,$B173,'R-Existing'!I$12:I$500)</f>
        <v>0</v>
      </c>
      <c r="J173" s="42">
        <f>SUMIF('R-Existing'!$B$12:$B$500,$B173,'R-Existing'!J$12:J$500)</f>
        <v>0</v>
      </c>
      <c r="K173" s="42">
        <f>SUMIF('R-Existing'!$B$12:$B$500,$B173,'R-Existing'!K$12:K$500)</f>
        <v>0</v>
      </c>
      <c r="L173" s="42">
        <f>SUMIF('R-Existing'!$B$12:$B$500,$B173,'R-Existing'!L$12:L$500)</f>
        <v>0</v>
      </c>
      <c r="M173" s="42">
        <f>SUMIF('R-Existing'!$B$12:$B$500,$B173,'R-Existing'!M$12:M$500)</f>
        <v>0</v>
      </c>
      <c r="N173" s="42">
        <f>SUMIF('R-Existing'!$B$12:$B$500,$B173,'R-Existing'!N$12:N$500)</f>
        <v>0</v>
      </c>
      <c r="O173" s="42">
        <f>SUMIF('R-Existing'!$B$12:$B$500,$B173,'R-Existing'!O$12:O$500)</f>
        <v>0</v>
      </c>
      <c r="P173" s="42">
        <f>SUMIF('R-Existing'!$B$12:$B$500,$B173,'R-Existing'!P$12:P$500)</f>
        <v>0</v>
      </c>
      <c r="Q173" s="42">
        <f>SUMIF('R-Existing'!$B$12:$B$500,$B173,'R-Existing'!Q$12:Q$500)</f>
        <v>0</v>
      </c>
      <c r="R173" s="42">
        <f>SUMIF('R-Existing'!$B$12:$B$500,$B173,'R-Existing'!R$12:R$500)</f>
        <v>0</v>
      </c>
      <c r="S173" s="42">
        <f>SUMIF('R-Existing'!$B$12:$B$500,$B173,'R-Existing'!S$12:S$500)</f>
        <v>0</v>
      </c>
      <c r="T173" s="42">
        <f>SUMIF('R-Existing'!$B$12:$B$500,$B173,'R-Existing'!T$12:T$500)</f>
        <v>0</v>
      </c>
      <c r="U173" s="42">
        <f t="shared" si="12"/>
        <v>1</v>
      </c>
      <c r="V173" s="42">
        <f>SUMIF('R-Existing'!$B$12:$B$500,$B173,'R-Existing'!V$12:V$500)</f>
        <v>0</v>
      </c>
      <c r="W173" s="42">
        <f>SUMIF('R-Existing'!$B$12:$B$500,$B173,'R-Existing'!W$12:W$500)</f>
        <v>0</v>
      </c>
      <c r="X173" s="42">
        <f>SUMIF('R-Existing'!$B$12:$B$500,$B173,'R-Existing'!X$12:X$500)</f>
        <v>155</v>
      </c>
      <c r="Y173" s="42">
        <f>SUMIF('R-Existing'!$B$12:$B$500,$B173,'R-Existing'!Y$12:Y$500)</f>
        <v>0</v>
      </c>
      <c r="Z173" s="42">
        <f>SUMIF('R-Existing'!$B$12:$B$500,$B173,'R-Existing'!Z$12:Z$500)</f>
        <v>0</v>
      </c>
      <c r="AA173" s="42">
        <f>SUMIF('R-Existing'!$B$12:$B$500,$B173,'R-Existing'!AA$12:AA$500)</f>
        <v>0</v>
      </c>
      <c r="AB173" s="42">
        <f>SUMIF('R-Existing'!$B$12:$B$500,$B173,'R-Existing'!AB$12:AB$500)</f>
        <v>0</v>
      </c>
      <c r="AC173" s="42">
        <f>SUMIF('R-Existing'!$B$12:$B$500,$B173,'R-Existing'!AC$12:AC$500)</f>
        <v>0</v>
      </c>
      <c r="AD173" s="42">
        <f>SUMIF('R-Existing'!$B$12:$B$500,$B173,'R-Existing'!AD$12:AD$500)</f>
        <v>0</v>
      </c>
      <c r="AE173" s="70">
        <f>SUMIF('R-Existing'!$B$12:$B$500,$B173,'R-Existing'!AE$12:AE$500)</f>
        <v>0.1111</v>
      </c>
      <c r="AF173" s="42">
        <f>SUMIF('R-Existing'!$B$12:$B$500,$B173,'R-Existing'!AF$12:AF$500)</f>
        <v>0</v>
      </c>
      <c r="AG173" s="42">
        <f>SUMIF('R-Existing'!$B$12:$B$500,$B173,'R-Existing'!AG$12:AG$500)</f>
        <v>0</v>
      </c>
      <c r="AH173" s="42">
        <f>SUMIF('R-Existing'!$B$12:$B$500,$B173,'R-Existing'!AH$12:AH$500)</f>
        <v>0</v>
      </c>
      <c r="AI173" s="42">
        <f>SUMIF('R-Existing'!$B$12:$B$500,$B173,'R-Existing'!AI$12:AI$500)</f>
        <v>0</v>
      </c>
      <c r="AJ173" s="42">
        <f>SUMIF('R-Existing'!$B$12:$B$500,$B173,'R-Existing'!AJ$12:AJ$500)</f>
        <v>0</v>
      </c>
      <c r="AK173" s="42">
        <f>SUMIF('R-Existing'!$B$12:$B$500,$B173,'R-Existing'!AK$12:AK$500)</f>
        <v>0</v>
      </c>
      <c r="AL173" s="42">
        <f>SUMIF('R-Existing'!$B$12:$B$500,$B173,'R-Existing'!AL$12:AL$500)</f>
        <v>0</v>
      </c>
      <c r="AM173" s="42">
        <f>SUMIF('R-Existing'!$B$12:$B$500,$B173,'R-Existing'!AM$12:AM$500)</f>
        <v>0</v>
      </c>
      <c r="AN173" s="42">
        <f>SUMIF('R-Existing'!$B$12:$B$500,$B173,'R-Existing'!AN$12:AN$500)</f>
        <v>0</v>
      </c>
      <c r="AO173" s="42"/>
      <c r="AP173" s="42"/>
    </row>
    <row r="174" spans="1:42" x14ac:dyDescent="0.2">
      <c r="A174" s="1">
        <f t="shared" si="10"/>
        <v>10</v>
      </c>
      <c r="B174" s="10">
        <f t="shared" si="13"/>
        <v>46691</v>
      </c>
      <c r="C174" s="42">
        <f>SUMIF('R-Existing'!$B$12:$B$500,$B174,'R-Existing'!C$12:C$500)</f>
        <v>0</v>
      </c>
      <c r="D174" s="42">
        <f>SUMIF('R-Existing'!$B$12:$B$500,$B174,'R-Existing'!D$12:D$500)</f>
        <v>6261933.629999998</v>
      </c>
      <c r="E174" s="42">
        <f>SUMIF('R-Existing'!$B$12:$B$500,$B174,'R-Existing'!E$12:E$500)</f>
        <v>0</v>
      </c>
      <c r="F174" s="42">
        <f>SUMIF('R-Existing'!$B$12:$B$500,$B174,'R-Existing'!F$12:F$500)</f>
        <v>0</v>
      </c>
      <c r="G174" s="42">
        <f>SUMIF('R-Existing'!$B$12:$B$500,$B174,'R-Existing'!G$12:G$500)</f>
        <v>0</v>
      </c>
      <c r="H174" s="42">
        <f>SUMIF('R-Existing'!$B$12:$B$500,$B174,'R-Existing'!H$12:H$500)</f>
        <v>0</v>
      </c>
      <c r="I174" s="42">
        <f>SUMIF('R-Existing'!$B$12:$B$500,$B174,'R-Existing'!I$12:I$500)</f>
        <v>0</v>
      </c>
      <c r="J174" s="42">
        <f>SUMIF('R-Existing'!$B$12:$B$500,$B174,'R-Existing'!J$12:J$500)</f>
        <v>0</v>
      </c>
      <c r="K174" s="42">
        <f>SUMIF('R-Existing'!$B$12:$B$500,$B174,'R-Existing'!K$12:K$500)</f>
        <v>0</v>
      </c>
      <c r="L174" s="42">
        <f>SUMIF('R-Existing'!$B$12:$B$500,$B174,'R-Existing'!L$12:L$500)</f>
        <v>0</v>
      </c>
      <c r="M174" s="42">
        <f>SUMIF('R-Existing'!$B$12:$B$500,$B174,'R-Existing'!M$12:M$500)</f>
        <v>0</v>
      </c>
      <c r="N174" s="42">
        <f>SUMIF('R-Existing'!$B$12:$B$500,$B174,'R-Existing'!N$12:N$500)</f>
        <v>0</v>
      </c>
      <c r="O174" s="42">
        <f>SUMIF('R-Existing'!$B$12:$B$500,$B174,'R-Existing'!O$12:O$500)</f>
        <v>0</v>
      </c>
      <c r="P174" s="42">
        <f>SUMIF('R-Existing'!$B$12:$B$500,$B174,'R-Existing'!P$12:P$500)</f>
        <v>0</v>
      </c>
      <c r="Q174" s="42">
        <f>SUMIF('R-Existing'!$B$12:$B$500,$B174,'R-Existing'!Q$12:Q$500)</f>
        <v>0</v>
      </c>
      <c r="R174" s="42">
        <f>SUMIF('R-Existing'!$B$12:$B$500,$B174,'R-Existing'!R$12:R$500)</f>
        <v>0</v>
      </c>
      <c r="S174" s="42">
        <f>SUMIF('R-Existing'!$B$12:$B$500,$B174,'R-Existing'!S$12:S$500)</f>
        <v>0</v>
      </c>
      <c r="T174" s="42">
        <f>SUMIF('R-Existing'!$B$12:$B$500,$B174,'R-Existing'!T$12:T$500)</f>
        <v>0</v>
      </c>
      <c r="U174" s="42">
        <f t="shared" si="12"/>
        <v>1</v>
      </c>
      <c r="V174" s="42">
        <f>SUMIF('R-Existing'!$B$12:$B$500,$B174,'R-Existing'!V$12:V$500)</f>
        <v>0</v>
      </c>
      <c r="W174" s="42">
        <f>SUMIF('R-Existing'!$B$12:$B$500,$B174,'R-Existing'!W$12:W$500)</f>
        <v>0</v>
      </c>
      <c r="X174" s="42">
        <f>SUMIF('R-Existing'!$B$12:$B$500,$B174,'R-Existing'!X$12:X$500)</f>
        <v>155</v>
      </c>
      <c r="Y174" s="42">
        <f>SUMIF('R-Existing'!$B$12:$B$500,$B174,'R-Existing'!Y$12:Y$500)</f>
        <v>0</v>
      </c>
      <c r="Z174" s="42">
        <f>SUMIF('R-Existing'!$B$12:$B$500,$B174,'R-Existing'!Z$12:Z$500)</f>
        <v>0</v>
      </c>
      <c r="AA174" s="42">
        <f>SUMIF('R-Existing'!$B$12:$B$500,$B174,'R-Existing'!AA$12:AA$500)</f>
        <v>0</v>
      </c>
      <c r="AB174" s="42">
        <f>SUMIF('R-Existing'!$B$12:$B$500,$B174,'R-Existing'!AB$12:AB$500)</f>
        <v>0</v>
      </c>
      <c r="AC174" s="42">
        <f>SUMIF('R-Existing'!$B$12:$B$500,$B174,'R-Existing'!AC$12:AC$500)</f>
        <v>0</v>
      </c>
      <c r="AD174" s="42">
        <f>SUMIF('R-Existing'!$B$12:$B$500,$B174,'R-Existing'!AD$12:AD$500)</f>
        <v>0</v>
      </c>
      <c r="AE174" s="70">
        <f>SUMIF('R-Existing'!$B$12:$B$500,$B174,'R-Existing'!AE$12:AE$500)</f>
        <v>0.1111</v>
      </c>
      <c r="AF174" s="42">
        <f>SUMIF('R-Existing'!$B$12:$B$500,$B174,'R-Existing'!AF$12:AF$500)</f>
        <v>0</v>
      </c>
      <c r="AG174" s="42">
        <f>SUMIF('R-Existing'!$B$12:$B$500,$B174,'R-Existing'!AG$12:AG$500)</f>
        <v>0</v>
      </c>
      <c r="AH174" s="42">
        <f>SUMIF('R-Existing'!$B$12:$B$500,$B174,'R-Existing'!AH$12:AH$500)</f>
        <v>0</v>
      </c>
      <c r="AI174" s="42">
        <f>SUMIF('R-Existing'!$B$12:$B$500,$B174,'R-Existing'!AI$12:AI$500)</f>
        <v>0</v>
      </c>
      <c r="AJ174" s="42">
        <f>SUMIF('R-Existing'!$B$12:$B$500,$B174,'R-Existing'!AJ$12:AJ$500)</f>
        <v>0</v>
      </c>
      <c r="AK174" s="42">
        <f>SUMIF('R-Existing'!$B$12:$B$500,$B174,'R-Existing'!AK$12:AK$500)</f>
        <v>0</v>
      </c>
      <c r="AL174" s="42">
        <f>SUMIF('R-Existing'!$B$12:$B$500,$B174,'R-Existing'!AL$12:AL$500)</f>
        <v>0</v>
      </c>
      <c r="AM174" s="42">
        <f>SUMIF('R-Existing'!$B$12:$B$500,$B174,'R-Existing'!AM$12:AM$500)</f>
        <v>0</v>
      </c>
      <c r="AN174" s="42">
        <f>SUMIF('R-Existing'!$B$12:$B$500,$B174,'R-Existing'!AN$12:AN$500)</f>
        <v>0</v>
      </c>
      <c r="AO174" s="42"/>
      <c r="AP174" s="42"/>
    </row>
    <row r="175" spans="1:42" x14ac:dyDescent="0.2">
      <c r="A175" s="1">
        <f t="shared" si="10"/>
        <v>11</v>
      </c>
      <c r="B175" s="10">
        <f t="shared" si="13"/>
        <v>46721</v>
      </c>
      <c r="C175" s="42">
        <f>SUMIF('R-Existing'!$B$12:$B$500,$B175,'R-Existing'!C$12:C$500)</f>
        <v>0</v>
      </c>
      <c r="D175" s="42">
        <f>SUMIF('R-Existing'!$B$12:$B$500,$B175,'R-Existing'!D$12:D$500)</f>
        <v>6261933.629999998</v>
      </c>
      <c r="E175" s="42">
        <f>SUMIF('R-Existing'!$B$12:$B$500,$B175,'R-Existing'!E$12:E$500)</f>
        <v>0</v>
      </c>
      <c r="F175" s="42">
        <f>SUMIF('R-Existing'!$B$12:$B$500,$B175,'R-Existing'!F$12:F$500)</f>
        <v>0</v>
      </c>
      <c r="G175" s="42">
        <f>SUMIF('R-Existing'!$B$12:$B$500,$B175,'R-Existing'!G$12:G$500)</f>
        <v>0</v>
      </c>
      <c r="H175" s="42">
        <f>SUMIF('R-Existing'!$B$12:$B$500,$B175,'R-Existing'!H$12:H$500)</f>
        <v>0</v>
      </c>
      <c r="I175" s="42">
        <f>SUMIF('R-Existing'!$B$12:$B$500,$B175,'R-Existing'!I$12:I$500)</f>
        <v>0</v>
      </c>
      <c r="J175" s="42">
        <f>SUMIF('R-Existing'!$B$12:$B$500,$B175,'R-Existing'!J$12:J$500)</f>
        <v>0</v>
      </c>
      <c r="K175" s="42">
        <f>SUMIF('R-Existing'!$B$12:$B$500,$B175,'R-Existing'!K$12:K$500)</f>
        <v>0</v>
      </c>
      <c r="L175" s="42">
        <f>SUMIF('R-Existing'!$B$12:$B$500,$B175,'R-Existing'!L$12:L$500)</f>
        <v>0</v>
      </c>
      <c r="M175" s="42">
        <f>SUMIF('R-Existing'!$B$12:$B$500,$B175,'R-Existing'!M$12:M$500)</f>
        <v>0</v>
      </c>
      <c r="N175" s="42">
        <f>SUMIF('R-Existing'!$B$12:$B$500,$B175,'R-Existing'!N$12:N$500)</f>
        <v>0</v>
      </c>
      <c r="O175" s="42">
        <f>SUMIF('R-Existing'!$B$12:$B$500,$B175,'R-Existing'!O$12:O$500)</f>
        <v>0</v>
      </c>
      <c r="P175" s="42">
        <f>SUMIF('R-Existing'!$B$12:$B$500,$B175,'R-Existing'!P$12:P$500)</f>
        <v>0</v>
      </c>
      <c r="Q175" s="42">
        <f>SUMIF('R-Existing'!$B$12:$B$500,$B175,'R-Existing'!Q$12:Q$500)</f>
        <v>0</v>
      </c>
      <c r="R175" s="42">
        <f>SUMIF('R-Existing'!$B$12:$B$500,$B175,'R-Existing'!R$12:R$500)</f>
        <v>0</v>
      </c>
      <c r="S175" s="42">
        <f>SUMIF('R-Existing'!$B$12:$B$500,$B175,'R-Existing'!S$12:S$500)</f>
        <v>0</v>
      </c>
      <c r="T175" s="42">
        <f>SUMIF('R-Existing'!$B$12:$B$500,$B175,'R-Existing'!T$12:T$500)</f>
        <v>0</v>
      </c>
      <c r="U175" s="42">
        <f t="shared" si="12"/>
        <v>1</v>
      </c>
      <c r="V175" s="42">
        <f>SUMIF('R-Existing'!$B$12:$B$500,$B175,'R-Existing'!V$12:V$500)</f>
        <v>0</v>
      </c>
      <c r="W175" s="42">
        <f>SUMIF('R-Existing'!$B$12:$B$500,$B175,'R-Existing'!W$12:W$500)</f>
        <v>0</v>
      </c>
      <c r="X175" s="42">
        <f>SUMIF('R-Existing'!$B$12:$B$500,$B175,'R-Existing'!X$12:X$500)</f>
        <v>155</v>
      </c>
      <c r="Y175" s="42">
        <f>SUMIF('R-Existing'!$B$12:$B$500,$B175,'R-Existing'!Y$12:Y$500)</f>
        <v>0</v>
      </c>
      <c r="Z175" s="42">
        <f>SUMIF('R-Existing'!$B$12:$B$500,$B175,'R-Existing'!Z$12:Z$500)</f>
        <v>0</v>
      </c>
      <c r="AA175" s="42">
        <f>SUMIF('R-Existing'!$B$12:$B$500,$B175,'R-Existing'!AA$12:AA$500)</f>
        <v>0</v>
      </c>
      <c r="AB175" s="42">
        <f>SUMIF('R-Existing'!$B$12:$B$500,$B175,'R-Existing'!AB$12:AB$500)</f>
        <v>0</v>
      </c>
      <c r="AC175" s="42">
        <f>SUMIF('R-Existing'!$B$12:$B$500,$B175,'R-Existing'!AC$12:AC$500)</f>
        <v>0</v>
      </c>
      <c r="AD175" s="42">
        <f>SUMIF('R-Existing'!$B$12:$B$500,$B175,'R-Existing'!AD$12:AD$500)</f>
        <v>0</v>
      </c>
      <c r="AE175" s="70">
        <f>SUMIF('R-Existing'!$B$12:$B$500,$B175,'R-Existing'!AE$12:AE$500)</f>
        <v>0.1111</v>
      </c>
      <c r="AF175" s="42">
        <f>SUMIF('R-Existing'!$B$12:$B$500,$B175,'R-Existing'!AF$12:AF$500)</f>
        <v>0</v>
      </c>
      <c r="AG175" s="42">
        <f>SUMIF('R-Existing'!$B$12:$B$500,$B175,'R-Existing'!AG$12:AG$500)</f>
        <v>0</v>
      </c>
      <c r="AH175" s="42">
        <f>SUMIF('R-Existing'!$B$12:$B$500,$B175,'R-Existing'!AH$12:AH$500)</f>
        <v>0</v>
      </c>
      <c r="AI175" s="42">
        <f>SUMIF('R-Existing'!$B$12:$B$500,$B175,'R-Existing'!AI$12:AI$500)</f>
        <v>0</v>
      </c>
      <c r="AJ175" s="42">
        <f>SUMIF('R-Existing'!$B$12:$B$500,$B175,'R-Existing'!AJ$12:AJ$500)</f>
        <v>0</v>
      </c>
      <c r="AK175" s="42">
        <f>SUMIF('R-Existing'!$B$12:$B$500,$B175,'R-Existing'!AK$12:AK$500)</f>
        <v>0</v>
      </c>
      <c r="AL175" s="42">
        <f>SUMIF('R-Existing'!$B$12:$B$500,$B175,'R-Existing'!AL$12:AL$500)</f>
        <v>0</v>
      </c>
      <c r="AM175" s="42">
        <f>SUMIF('R-Existing'!$B$12:$B$500,$B175,'R-Existing'!AM$12:AM$500)</f>
        <v>0</v>
      </c>
      <c r="AN175" s="42">
        <f>SUMIF('R-Existing'!$B$12:$B$500,$B175,'R-Existing'!AN$12:AN$500)</f>
        <v>0</v>
      </c>
      <c r="AO175" s="42"/>
      <c r="AP175" s="42"/>
    </row>
    <row r="176" spans="1:42" x14ac:dyDescent="0.2">
      <c r="A176" s="1">
        <f t="shared" si="10"/>
        <v>12</v>
      </c>
      <c r="B176" s="10">
        <f t="shared" si="13"/>
        <v>46752</v>
      </c>
      <c r="C176" s="42">
        <f>SUMIF('R-Existing'!$B$12:$B$500,$B176,'R-Existing'!C$12:C$500)</f>
        <v>0</v>
      </c>
      <c r="D176" s="42">
        <f>SUMIF('R-Existing'!$B$12:$B$500,$B176,'R-Existing'!D$12:D$500)</f>
        <v>6261933.629999998</v>
      </c>
      <c r="E176" s="42">
        <f>SUMIF('R-Existing'!$B$12:$B$500,$B176,'R-Existing'!E$12:E$500)</f>
        <v>0</v>
      </c>
      <c r="F176" s="42">
        <f>SUMIF('R-Existing'!$B$12:$B$500,$B176,'R-Existing'!F$12:F$500)</f>
        <v>0</v>
      </c>
      <c r="G176" s="42">
        <f>SUMIF('R-Existing'!$B$12:$B$500,$B176,'R-Existing'!G$12:G$500)</f>
        <v>0</v>
      </c>
      <c r="H176" s="42">
        <f>SUMIF('R-Existing'!$B$12:$B$500,$B176,'R-Existing'!H$12:H$500)</f>
        <v>0</v>
      </c>
      <c r="I176" s="42">
        <f>SUMIF('R-Existing'!$B$12:$B$500,$B176,'R-Existing'!I$12:I$500)</f>
        <v>0</v>
      </c>
      <c r="J176" s="42">
        <f>SUMIF('R-Existing'!$B$12:$B$500,$B176,'R-Existing'!J$12:J$500)</f>
        <v>0</v>
      </c>
      <c r="K176" s="42">
        <f>SUMIF('R-Existing'!$B$12:$B$500,$B176,'R-Existing'!K$12:K$500)</f>
        <v>0</v>
      </c>
      <c r="L176" s="42">
        <f>SUMIF('R-Existing'!$B$12:$B$500,$B176,'R-Existing'!L$12:L$500)</f>
        <v>0</v>
      </c>
      <c r="M176" s="42">
        <f>SUMIF('R-Existing'!$B$12:$B$500,$B176,'R-Existing'!M$12:M$500)</f>
        <v>0</v>
      </c>
      <c r="N176" s="42">
        <f>SUMIF('R-Existing'!$B$12:$B$500,$B176,'R-Existing'!N$12:N$500)</f>
        <v>0</v>
      </c>
      <c r="O176" s="42">
        <f>SUMIF('R-Existing'!$B$12:$B$500,$B176,'R-Existing'!O$12:O$500)</f>
        <v>0</v>
      </c>
      <c r="P176" s="42">
        <f>SUMIF('R-Existing'!$B$12:$B$500,$B176,'R-Existing'!P$12:P$500)</f>
        <v>0</v>
      </c>
      <c r="Q176" s="42">
        <f>SUMIF('R-Existing'!$B$12:$B$500,$B176,'R-Existing'!Q$12:Q$500)</f>
        <v>0</v>
      </c>
      <c r="R176" s="42">
        <f>SUMIF('R-Existing'!$B$12:$B$500,$B176,'R-Existing'!R$12:R$500)</f>
        <v>0</v>
      </c>
      <c r="S176" s="42">
        <f>SUMIF('R-Existing'!$B$12:$B$500,$B176,'R-Existing'!S$12:S$500)</f>
        <v>0</v>
      </c>
      <c r="T176" s="42">
        <f>SUMIF('R-Existing'!$B$12:$B$500,$B176,'R-Existing'!T$12:T$500)</f>
        <v>0</v>
      </c>
      <c r="U176" s="42">
        <f t="shared" si="12"/>
        <v>1</v>
      </c>
      <c r="V176" s="42">
        <f>SUMIF('R-Existing'!$B$12:$B$500,$B176,'R-Existing'!V$12:V$500)</f>
        <v>0</v>
      </c>
      <c r="W176" s="42">
        <f>SUMIF('R-Existing'!$B$12:$B$500,$B176,'R-Existing'!W$12:W$500)</f>
        <v>0</v>
      </c>
      <c r="X176" s="42">
        <f>SUMIF('R-Existing'!$B$12:$B$500,$B176,'R-Existing'!X$12:X$500)</f>
        <v>155</v>
      </c>
      <c r="Y176" s="42">
        <f>SUMIF('R-Existing'!$B$12:$B$500,$B176,'R-Existing'!Y$12:Y$500)</f>
        <v>0</v>
      </c>
      <c r="Z176" s="42">
        <f>SUMIF('R-Existing'!$B$12:$B$500,$B176,'R-Existing'!Z$12:Z$500)</f>
        <v>0</v>
      </c>
      <c r="AA176" s="42">
        <f>SUMIF('R-Existing'!$B$12:$B$500,$B176,'R-Existing'!AA$12:AA$500)</f>
        <v>0</v>
      </c>
      <c r="AB176" s="42">
        <f>SUMIF('R-Existing'!$B$12:$B$500,$B176,'R-Existing'!AB$12:AB$500)</f>
        <v>0</v>
      </c>
      <c r="AC176" s="42">
        <f>SUMIF('R-Existing'!$B$12:$B$500,$B176,'R-Existing'!AC$12:AC$500)</f>
        <v>0</v>
      </c>
      <c r="AD176" s="42">
        <f>SUMIF('R-Existing'!$B$12:$B$500,$B176,'R-Existing'!AD$12:AD$500)</f>
        <v>0</v>
      </c>
      <c r="AE176" s="70">
        <f>SUMIF('R-Existing'!$B$12:$B$500,$B176,'R-Existing'!AE$12:AE$500)</f>
        <v>0.1111</v>
      </c>
      <c r="AF176" s="42">
        <f>SUMIF('R-Existing'!$B$12:$B$500,$B176,'R-Existing'!AF$12:AF$500)</f>
        <v>0</v>
      </c>
      <c r="AG176" s="42">
        <f>SUMIF('R-Existing'!$B$12:$B$500,$B176,'R-Existing'!AG$12:AG$500)</f>
        <v>0</v>
      </c>
      <c r="AH176" s="42">
        <f>SUMIF('R-Existing'!$B$12:$B$500,$B176,'R-Existing'!AH$12:AH$500)</f>
        <v>0</v>
      </c>
      <c r="AI176" s="42">
        <f>SUMIF('R-Existing'!$B$12:$B$500,$B176,'R-Existing'!AI$12:AI$500)</f>
        <v>0</v>
      </c>
      <c r="AJ176" s="42">
        <f>SUMIF('R-Existing'!$B$12:$B$500,$B176,'R-Existing'!AJ$12:AJ$500)</f>
        <v>0</v>
      </c>
      <c r="AK176" s="42">
        <f>SUMIF('R-Existing'!$B$12:$B$500,$B176,'R-Existing'!AK$12:AK$500)</f>
        <v>0</v>
      </c>
      <c r="AL176" s="42">
        <f>SUMIF('R-Existing'!$B$12:$B$500,$B176,'R-Existing'!AL$12:AL$500)</f>
        <v>0</v>
      </c>
      <c r="AM176" s="42">
        <f>SUMIF('R-Existing'!$B$12:$B$500,$B176,'R-Existing'!AM$12:AM$500)</f>
        <v>0</v>
      </c>
      <c r="AN176" s="42">
        <f>SUMIF('R-Existing'!$B$12:$B$500,$B176,'R-Existing'!AN$12:AN$500)</f>
        <v>0</v>
      </c>
      <c r="AO176" s="42"/>
      <c r="AP176" s="42"/>
    </row>
    <row r="177" spans="1:42" x14ac:dyDescent="0.2">
      <c r="A177" s="1">
        <f t="shared" si="10"/>
        <v>1</v>
      </c>
      <c r="B177" s="10">
        <f t="shared" si="13"/>
        <v>46783</v>
      </c>
      <c r="C177" s="42">
        <f>SUMIF('R-Existing'!$B$12:$B$500,$B177,'R-Existing'!C$12:C$500)</f>
        <v>0</v>
      </c>
      <c r="D177" s="42">
        <f>SUMIF('R-Existing'!$B$12:$B$500,$B177,'R-Existing'!D$12:D$500)</f>
        <v>6261933.629999998</v>
      </c>
      <c r="E177" s="42">
        <f>SUMIF('R-Existing'!$B$12:$B$500,$B177,'R-Existing'!E$12:E$500)</f>
        <v>0</v>
      </c>
      <c r="F177" s="42">
        <f>SUMIF('R-Existing'!$B$12:$B$500,$B177,'R-Existing'!F$12:F$500)</f>
        <v>0</v>
      </c>
      <c r="G177" s="42">
        <f>SUMIF('R-Existing'!$B$12:$B$500,$B177,'R-Existing'!G$12:G$500)</f>
        <v>0</v>
      </c>
      <c r="H177" s="42">
        <f>SUMIF('R-Existing'!$B$12:$B$500,$B177,'R-Existing'!H$12:H$500)</f>
        <v>0</v>
      </c>
      <c r="I177" s="42">
        <f>SUMIF('R-Existing'!$B$12:$B$500,$B177,'R-Existing'!I$12:I$500)</f>
        <v>0</v>
      </c>
      <c r="J177" s="42">
        <f>SUMIF('R-Existing'!$B$12:$B$500,$B177,'R-Existing'!J$12:J$500)</f>
        <v>0</v>
      </c>
      <c r="K177" s="42">
        <f>SUMIF('R-Existing'!$B$12:$B$500,$B177,'R-Existing'!K$12:K$500)</f>
        <v>0</v>
      </c>
      <c r="L177" s="42">
        <f>SUMIF('R-Existing'!$B$12:$B$500,$B177,'R-Existing'!L$12:L$500)</f>
        <v>0</v>
      </c>
      <c r="M177" s="42">
        <f>SUMIF('R-Existing'!$B$12:$B$500,$B177,'R-Existing'!M$12:M$500)</f>
        <v>0</v>
      </c>
      <c r="N177" s="42">
        <f>SUMIF('R-Existing'!$B$12:$B$500,$B177,'R-Existing'!N$12:N$500)</f>
        <v>0</v>
      </c>
      <c r="O177" s="42">
        <f>SUMIF('R-Existing'!$B$12:$B$500,$B177,'R-Existing'!O$12:O$500)</f>
        <v>0</v>
      </c>
      <c r="P177" s="42">
        <f>SUMIF('R-Existing'!$B$12:$B$500,$B177,'R-Existing'!P$12:P$500)</f>
        <v>0</v>
      </c>
      <c r="Q177" s="42">
        <f>SUMIF('R-Existing'!$B$12:$B$500,$B177,'R-Existing'!Q$12:Q$500)</f>
        <v>0</v>
      </c>
      <c r="R177" s="42">
        <f>SUMIF('R-Existing'!$B$12:$B$500,$B177,'R-Existing'!R$12:R$500)</f>
        <v>0</v>
      </c>
      <c r="S177" s="42">
        <f>SUMIF('R-Existing'!$B$12:$B$500,$B177,'R-Existing'!S$12:S$500)</f>
        <v>0</v>
      </c>
      <c r="T177" s="42">
        <f>SUMIF('R-Existing'!$B$12:$B$500,$B177,'R-Existing'!T$12:T$500)</f>
        <v>0</v>
      </c>
      <c r="U177" s="42">
        <f t="shared" si="12"/>
        <v>1</v>
      </c>
      <c r="V177" s="42">
        <f>SUMIF('R-Existing'!$B$12:$B$500,$B177,'R-Existing'!V$12:V$500)</f>
        <v>0</v>
      </c>
      <c r="W177" s="42">
        <f>SUMIF('R-Existing'!$B$12:$B$500,$B177,'R-Existing'!W$12:W$500)</f>
        <v>0</v>
      </c>
      <c r="X177" s="42">
        <f>SUMIF('R-Existing'!$B$12:$B$500,$B177,'R-Existing'!X$12:X$500)</f>
        <v>155</v>
      </c>
      <c r="Y177" s="42">
        <f>SUMIF('R-Existing'!$B$12:$B$500,$B177,'R-Existing'!Y$12:Y$500)</f>
        <v>0</v>
      </c>
      <c r="Z177" s="42">
        <f>SUMIF('R-Existing'!$B$12:$B$500,$B177,'R-Existing'!Z$12:Z$500)</f>
        <v>0</v>
      </c>
      <c r="AA177" s="42">
        <f>SUMIF('R-Existing'!$B$12:$B$500,$B177,'R-Existing'!AA$12:AA$500)</f>
        <v>0</v>
      </c>
      <c r="AB177" s="42">
        <f>SUMIF('R-Existing'!$B$12:$B$500,$B177,'R-Existing'!AB$12:AB$500)</f>
        <v>0</v>
      </c>
      <c r="AC177" s="42">
        <f>SUMIF('R-Existing'!$B$12:$B$500,$B177,'R-Existing'!AC$12:AC$500)</f>
        <v>0</v>
      </c>
      <c r="AD177" s="42">
        <f>SUMIF('R-Existing'!$B$12:$B$500,$B177,'R-Existing'!AD$12:AD$500)</f>
        <v>0</v>
      </c>
      <c r="AE177" s="70">
        <f>SUMIF('R-Existing'!$B$12:$B$500,$B177,'R-Existing'!AE$12:AE$500)</f>
        <v>0.1111</v>
      </c>
      <c r="AF177" s="42">
        <f>SUMIF('R-Existing'!$B$12:$B$500,$B177,'R-Existing'!AF$12:AF$500)</f>
        <v>0</v>
      </c>
      <c r="AG177" s="42">
        <f>SUMIF('R-Existing'!$B$12:$B$500,$B177,'R-Existing'!AG$12:AG$500)</f>
        <v>0</v>
      </c>
      <c r="AH177" s="42">
        <f>SUMIF('R-Existing'!$B$12:$B$500,$B177,'R-Existing'!AH$12:AH$500)</f>
        <v>0</v>
      </c>
      <c r="AI177" s="42">
        <f>SUMIF('R-Existing'!$B$12:$B$500,$B177,'R-Existing'!AI$12:AI$500)</f>
        <v>0</v>
      </c>
      <c r="AJ177" s="42">
        <f>SUMIF('R-Existing'!$B$12:$B$500,$B177,'R-Existing'!AJ$12:AJ$500)</f>
        <v>0</v>
      </c>
      <c r="AK177" s="42">
        <f>SUMIF('R-Existing'!$B$12:$B$500,$B177,'R-Existing'!AK$12:AK$500)</f>
        <v>0</v>
      </c>
      <c r="AL177" s="42">
        <f>SUMIF('R-Existing'!$B$12:$B$500,$B177,'R-Existing'!AL$12:AL$500)</f>
        <v>0</v>
      </c>
      <c r="AM177" s="42">
        <f>SUMIF('R-Existing'!$B$12:$B$500,$B177,'R-Existing'!AM$12:AM$500)</f>
        <v>0</v>
      </c>
      <c r="AN177" s="42">
        <f>SUMIF('R-Existing'!$B$12:$B$500,$B177,'R-Existing'!AN$12:AN$500)</f>
        <v>0</v>
      </c>
      <c r="AO177" s="42"/>
      <c r="AP177" s="42"/>
    </row>
    <row r="178" spans="1:42" x14ac:dyDescent="0.2">
      <c r="A178" s="1">
        <f t="shared" si="10"/>
        <v>2</v>
      </c>
      <c r="B178" s="10">
        <f t="shared" si="13"/>
        <v>46812</v>
      </c>
      <c r="C178" s="42">
        <f>SUMIF('R-Existing'!$B$12:$B$500,$B178,'R-Existing'!C$12:C$500)</f>
        <v>0</v>
      </c>
      <c r="D178" s="42">
        <f>SUMIF('R-Existing'!$B$12:$B$500,$B178,'R-Existing'!D$12:D$500)</f>
        <v>6261933.629999998</v>
      </c>
      <c r="E178" s="42">
        <f>SUMIF('R-Existing'!$B$12:$B$500,$B178,'R-Existing'!E$12:E$500)</f>
        <v>0</v>
      </c>
      <c r="F178" s="42">
        <f>SUMIF('R-Existing'!$B$12:$B$500,$B178,'R-Existing'!F$12:F$500)</f>
        <v>0</v>
      </c>
      <c r="G178" s="42">
        <f>SUMIF('R-Existing'!$B$12:$B$500,$B178,'R-Existing'!G$12:G$500)</f>
        <v>0</v>
      </c>
      <c r="H178" s="42">
        <f>SUMIF('R-Existing'!$B$12:$B$500,$B178,'R-Existing'!H$12:H$500)</f>
        <v>0</v>
      </c>
      <c r="I178" s="42">
        <f>SUMIF('R-Existing'!$B$12:$B$500,$B178,'R-Existing'!I$12:I$500)</f>
        <v>0</v>
      </c>
      <c r="J178" s="42">
        <f>SUMIF('R-Existing'!$B$12:$B$500,$B178,'R-Existing'!J$12:J$500)</f>
        <v>0</v>
      </c>
      <c r="K178" s="42">
        <f>SUMIF('R-Existing'!$B$12:$B$500,$B178,'R-Existing'!K$12:K$500)</f>
        <v>0</v>
      </c>
      <c r="L178" s="42">
        <f>SUMIF('R-Existing'!$B$12:$B$500,$B178,'R-Existing'!L$12:L$500)</f>
        <v>0</v>
      </c>
      <c r="M178" s="42">
        <f>SUMIF('R-Existing'!$B$12:$B$500,$B178,'R-Existing'!M$12:M$500)</f>
        <v>0</v>
      </c>
      <c r="N178" s="42">
        <f>SUMIF('R-Existing'!$B$12:$B$500,$B178,'R-Existing'!N$12:N$500)</f>
        <v>0</v>
      </c>
      <c r="O178" s="42">
        <f>SUMIF('R-Existing'!$B$12:$B$500,$B178,'R-Existing'!O$12:O$500)</f>
        <v>0</v>
      </c>
      <c r="P178" s="42">
        <f>SUMIF('R-Existing'!$B$12:$B$500,$B178,'R-Existing'!P$12:P$500)</f>
        <v>0</v>
      </c>
      <c r="Q178" s="42">
        <f>SUMIF('R-Existing'!$B$12:$B$500,$B178,'R-Existing'!Q$12:Q$500)</f>
        <v>0</v>
      </c>
      <c r="R178" s="42">
        <f>SUMIF('R-Existing'!$B$12:$B$500,$B178,'R-Existing'!R$12:R$500)</f>
        <v>0</v>
      </c>
      <c r="S178" s="42">
        <f>SUMIF('R-Existing'!$B$12:$B$500,$B178,'R-Existing'!S$12:S$500)</f>
        <v>0</v>
      </c>
      <c r="T178" s="42">
        <f>SUMIF('R-Existing'!$B$12:$B$500,$B178,'R-Existing'!T$12:T$500)</f>
        <v>0</v>
      </c>
      <c r="U178" s="42">
        <f t="shared" si="12"/>
        <v>1</v>
      </c>
      <c r="V178" s="42">
        <f>SUMIF('R-Existing'!$B$12:$B$500,$B178,'R-Existing'!V$12:V$500)</f>
        <v>0</v>
      </c>
      <c r="W178" s="42">
        <f>SUMIF('R-Existing'!$B$12:$B$500,$B178,'R-Existing'!W$12:W$500)</f>
        <v>0</v>
      </c>
      <c r="X178" s="42">
        <f>SUMIF('R-Existing'!$B$12:$B$500,$B178,'R-Existing'!X$12:X$500)</f>
        <v>155</v>
      </c>
      <c r="Y178" s="42">
        <f>SUMIF('R-Existing'!$B$12:$B$500,$B178,'R-Existing'!Y$12:Y$500)</f>
        <v>0</v>
      </c>
      <c r="Z178" s="42">
        <f>SUMIF('R-Existing'!$B$12:$B$500,$B178,'R-Existing'!Z$12:Z$500)</f>
        <v>0</v>
      </c>
      <c r="AA178" s="42">
        <f>SUMIF('R-Existing'!$B$12:$B$500,$B178,'R-Existing'!AA$12:AA$500)</f>
        <v>0</v>
      </c>
      <c r="AB178" s="42">
        <f>SUMIF('R-Existing'!$B$12:$B$500,$B178,'R-Existing'!AB$12:AB$500)</f>
        <v>0</v>
      </c>
      <c r="AC178" s="42">
        <f>SUMIF('R-Existing'!$B$12:$B$500,$B178,'R-Existing'!AC$12:AC$500)</f>
        <v>0</v>
      </c>
      <c r="AD178" s="42">
        <f>SUMIF('R-Existing'!$B$12:$B$500,$B178,'R-Existing'!AD$12:AD$500)</f>
        <v>0</v>
      </c>
      <c r="AE178" s="70">
        <f>SUMIF('R-Existing'!$B$12:$B$500,$B178,'R-Existing'!AE$12:AE$500)</f>
        <v>0.1111</v>
      </c>
      <c r="AF178" s="42">
        <f>SUMIF('R-Existing'!$B$12:$B$500,$B178,'R-Existing'!AF$12:AF$500)</f>
        <v>0</v>
      </c>
      <c r="AG178" s="42">
        <f>SUMIF('R-Existing'!$B$12:$B$500,$B178,'R-Existing'!AG$12:AG$500)</f>
        <v>0</v>
      </c>
      <c r="AH178" s="42">
        <f>SUMIF('R-Existing'!$B$12:$B$500,$B178,'R-Existing'!AH$12:AH$500)</f>
        <v>0</v>
      </c>
      <c r="AI178" s="42">
        <f>SUMIF('R-Existing'!$B$12:$B$500,$B178,'R-Existing'!AI$12:AI$500)</f>
        <v>0</v>
      </c>
      <c r="AJ178" s="42">
        <f>SUMIF('R-Existing'!$B$12:$B$500,$B178,'R-Existing'!AJ$12:AJ$500)</f>
        <v>0</v>
      </c>
      <c r="AK178" s="42">
        <f>SUMIF('R-Existing'!$B$12:$B$500,$B178,'R-Existing'!AK$12:AK$500)</f>
        <v>0</v>
      </c>
      <c r="AL178" s="42">
        <f>SUMIF('R-Existing'!$B$12:$B$500,$B178,'R-Existing'!AL$12:AL$500)</f>
        <v>0</v>
      </c>
      <c r="AM178" s="42">
        <f>SUMIF('R-Existing'!$B$12:$B$500,$B178,'R-Existing'!AM$12:AM$500)</f>
        <v>0</v>
      </c>
      <c r="AN178" s="42">
        <f>SUMIF('R-Existing'!$B$12:$B$500,$B178,'R-Existing'!AN$12:AN$500)</f>
        <v>0</v>
      </c>
      <c r="AO178" s="42"/>
      <c r="AP178" s="42"/>
    </row>
    <row r="179" spans="1:42" x14ac:dyDescent="0.2">
      <c r="A179" s="1">
        <f t="shared" si="10"/>
        <v>3</v>
      </c>
      <c r="B179" s="10">
        <f t="shared" si="13"/>
        <v>46843</v>
      </c>
      <c r="C179" s="42">
        <f>SUMIF('R-Existing'!$B$12:$B$500,$B179,'R-Existing'!C$12:C$500)</f>
        <v>0</v>
      </c>
      <c r="D179" s="42">
        <f>SUMIF('R-Existing'!$B$12:$B$500,$B179,'R-Existing'!D$12:D$500)</f>
        <v>6261933.629999998</v>
      </c>
      <c r="E179" s="42">
        <f>SUMIF('R-Existing'!$B$12:$B$500,$B179,'R-Existing'!E$12:E$500)</f>
        <v>0</v>
      </c>
      <c r="F179" s="42">
        <f>SUMIF('R-Existing'!$B$12:$B$500,$B179,'R-Existing'!F$12:F$500)</f>
        <v>0</v>
      </c>
      <c r="G179" s="42">
        <f>SUMIF('R-Existing'!$B$12:$B$500,$B179,'R-Existing'!G$12:G$500)</f>
        <v>0</v>
      </c>
      <c r="H179" s="42">
        <f>SUMIF('R-Existing'!$B$12:$B$500,$B179,'R-Existing'!H$12:H$500)</f>
        <v>0</v>
      </c>
      <c r="I179" s="42">
        <f>SUMIF('R-Existing'!$B$12:$B$500,$B179,'R-Existing'!I$12:I$500)</f>
        <v>0</v>
      </c>
      <c r="J179" s="42">
        <f>SUMIF('R-Existing'!$B$12:$B$500,$B179,'R-Existing'!J$12:J$500)</f>
        <v>0</v>
      </c>
      <c r="K179" s="42">
        <f>SUMIF('R-Existing'!$B$12:$B$500,$B179,'R-Existing'!K$12:K$500)</f>
        <v>0</v>
      </c>
      <c r="L179" s="42">
        <f>SUMIF('R-Existing'!$B$12:$B$500,$B179,'R-Existing'!L$12:L$500)</f>
        <v>0</v>
      </c>
      <c r="M179" s="42">
        <f>SUMIF('R-Existing'!$B$12:$B$500,$B179,'R-Existing'!M$12:M$500)</f>
        <v>0</v>
      </c>
      <c r="N179" s="42">
        <f>SUMIF('R-Existing'!$B$12:$B$500,$B179,'R-Existing'!N$12:N$500)</f>
        <v>0</v>
      </c>
      <c r="O179" s="42">
        <f>SUMIF('R-Existing'!$B$12:$B$500,$B179,'R-Existing'!O$12:O$500)</f>
        <v>0</v>
      </c>
      <c r="P179" s="42">
        <f>SUMIF('R-Existing'!$B$12:$B$500,$B179,'R-Existing'!P$12:P$500)</f>
        <v>0</v>
      </c>
      <c r="Q179" s="42">
        <f>SUMIF('R-Existing'!$B$12:$B$500,$B179,'R-Existing'!Q$12:Q$500)</f>
        <v>0</v>
      </c>
      <c r="R179" s="42">
        <f>SUMIF('R-Existing'!$B$12:$B$500,$B179,'R-Existing'!R$12:R$500)</f>
        <v>0</v>
      </c>
      <c r="S179" s="42">
        <f>SUMIF('R-Existing'!$B$12:$B$500,$B179,'R-Existing'!S$12:S$500)</f>
        <v>0</v>
      </c>
      <c r="T179" s="42">
        <f>SUMIF('R-Existing'!$B$12:$B$500,$B179,'R-Existing'!T$12:T$500)</f>
        <v>0</v>
      </c>
      <c r="U179" s="42">
        <f t="shared" si="12"/>
        <v>1</v>
      </c>
      <c r="V179" s="42">
        <f>SUMIF('R-Existing'!$B$12:$B$500,$B179,'R-Existing'!V$12:V$500)</f>
        <v>0</v>
      </c>
      <c r="W179" s="42">
        <f>SUMIF('R-Existing'!$B$12:$B$500,$B179,'R-Existing'!W$12:W$500)</f>
        <v>0</v>
      </c>
      <c r="X179" s="42">
        <f>SUMIF('R-Existing'!$B$12:$B$500,$B179,'R-Existing'!X$12:X$500)</f>
        <v>155</v>
      </c>
      <c r="Y179" s="42">
        <f>SUMIF('R-Existing'!$B$12:$B$500,$B179,'R-Existing'!Y$12:Y$500)</f>
        <v>0</v>
      </c>
      <c r="Z179" s="42">
        <f>SUMIF('R-Existing'!$B$12:$B$500,$B179,'R-Existing'!Z$12:Z$500)</f>
        <v>0</v>
      </c>
      <c r="AA179" s="42">
        <f>SUMIF('R-Existing'!$B$12:$B$500,$B179,'R-Existing'!AA$12:AA$500)</f>
        <v>0</v>
      </c>
      <c r="AB179" s="42">
        <f>SUMIF('R-Existing'!$B$12:$B$500,$B179,'R-Existing'!AB$12:AB$500)</f>
        <v>0</v>
      </c>
      <c r="AC179" s="42">
        <f>SUMIF('R-Existing'!$B$12:$B$500,$B179,'R-Existing'!AC$12:AC$500)</f>
        <v>0</v>
      </c>
      <c r="AD179" s="42">
        <f>SUMIF('R-Existing'!$B$12:$B$500,$B179,'R-Existing'!AD$12:AD$500)</f>
        <v>0</v>
      </c>
      <c r="AE179" s="70">
        <f>SUMIF('R-Existing'!$B$12:$B$500,$B179,'R-Existing'!AE$12:AE$500)</f>
        <v>0.1111</v>
      </c>
      <c r="AF179" s="42">
        <f>SUMIF('R-Existing'!$B$12:$B$500,$B179,'R-Existing'!AF$12:AF$500)</f>
        <v>0</v>
      </c>
      <c r="AG179" s="42">
        <f>SUMIF('R-Existing'!$B$12:$B$500,$B179,'R-Existing'!AG$12:AG$500)</f>
        <v>0</v>
      </c>
      <c r="AH179" s="42">
        <f>SUMIF('R-Existing'!$B$12:$B$500,$B179,'R-Existing'!AH$12:AH$500)</f>
        <v>0</v>
      </c>
      <c r="AI179" s="42">
        <f>SUMIF('R-Existing'!$B$12:$B$500,$B179,'R-Existing'!AI$12:AI$500)</f>
        <v>0</v>
      </c>
      <c r="AJ179" s="42">
        <f>SUMIF('R-Existing'!$B$12:$B$500,$B179,'R-Existing'!AJ$12:AJ$500)</f>
        <v>0</v>
      </c>
      <c r="AK179" s="42">
        <f>SUMIF('R-Existing'!$B$12:$B$500,$B179,'R-Existing'!AK$12:AK$500)</f>
        <v>0</v>
      </c>
      <c r="AL179" s="42">
        <f>SUMIF('R-Existing'!$B$12:$B$500,$B179,'R-Existing'!AL$12:AL$500)</f>
        <v>0</v>
      </c>
      <c r="AM179" s="42">
        <f>SUMIF('R-Existing'!$B$12:$B$500,$B179,'R-Existing'!AM$12:AM$500)</f>
        <v>0</v>
      </c>
      <c r="AN179" s="42">
        <f>SUMIF('R-Existing'!$B$12:$B$500,$B179,'R-Existing'!AN$12:AN$500)</f>
        <v>0</v>
      </c>
      <c r="AO179" s="42"/>
      <c r="AP179" s="42"/>
    </row>
    <row r="180" spans="1:42" x14ac:dyDescent="0.2">
      <c r="A180" s="1">
        <f t="shared" si="10"/>
        <v>4</v>
      </c>
      <c r="B180" s="10">
        <f t="shared" si="13"/>
        <v>46873</v>
      </c>
      <c r="C180" s="42">
        <f>SUMIF('R-Existing'!$B$12:$B$500,$B180,'R-Existing'!C$12:C$500)</f>
        <v>0</v>
      </c>
      <c r="D180" s="42">
        <f>SUMIF('R-Existing'!$B$12:$B$500,$B180,'R-Existing'!D$12:D$500)</f>
        <v>6261933.629999998</v>
      </c>
      <c r="E180" s="42">
        <f>SUMIF('R-Existing'!$B$12:$B$500,$B180,'R-Existing'!E$12:E$500)</f>
        <v>0</v>
      </c>
      <c r="F180" s="42">
        <f>SUMIF('R-Existing'!$B$12:$B$500,$B180,'R-Existing'!F$12:F$500)</f>
        <v>0</v>
      </c>
      <c r="G180" s="42">
        <f>SUMIF('R-Existing'!$B$12:$B$500,$B180,'R-Existing'!G$12:G$500)</f>
        <v>0</v>
      </c>
      <c r="H180" s="42">
        <f>SUMIF('R-Existing'!$B$12:$B$500,$B180,'R-Existing'!H$12:H$500)</f>
        <v>0</v>
      </c>
      <c r="I180" s="42">
        <f>SUMIF('R-Existing'!$B$12:$B$500,$B180,'R-Existing'!I$12:I$500)</f>
        <v>0</v>
      </c>
      <c r="J180" s="42">
        <f>SUMIF('R-Existing'!$B$12:$B$500,$B180,'R-Existing'!J$12:J$500)</f>
        <v>0</v>
      </c>
      <c r="K180" s="42">
        <f>SUMIF('R-Existing'!$B$12:$B$500,$B180,'R-Existing'!K$12:K$500)</f>
        <v>0</v>
      </c>
      <c r="L180" s="42">
        <f>SUMIF('R-Existing'!$B$12:$B$500,$B180,'R-Existing'!L$12:L$500)</f>
        <v>0</v>
      </c>
      <c r="M180" s="42">
        <f>SUMIF('R-Existing'!$B$12:$B$500,$B180,'R-Existing'!M$12:M$500)</f>
        <v>0</v>
      </c>
      <c r="N180" s="42">
        <f>SUMIF('R-Existing'!$B$12:$B$500,$B180,'R-Existing'!N$12:N$500)</f>
        <v>0</v>
      </c>
      <c r="O180" s="42">
        <f>SUMIF('R-Existing'!$B$12:$B$500,$B180,'R-Existing'!O$12:O$500)</f>
        <v>0</v>
      </c>
      <c r="P180" s="42">
        <f>SUMIF('R-Existing'!$B$12:$B$500,$B180,'R-Existing'!P$12:P$500)</f>
        <v>0</v>
      </c>
      <c r="Q180" s="42">
        <f>SUMIF('R-Existing'!$B$12:$B$500,$B180,'R-Existing'!Q$12:Q$500)</f>
        <v>0</v>
      </c>
      <c r="R180" s="42">
        <f>SUMIF('R-Existing'!$B$12:$B$500,$B180,'R-Existing'!R$12:R$500)</f>
        <v>0</v>
      </c>
      <c r="S180" s="42">
        <f>SUMIF('R-Existing'!$B$12:$B$500,$B180,'R-Existing'!S$12:S$500)</f>
        <v>0</v>
      </c>
      <c r="T180" s="42">
        <f>SUMIF('R-Existing'!$B$12:$B$500,$B180,'R-Existing'!T$12:T$500)</f>
        <v>0</v>
      </c>
      <c r="U180" s="42">
        <f t="shared" si="12"/>
        <v>1</v>
      </c>
      <c r="V180" s="42">
        <f>SUMIF('R-Existing'!$B$12:$B$500,$B180,'R-Existing'!V$12:V$500)</f>
        <v>0</v>
      </c>
      <c r="W180" s="42">
        <f>SUMIF('R-Existing'!$B$12:$B$500,$B180,'R-Existing'!W$12:W$500)</f>
        <v>0</v>
      </c>
      <c r="X180" s="42">
        <f>SUMIF('R-Existing'!$B$12:$B$500,$B180,'R-Existing'!X$12:X$500)</f>
        <v>155</v>
      </c>
      <c r="Y180" s="42">
        <f>SUMIF('R-Existing'!$B$12:$B$500,$B180,'R-Existing'!Y$12:Y$500)</f>
        <v>0</v>
      </c>
      <c r="Z180" s="42">
        <f>SUMIF('R-Existing'!$B$12:$B$500,$B180,'R-Existing'!Z$12:Z$500)</f>
        <v>0</v>
      </c>
      <c r="AA180" s="42">
        <f>SUMIF('R-Existing'!$B$12:$B$500,$B180,'R-Existing'!AA$12:AA$500)</f>
        <v>0</v>
      </c>
      <c r="AB180" s="42">
        <f>SUMIF('R-Existing'!$B$12:$B$500,$B180,'R-Existing'!AB$12:AB$500)</f>
        <v>0</v>
      </c>
      <c r="AC180" s="42">
        <f>SUMIF('R-Existing'!$B$12:$B$500,$B180,'R-Existing'!AC$12:AC$500)</f>
        <v>0</v>
      </c>
      <c r="AD180" s="42">
        <f>SUMIF('R-Existing'!$B$12:$B$500,$B180,'R-Existing'!AD$12:AD$500)</f>
        <v>0</v>
      </c>
      <c r="AE180" s="70">
        <f>SUMIF('R-Existing'!$B$12:$B$500,$B180,'R-Existing'!AE$12:AE$500)</f>
        <v>0.1111</v>
      </c>
      <c r="AF180" s="42">
        <f>SUMIF('R-Existing'!$B$12:$B$500,$B180,'R-Existing'!AF$12:AF$500)</f>
        <v>0</v>
      </c>
      <c r="AG180" s="42">
        <f>SUMIF('R-Existing'!$B$12:$B$500,$B180,'R-Existing'!AG$12:AG$500)</f>
        <v>0</v>
      </c>
      <c r="AH180" s="42">
        <f>SUMIF('R-Existing'!$B$12:$B$500,$B180,'R-Existing'!AH$12:AH$500)</f>
        <v>0</v>
      </c>
      <c r="AI180" s="42">
        <f>SUMIF('R-Existing'!$B$12:$B$500,$B180,'R-Existing'!AI$12:AI$500)</f>
        <v>0</v>
      </c>
      <c r="AJ180" s="42">
        <f>SUMIF('R-Existing'!$B$12:$B$500,$B180,'R-Existing'!AJ$12:AJ$500)</f>
        <v>0</v>
      </c>
      <c r="AK180" s="42">
        <f>SUMIF('R-Existing'!$B$12:$B$500,$B180,'R-Existing'!AK$12:AK$500)</f>
        <v>0</v>
      </c>
      <c r="AL180" s="42">
        <f>SUMIF('R-Existing'!$B$12:$B$500,$B180,'R-Existing'!AL$12:AL$500)</f>
        <v>0</v>
      </c>
      <c r="AM180" s="42">
        <f>SUMIF('R-Existing'!$B$12:$B$500,$B180,'R-Existing'!AM$12:AM$500)</f>
        <v>0</v>
      </c>
      <c r="AN180" s="42">
        <f>SUMIF('R-Existing'!$B$12:$B$500,$B180,'R-Existing'!AN$12:AN$500)</f>
        <v>0</v>
      </c>
      <c r="AO180" s="42"/>
      <c r="AP180" s="42"/>
    </row>
    <row r="181" spans="1:42" x14ac:dyDescent="0.2">
      <c r="A181" s="1">
        <f t="shared" si="10"/>
        <v>5</v>
      </c>
      <c r="B181" s="10">
        <f t="shared" si="13"/>
        <v>46904</v>
      </c>
      <c r="C181" s="42">
        <f>SUMIF('R-Existing'!$B$12:$B$500,$B181,'R-Existing'!C$12:C$500)</f>
        <v>0</v>
      </c>
      <c r="D181" s="42">
        <f>SUMIF('R-Existing'!$B$12:$B$500,$B181,'R-Existing'!D$12:D$500)</f>
        <v>6261933.629999998</v>
      </c>
      <c r="E181" s="42">
        <f>SUMIF('R-Existing'!$B$12:$B$500,$B181,'R-Existing'!E$12:E$500)</f>
        <v>0</v>
      </c>
      <c r="F181" s="42">
        <f>SUMIF('R-Existing'!$B$12:$B$500,$B181,'R-Existing'!F$12:F$500)</f>
        <v>0</v>
      </c>
      <c r="G181" s="42">
        <f>SUMIF('R-Existing'!$B$12:$B$500,$B181,'R-Existing'!G$12:G$500)</f>
        <v>0</v>
      </c>
      <c r="H181" s="42">
        <f>SUMIF('R-Existing'!$B$12:$B$500,$B181,'R-Existing'!H$12:H$500)</f>
        <v>0</v>
      </c>
      <c r="I181" s="42">
        <f>SUMIF('R-Existing'!$B$12:$B$500,$B181,'R-Existing'!I$12:I$500)</f>
        <v>0</v>
      </c>
      <c r="J181" s="42">
        <f>SUMIF('R-Existing'!$B$12:$B$500,$B181,'R-Existing'!J$12:J$500)</f>
        <v>0</v>
      </c>
      <c r="K181" s="42">
        <f>SUMIF('R-Existing'!$B$12:$B$500,$B181,'R-Existing'!K$12:K$500)</f>
        <v>0</v>
      </c>
      <c r="L181" s="42">
        <f>SUMIF('R-Existing'!$B$12:$B$500,$B181,'R-Existing'!L$12:L$500)</f>
        <v>0</v>
      </c>
      <c r="M181" s="42">
        <f>SUMIF('R-Existing'!$B$12:$B$500,$B181,'R-Existing'!M$12:M$500)</f>
        <v>0</v>
      </c>
      <c r="N181" s="42">
        <f>SUMIF('R-Existing'!$B$12:$B$500,$B181,'R-Existing'!N$12:N$500)</f>
        <v>0</v>
      </c>
      <c r="O181" s="42">
        <f>SUMIF('R-Existing'!$B$12:$B$500,$B181,'R-Existing'!O$12:O$500)</f>
        <v>0</v>
      </c>
      <c r="P181" s="42">
        <f>SUMIF('R-Existing'!$B$12:$B$500,$B181,'R-Existing'!P$12:P$500)</f>
        <v>0</v>
      </c>
      <c r="Q181" s="42">
        <f>SUMIF('R-Existing'!$B$12:$B$500,$B181,'R-Existing'!Q$12:Q$500)</f>
        <v>0</v>
      </c>
      <c r="R181" s="42">
        <f>SUMIF('R-Existing'!$B$12:$B$500,$B181,'R-Existing'!R$12:R$500)</f>
        <v>0</v>
      </c>
      <c r="S181" s="42">
        <f>SUMIF('R-Existing'!$B$12:$B$500,$B181,'R-Existing'!S$12:S$500)</f>
        <v>0</v>
      </c>
      <c r="T181" s="42">
        <f>SUMIF('R-Existing'!$B$12:$B$500,$B181,'R-Existing'!T$12:T$500)</f>
        <v>0</v>
      </c>
      <c r="U181" s="42">
        <f t="shared" si="12"/>
        <v>1</v>
      </c>
      <c r="V181" s="42">
        <f>SUMIF('R-Existing'!$B$12:$B$500,$B181,'R-Existing'!V$12:V$500)</f>
        <v>0</v>
      </c>
      <c r="W181" s="42">
        <f>SUMIF('R-Existing'!$B$12:$B$500,$B181,'R-Existing'!W$12:W$500)</f>
        <v>0</v>
      </c>
      <c r="X181" s="42">
        <f>SUMIF('R-Existing'!$B$12:$B$500,$B181,'R-Existing'!X$12:X$500)</f>
        <v>155</v>
      </c>
      <c r="Y181" s="42">
        <f>SUMIF('R-Existing'!$B$12:$B$500,$B181,'R-Existing'!Y$12:Y$500)</f>
        <v>0</v>
      </c>
      <c r="Z181" s="42">
        <f>SUMIF('R-Existing'!$B$12:$B$500,$B181,'R-Existing'!Z$12:Z$500)</f>
        <v>0</v>
      </c>
      <c r="AA181" s="42">
        <f>SUMIF('R-Existing'!$B$12:$B$500,$B181,'R-Existing'!AA$12:AA$500)</f>
        <v>0</v>
      </c>
      <c r="AB181" s="42">
        <f>SUMIF('R-Existing'!$B$12:$B$500,$B181,'R-Existing'!AB$12:AB$500)</f>
        <v>0</v>
      </c>
      <c r="AC181" s="42">
        <f>SUMIF('R-Existing'!$B$12:$B$500,$B181,'R-Existing'!AC$12:AC$500)</f>
        <v>0</v>
      </c>
      <c r="AD181" s="42">
        <f>SUMIF('R-Existing'!$B$12:$B$500,$B181,'R-Existing'!AD$12:AD$500)</f>
        <v>0</v>
      </c>
      <c r="AE181" s="70">
        <f>SUMIF('R-Existing'!$B$12:$B$500,$B181,'R-Existing'!AE$12:AE$500)</f>
        <v>0.1111</v>
      </c>
      <c r="AF181" s="42">
        <f>SUMIF('R-Existing'!$B$12:$B$500,$B181,'R-Existing'!AF$12:AF$500)</f>
        <v>0</v>
      </c>
      <c r="AG181" s="42">
        <f>SUMIF('R-Existing'!$B$12:$B$500,$B181,'R-Existing'!AG$12:AG$500)</f>
        <v>0</v>
      </c>
      <c r="AH181" s="42">
        <f>SUMIF('R-Existing'!$B$12:$B$500,$B181,'R-Existing'!AH$12:AH$500)</f>
        <v>0</v>
      </c>
      <c r="AI181" s="42">
        <f>SUMIF('R-Existing'!$B$12:$B$500,$B181,'R-Existing'!AI$12:AI$500)</f>
        <v>0</v>
      </c>
      <c r="AJ181" s="42">
        <f>SUMIF('R-Existing'!$B$12:$B$500,$B181,'R-Existing'!AJ$12:AJ$500)</f>
        <v>0</v>
      </c>
      <c r="AK181" s="42">
        <f>SUMIF('R-Existing'!$B$12:$B$500,$B181,'R-Existing'!AK$12:AK$500)</f>
        <v>0</v>
      </c>
      <c r="AL181" s="42">
        <f>SUMIF('R-Existing'!$B$12:$B$500,$B181,'R-Existing'!AL$12:AL$500)</f>
        <v>0</v>
      </c>
      <c r="AM181" s="42">
        <f>SUMIF('R-Existing'!$B$12:$B$500,$B181,'R-Existing'!AM$12:AM$500)</f>
        <v>0</v>
      </c>
      <c r="AN181" s="42">
        <f>SUMIF('R-Existing'!$B$12:$B$500,$B181,'R-Existing'!AN$12:AN$500)</f>
        <v>0</v>
      </c>
      <c r="AO181" s="42"/>
      <c r="AP181" s="42"/>
    </row>
    <row r="182" spans="1:42" x14ac:dyDescent="0.2">
      <c r="A182" s="1">
        <f t="shared" si="10"/>
        <v>6</v>
      </c>
      <c r="B182" s="10">
        <f t="shared" si="13"/>
        <v>46934</v>
      </c>
      <c r="C182" s="42">
        <f>SUMIF('R-Existing'!$B$12:$B$500,$B182,'R-Existing'!C$12:C$500)</f>
        <v>0</v>
      </c>
      <c r="D182" s="42">
        <f>SUMIF('R-Existing'!$B$12:$B$500,$B182,'R-Existing'!D$12:D$500)</f>
        <v>6261933.629999998</v>
      </c>
      <c r="E182" s="42">
        <f>SUMIF('R-Existing'!$B$12:$B$500,$B182,'R-Existing'!E$12:E$500)</f>
        <v>0</v>
      </c>
      <c r="F182" s="42">
        <f>SUMIF('R-Existing'!$B$12:$B$500,$B182,'R-Existing'!F$12:F$500)</f>
        <v>0</v>
      </c>
      <c r="G182" s="42">
        <f>SUMIF('R-Existing'!$B$12:$B$500,$B182,'R-Existing'!G$12:G$500)</f>
        <v>0</v>
      </c>
      <c r="H182" s="42">
        <f>SUMIF('R-Existing'!$B$12:$B$500,$B182,'R-Existing'!H$12:H$500)</f>
        <v>0</v>
      </c>
      <c r="I182" s="42">
        <f>SUMIF('R-Existing'!$B$12:$B$500,$B182,'R-Existing'!I$12:I$500)</f>
        <v>0</v>
      </c>
      <c r="J182" s="42">
        <f>SUMIF('R-Existing'!$B$12:$B$500,$B182,'R-Existing'!J$12:J$500)</f>
        <v>0</v>
      </c>
      <c r="K182" s="42">
        <f>SUMIF('R-Existing'!$B$12:$B$500,$B182,'R-Existing'!K$12:K$500)</f>
        <v>0</v>
      </c>
      <c r="L182" s="42">
        <f>SUMIF('R-Existing'!$B$12:$B$500,$B182,'R-Existing'!L$12:L$500)</f>
        <v>0</v>
      </c>
      <c r="M182" s="42">
        <f>SUMIF('R-Existing'!$B$12:$B$500,$B182,'R-Existing'!M$12:M$500)</f>
        <v>0</v>
      </c>
      <c r="N182" s="42">
        <f>SUMIF('R-Existing'!$B$12:$B$500,$B182,'R-Existing'!N$12:N$500)</f>
        <v>0</v>
      </c>
      <c r="O182" s="42">
        <f>SUMIF('R-Existing'!$B$12:$B$500,$B182,'R-Existing'!O$12:O$500)</f>
        <v>0</v>
      </c>
      <c r="P182" s="42">
        <f>SUMIF('R-Existing'!$B$12:$B$500,$B182,'R-Existing'!P$12:P$500)</f>
        <v>0</v>
      </c>
      <c r="Q182" s="42">
        <f>SUMIF('R-Existing'!$B$12:$B$500,$B182,'R-Existing'!Q$12:Q$500)</f>
        <v>0</v>
      </c>
      <c r="R182" s="42">
        <f>SUMIF('R-Existing'!$B$12:$B$500,$B182,'R-Existing'!R$12:R$500)</f>
        <v>0</v>
      </c>
      <c r="S182" s="42">
        <f>SUMIF('R-Existing'!$B$12:$B$500,$B182,'R-Existing'!S$12:S$500)</f>
        <v>0</v>
      </c>
      <c r="T182" s="42">
        <f>SUMIF('R-Existing'!$B$12:$B$500,$B182,'R-Existing'!T$12:T$500)</f>
        <v>0</v>
      </c>
      <c r="U182" s="42">
        <f t="shared" si="12"/>
        <v>1</v>
      </c>
      <c r="V182" s="42">
        <f>SUMIF('R-Existing'!$B$12:$B$500,$B182,'R-Existing'!V$12:V$500)</f>
        <v>0</v>
      </c>
      <c r="W182" s="42">
        <f>SUMIF('R-Existing'!$B$12:$B$500,$B182,'R-Existing'!W$12:W$500)</f>
        <v>0</v>
      </c>
      <c r="X182" s="42">
        <f>SUMIF('R-Existing'!$B$12:$B$500,$B182,'R-Existing'!X$12:X$500)</f>
        <v>155</v>
      </c>
      <c r="Y182" s="42">
        <f>SUMIF('R-Existing'!$B$12:$B$500,$B182,'R-Existing'!Y$12:Y$500)</f>
        <v>0</v>
      </c>
      <c r="Z182" s="42">
        <f>SUMIF('R-Existing'!$B$12:$B$500,$B182,'R-Existing'!Z$12:Z$500)</f>
        <v>0</v>
      </c>
      <c r="AA182" s="42">
        <f>SUMIF('R-Existing'!$B$12:$B$500,$B182,'R-Existing'!AA$12:AA$500)</f>
        <v>0</v>
      </c>
      <c r="AB182" s="42">
        <f>SUMIF('R-Existing'!$B$12:$B$500,$B182,'R-Existing'!AB$12:AB$500)</f>
        <v>0</v>
      </c>
      <c r="AC182" s="42">
        <f>SUMIF('R-Existing'!$B$12:$B$500,$B182,'R-Existing'!AC$12:AC$500)</f>
        <v>0</v>
      </c>
      <c r="AD182" s="42">
        <f>SUMIF('R-Existing'!$B$12:$B$500,$B182,'R-Existing'!AD$12:AD$500)</f>
        <v>0</v>
      </c>
      <c r="AE182" s="70">
        <f>SUMIF('R-Existing'!$B$12:$B$500,$B182,'R-Existing'!AE$12:AE$500)</f>
        <v>0.1111</v>
      </c>
      <c r="AF182" s="42">
        <f>SUMIF('R-Existing'!$B$12:$B$500,$B182,'R-Existing'!AF$12:AF$500)</f>
        <v>0</v>
      </c>
      <c r="AG182" s="42">
        <f>SUMIF('R-Existing'!$B$12:$B$500,$B182,'R-Existing'!AG$12:AG$500)</f>
        <v>0</v>
      </c>
      <c r="AH182" s="42">
        <f>SUMIF('R-Existing'!$B$12:$B$500,$B182,'R-Existing'!AH$12:AH$500)</f>
        <v>0</v>
      </c>
      <c r="AI182" s="42">
        <f>SUMIF('R-Existing'!$B$12:$B$500,$B182,'R-Existing'!AI$12:AI$500)</f>
        <v>0</v>
      </c>
      <c r="AJ182" s="42">
        <f>SUMIF('R-Existing'!$B$12:$B$500,$B182,'R-Existing'!AJ$12:AJ$500)</f>
        <v>0</v>
      </c>
      <c r="AK182" s="42">
        <f>SUMIF('R-Existing'!$B$12:$B$500,$B182,'R-Existing'!AK$12:AK$500)</f>
        <v>0</v>
      </c>
      <c r="AL182" s="42">
        <f>SUMIF('R-Existing'!$B$12:$B$500,$B182,'R-Existing'!AL$12:AL$500)</f>
        <v>0</v>
      </c>
      <c r="AM182" s="42">
        <f>SUMIF('R-Existing'!$B$12:$B$500,$B182,'R-Existing'!AM$12:AM$500)</f>
        <v>0</v>
      </c>
      <c r="AN182" s="42">
        <f>SUMIF('R-Existing'!$B$12:$B$500,$B182,'R-Existing'!AN$12:AN$500)</f>
        <v>0</v>
      </c>
      <c r="AO182" s="42"/>
      <c r="AP182" s="42"/>
    </row>
    <row r="183" spans="1:42" x14ac:dyDescent="0.2">
      <c r="A183" s="1">
        <f t="shared" si="10"/>
        <v>7</v>
      </c>
      <c r="B183" s="10">
        <f t="shared" si="13"/>
        <v>46965</v>
      </c>
      <c r="C183" s="42">
        <f>SUMIF('R-Existing'!$B$12:$B$500,$B183,'R-Existing'!C$12:C$500)</f>
        <v>0</v>
      </c>
      <c r="D183" s="42">
        <f>SUMIF('R-Existing'!$B$12:$B$500,$B183,'R-Existing'!D$12:D$500)</f>
        <v>6261933.629999998</v>
      </c>
      <c r="E183" s="42">
        <f>SUMIF('R-Existing'!$B$12:$B$500,$B183,'R-Existing'!E$12:E$500)</f>
        <v>0</v>
      </c>
      <c r="F183" s="42">
        <f>SUMIF('R-Existing'!$B$12:$B$500,$B183,'R-Existing'!F$12:F$500)</f>
        <v>0</v>
      </c>
      <c r="G183" s="42">
        <f>SUMIF('R-Existing'!$B$12:$B$500,$B183,'R-Existing'!G$12:G$500)</f>
        <v>0</v>
      </c>
      <c r="H183" s="42">
        <f>SUMIF('R-Existing'!$B$12:$B$500,$B183,'R-Existing'!H$12:H$500)</f>
        <v>0</v>
      </c>
      <c r="I183" s="42">
        <f>SUMIF('R-Existing'!$B$12:$B$500,$B183,'R-Existing'!I$12:I$500)</f>
        <v>0</v>
      </c>
      <c r="J183" s="42">
        <f>SUMIF('R-Existing'!$B$12:$B$500,$B183,'R-Existing'!J$12:J$500)</f>
        <v>0</v>
      </c>
      <c r="K183" s="42">
        <f>SUMIF('R-Existing'!$B$12:$B$500,$B183,'R-Existing'!K$12:K$500)</f>
        <v>0</v>
      </c>
      <c r="L183" s="42">
        <f>SUMIF('R-Existing'!$B$12:$B$500,$B183,'R-Existing'!L$12:L$500)</f>
        <v>0</v>
      </c>
      <c r="M183" s="42">
        <f>SUMIF('R-Existing'!$B$12:$B$500,$B183,'R-Existing'!M$12:M$500)</f>
        <v>0</v>
      </c>
      <c r="N183" s="42">
        <f>SUMIF('R-Existing'!$B$12:$B$500,$B183,'R-Existing'!N$12:N$500)</f>
        <v>0</v>
      </c>
      <c r="O183" s="42">
        <f>SUMIF('R-Existing'!$B$12:$B$500,$B183,'R-Existing'!O$12:O$500)</f>
        <v>0</v>
      </c>
      <c r="P183" s="42">
        <f>SUMIF('R-Existing'!$B$12:$B$500,$B183,'R-Existing'!P$12:P$500)</f>
        <v>0</v>
      </c>
      <c r="Q183" s="42">
        <f>SUMIF('R-Existing'!$B$12:$B$500,$B183,'R-Existing'!Q$12:Q$500)</f>
        <v>0</v>
      </c>
      <c r="R183" s="42">
        <f>SUMIF('R-Existing'!$B$12:$B$500,$B183,'R-Existing'!R$12:R$500)</f>
        <v>0</v>
      </c>
      <c r="S183" s="42">
        <f>SUMIF('R-Existing'!$B$12:$B$500,$B183,'R-Existing'!S$12:S$500)</f>
        <v>0</v>
      </c>
      <c r="T183" s="42">
        <f>SUMIF('R-Existing'!$B$12:$B$500,$B183,'R-Existing'!T$12:T$500)</f>
        <v>0</v>
      </c>
      <c r="U183" s="42">
        <f t="shared" si="12"/>
        <v>1</v>
      </c>
      <c r="V183" s="42">
        <f>SUMIF('R-Existing'!$B$12:$B$500,$B183,'R-Existing'!V$12:V$500)</f>
        <v>0</v>
      </c>
      <c r="W183" s="42">
        <f>SUMIF('R-Existing'!$B$12:$B$500,$B183,'R-Existing'!W$12:W$500)</f>
        <v>0</v>
      </c>
      <c r="X183" s="42">
        <f>SUMIF('R-Existing'!$B$12:$B$500,$B183,'R-Existing'!X$12:X$500)</f>
        <v>155</v>
      </c>
      <c r="Y183" s="42">
        <f>SUMIF('R-Existing'!$B$12:$B$500,$B183,'R-Existing'!Y$12:Y$500)</f>
        <v>0</v>
      </c>
      <c r="Z183" s="42">
        <f>SUMIF('R-Existing'!$B$12:$B$500,$B183,'R-Existing'!Z$12:Z$500)</f>
        <v>0</v>
      </c>
      <c r="AA183" s="42">
        <f>SUMIF('R-Existing'!$B$12:$B$500,$B183,'R-Existing'!AA$12:AA$500)</f>
        <v>0</v>
      </c>
      <c r="AB183" s="42">
        <f>SUMIF('R-Existing'!$B$12:$B$500,$B183,'R-Existing'!AB$12:AB$500)</f>
        <v>0</v>
      </c>
      <c r="AC183" s="42">
        <f>SUMIF('R-Existing'!$B$12:$B$500,$B183,'R-Existing'!AC$12:AC$500)</f>
        <v>0</v>
      </c>
      <c r="AD183" s="42">
        <f>SUMIF('R-Existing'!$B$12:$B$500,$B183,'R-Existing'!AD$12:AD$500)</f>
        <v>0</v>
      </c>
      <c r="AE183" s="70">
        <f>SUMIF('R-Existing'!$B$12:$B$500,$B183,'R-Existing'!AE$12:AE$500)</f>
        <v>0.1111</v>
      </c>
      <c r="AF183" s="42">
        <f>SUMIF('R-Existing'!$B$12:$B$500,$B183,'R-Existing'!AF$12:AF$500)</f>
        <v>0</v>
      </c>
      <c r="AG183" s="42">
        <f>SUMIF('R-Existing'!$B$12:$B$500,$B183,'R-Existing'!AG$12:AG$500)</f>
        <v>0</v>
      </c>
      <c r="AH183" s="42">
        <f>SUMIF('R-Existing'!$B$12:$B$500,$B183,'R-Existing'!AH$12:AH$500)</f>
        <v>0</v>
      </c>
      <c r="AI183" s="42">
        <f>SUMIF('R-Existing'!$B$12:$B$500,$B183,'R-Existing'!AI$12:AI$500)</f>
        <v>0</v>
      </c>
      <c r="AJ183" s="42">
        <f>SUMIF('R-Existing'!$B$12:$B$500,$B183,'R-Existing'!AJ$12:AJ$500)</f>
        <v>0</v>
      </c>
      <c r="AK183" s="42">
        <f>SUMIF('R-Existing'!$B$12:$B$500,$B183,'R-Existing'!AK$12:AK$500)</f>
        <v>0</v>
      </c>
      <c r="AL183" s="42">
        <f>SUMIF('R-Existing'!$B$12:$B$500,$B183,'R-Existing'!AL$12:AL$500)</f>
        <v>0</v>
      </c>
      <c r="AM183" s="42">
        <f>SUMIF('R-Existing'!$B$12:$B$500,$B183,'R-Existing'!AM$12:AM$500)</f>
        <v>0</v>
      </c>
      <c r="AN183" s="42">
        <f>SUMIF('R-Existing'!$B$12:$B$500,$B183,'R-Existing'!AN$12:AN$500)</f>
        <v>0</v>
      </c>
      <c r="AO183" s="42"/>
      <c r="AP183" s="42"/>
    </row>
    <row r="184" spans="1:42" x14ac:dyDescent="0.2">
      <c r="A184" s="1">
        <f t="shared" si="10"/>
        <v>8</v>
      </c>
      <c r="B184" s="10">
        <f t="shared" si="13"/>
        <v>46996</v>
      </c>
      <c r="C184" s="42">
        <f>SUMIF('R-Existing'!$B$12:$B$500,$B184,'R-Existing'!C$12:C$500)</f>
        <v>0</v>
      </c>
      <c r="D184" s="42">
        <f>SUMIF('R-Existing'!$B$12:$B$500,$B184,'R-Existing'!D$12:D$500)</f>
        <v>6261933.629999998</v>
      </c>
      <c r="E184" s="42">
        <f>SUMIF('R-Existing'!$B$12:$B$500,$B184,'R-Existing'!E$12:E$500)</f>
        <v>0</v>
      </c>
      <c r="F184" s="42">
        <f>SUMIF('R-Existing'!$B$12:$B$500,$B184,'R-Existing'!F$12:F$500)</f>
        <v>0</v>
      </c>
      <c r="G184" s="42">
        <f>SUMIF('R-Existing'!$B$12:$B$500,$B184,'R-Existing'!G$12:G$500)</f>
        <v>0</v>
      </c>
      <c r="H184" s="42">
        <f>SUMIF('R-Existing'!$B$12:$B$500,$B184,'R-Existing'!H$12:H$500)</f>
        <v>0</v>
      </c>
      <c r="I184" s="42">
        <f>SUMIF('R-Existing'!$B$12:$B$500,$B184,'R-Existing'!I$12:I$500)</f>
        <v>0</v>
      </c>
      <c r="J184" s="42">
        <f>SUMIF('R-Existing'!$B$12:$B$500,$B184,'R-Existing'!J$12:J$500)</f>
        <v>0</v>
      </c>
      <c r="K184" s="42">
        <f>SUMIF('R-Existing'!$B$12:$B$500,$B184,'R-Existing'!K$12:K$500)</f>
        <v>0</v>
      </c>
      <c r="L184" s="42">
        <f>SUMIF('R-Existing'!$B$12:$B$500,$B184,'R-Existing'!L$12:L$500)</f>
        <v>0</v>
      </c>
      <c r="M184" s="42">
        <f>SUMIF('R-Existing'!$B$12:$B$500,$B184,'R-Existing'!M$12:M$500)</f>
        <v>0</v>
      </c>
      <c r="N184" s="42">
        <f>SUMIF('R-Existing'!$B$12:$B$500,$B184,'R-Existing'!N$12:N$500)</f>
        <v>0</v>
      </c>
      <c r="O184" s="42">
        <f>SUMIF('R-Existing'!$B$12:$B$500,$B184,'R-Existing'!O$12:O$500)</f>
        <v>0</v>
      </c>
      <c r="P184" s="42">
        <f>SUMIF('R-Existing'!$B$12:$B$500,$B184,'R-Existing'!P$12:P$500)</f>
        <v>0</v>
      </c>
      <c r="Q184" s="42">
        <f>SUMIF('R-Existing'!$B$12:$B$500,$B184,'R-Existing'!Q$12:Q$500)</f>
        <v>0</v>
      </c>
      <c r="R184" s="42">
        <f>SUMIF('R-Existing'!$B$12:$B$500,$B184,'R-Existing'!R$12:R$500)</f>
        <v>0</v>
      </c>
      <c r="S184" s="42">
        <f>SUMIF('R-Existing'!$B$12:$B$500,$B184,'R-Existing'!S$12:S$500)</f>
        <v>0</v>
      </c>
      <c r="T184" s="42">
        <f>SUMIF('R-Existing'!$B$12:$B$500,$B184,'R-Existing'!T$12:T$500)</f>
        <v>0</v>
      </c>
      <c r="U184" s="42">
        <f t="shared" si="12"/>
        <v>1</v>
      </c>
      <c r="V184" s="42">
        <f>SUMIF('R-Existing'!$B$12:$B$500,$B184,'R-Existing'!V$12:V$500)</f>
        <v>0</v>
      </c>
      <c r="W184" s="42">
        <f>SUMIF('R-Existing'!$B$12:$B$500,$B184,'R-Existing'!W$12:W$500)</f>
        <v>0</v>
      </c>
      <c r="X184" s="42">
        <f>SUMIF('R-Existing'!$B$12:$B$500,$B184,'R-Existing'!X$12:X$500)</f>
        <v>155</v>
      </c>
      <c r="Y184" s="42">
        <f>SUMIF('R-Existing'!$B$12:$B$500,$B184,'R-Existing'!Y$12:Y$500)</f>
        <v>0</v>
      </c>
      <c r="Z184" s="42">
        <f>SUMIF('R-Existing'!$B$12:$B$500,$B184,'R-Existing'!Z$12:Z$500)</f>
        <v>0</v>
      </c>
      <c r="AA184" s="42">
        <f>SUMIF('R-Existing'!$B$12:$B$500,$B184,'R-Existing'!AA$12:AA$500)</f>
        <v>0</v>
      </c>
      <c r="AB184" s="42">
        <f>SUMIF('R-Existing'!$B$12:$B$500,$B184,'R-Existing'!AB$12:AB$500)</f>
        <v>0</v>
      </c>
      <c r="AC184" s="42">
        <f>SUMIF('R-Existing'!$B$12:$B$500,$B184,'R-Existing'!AC$12:AC$500)</f>
        <v>0</v>
      </c>
      <c r="AD184" s="42">
        <f>SUMIF('R-Existing'!$B$12:$B$500,$B184,'R-Existing'!AD$12:AD$500)</f>
        <v>0</v>
      </c>
      <c r="AE184" s="70">
        <f>SUMIF('R-Existing'!$B$12:$B$500,$B184,'R-Existing'!AE$12:AE$500)</f>
        <v>0.1111</v>
      </c>
      <c r="AF184" s="42">
        <f>SUMIF('R-Existing'!$B$12:$B$500,$B184,'R-Existing'!AF$12:AF$500)</f>
        <v>0</v>
      </c>
      <c r="AG184" s="42">
        <f>SUMIF('R-Existing'!$B$12:$B$500,$B184,'R-Existing'!AG$12:AG$500)</f>
        <v>0</v>
      </c>
      <c r="AH184" s="42">
        <f>SUMIF('R-Existing'!$B$12:$B$500,$B184,'R-Existing'!AH$12:AH$500)</f>
        <v>0</v>
      </c>
      <c r="AI184" s="42">
        <f>SUMIF('R-Existing'!$B$12:$B$500,$B184,'R-Existing'!AI$12:AI$500)</f>
        <v>0</v>
      </c>
      <c r="AJ184" s="42">
        <f>SUMIF('R-Existing'!$B$12:$B$500,$B184,'R-Existing'!AJ$12:AJ$500)</f>
        <v>0</v>
      </c>
      <c r="AK184" s="42">
        <f>SUMIF('R-Existing'!$B$12:$B$500,$B184,'R-Existing'!AK$12:AK$500)</f>
        <v>0</v>
      </c>
      <c r="AL184" s="42">
        <f>SUMIF('R-Existing'!$B$12:$B$500,$B184,'R-Existing'!AL$12:AL$500)</f>
        <v>0</v>
      </c>
      <c r="AM184" s="42">
        <f>SUMIF('R-Existing'!$B$12:$B$500,$B184,'R-Existing'!AM$12:AM$500)</f>
        <v>0</v>
      </c>
      <c r="AN184" s="42">
        <f>SUMIF('R-Existing'!$B$12:$B$500,$B184,'R-Existing'!AN$12:AN$500)</f>
        <v>0</v>
      </c>
      <c r="AO184" s="42"/>
      <c r="AP184" s="42"/>
    </row>
    <row r="185" spans="1:42" x14ac:dyDescent="0.2">
      <c r="A185" s="1">
        <f t="shared" si="10"/>
        <v>9</v>
      </c>
      <c r="B185" s="10">
        <f t="shared" si="13"/>
        <v>47026</v>
      </c>
      <c r="C185" s="42">
        <f>SUMIF('R-Existing'!$B$12:$B$500,$B185,'R-Existing'!C$12:C$500)</f>
        <v>0</v>
      </c>
      <c r="D185" s="42">
        <f>SUMIF('R-Existing'!$B$12:$B$500,$B185,'R-Existing'!D$12:D$500)</f>
        <v>6261933.629999998</v>
      </c>
      <c r="E185" s="42">
        <f>SUMIF('R-Existing'!$B$12:$B$500,$B185,'R-Existing'!E$12:E$500)</f>
        <v>0</v>
      </c>
      <c r="F185" s="42">
        <f>SUMIF('R-Existing'!$B$12:$B$500,$B185,'R-Existing'!F$12:F$500)</f>
        <v>0</v>
      </c>
      <c r="G185" s="42">
        <f>SUMIF('R-Existing'!$B$12:$B$500,$B185,'R-Existing'!G$12:G$500)</f>
        <v>0</v>
      </c>
      <c r="H185" s="42">
        <f>SUMIF('R-Existing'!$B$12:$B$500,$B185,'R-Existing'!H$12:H$500)</f>
        <v>0</v>
      </c>
      <c r="I185" s="42">
        <f>SUMIF('R-Existing'!$B$12:$B$500,$B185,'R-Existing'!I$12:I$500)</f>
        <v>0</v>
      </c>
      <c r="J185" s="42">
        <f>SUMIF('R-Existing'!$B$12:$B$500,$B185,'R-Existing'!J$12:J$500)</f>
        <v>0</v>
      </c>
      <c r="K185" s="42">
        <f>SUMIF('R-Existing'!$B$12:$B$500,$B185,'R-Existing'!K$12:K$500)</f>
        <v>0</v>
      </c>
      <c r="L185" s="42">
        <f>SUMIF('R-Existing'!$B$12:$B$500,$B185,'R-Existing'!L$12:L$500)</f>
        <v>0</v>
      </c>
      <c r="M185" s="42">
        <f>SUMIF('R-Existing'!$B$12:$B$500,$B185,'R-Existing'!M$12:M$500)</f>
        <v>0</v>
      </c>
      <c r="N185" s="42">
        <f>SUMIF('R-Existing'!$B$12:$B$500,$B185,'R-Existing'!N$12:N$500)</f>
        <v>0</v>
      </c>
      <c r="O185" s="42">
        <f>SUMIF('R-Existing'!$B$12:$B$500,$B185,'R-Existing'!O$12:O$500)</f>
        <v>0</v>
      </c>
      <c r="P185" s="42">
        <f>SUMIF('R-Existing'!$B$12:$B$500,$B185,'R-Existing'!P$12:P$500)</f>
        <v>0</v>
      </c>
      <c r="Q185" s="42">
        <f>SUMIF('R-Existing'!$B$12:$B$500,$B185,'R-Existing'!Q$12:Q$500)</f>
        <v>0</v>
      </c>
      <c r="R185" s="42">
        <f>SUMIF('R-Existing'!$B$12:$B$500,$B185,'R-Existing'!R$12:R$500)</f>
        <v>0</v>
      </c>
      <c r="S185" s="42">
        <f>SUMIF('R-Existing'!$B$12:$B$500,$B185,'R-Existing'!S$12:S$500)</f>
        <v>0</v>
      </c>
      <c r="T185" s="42">
        <f>SUMIF('R-Existing'!$B$12:$B$500,$B185,'R-Existing'!T$12:T$500)</f>
        <v>0</v>
      </c>
      <c r="U185" s="42">
        <f t="shared" si="12"/>
        <v>1</v>
      </c>
      <c r="V185" s="42">
        <f>SUMIF('R-Existing'!$B$12:$B$500,$B185,'R-Existing'!V$12:V$500)</f>
        <v>0</v>
      </c>
      <c r="W185" s="42">
        <f>SUMIF('R-Existing'!$B$12:$B$500,$B185,'R-Existing'!W$12:W$500)</f>
        <v>0</v>
      </c>
      <c r="X185" s="42">
        <f>SUMIF('R-Existing'!$B$12:$B$500,$B185,'R-Existing'!X$12:X$500)</f>
        <v>155</v>
      </c>
      <c r="Y185" s="42">
        <f>SUMIF('R-Existing'!$B$12:$B$500,$B185,'R-Existing'!Y$12:Y$500)</f>
        <v>0</v>
      </c>
      <c r="Z185" s="42">
        <f>SUMIF('R-Existing'!$B$12:$B$500,$B185,'R-Existing'!Z$12:Z$500)</f>
        <v>0</v>
      </c>
      <c r="AA185" s="42">
        <f>SUMIF('R-Existing'!$B$12:$B$500,$B185,'R-Existing'!AA$12:AA$500)</f>
        <v>0</v>
      </c>
      <c r="AB185" s="42">
        <f>SUMIF('R-Existing'!$B$12:$B$500,$B185,'R-Existing'!AB$12:AB$500)</f>
        <v>0</v>
      </c>
      <c r="AC185" s="42">
        <f>SUMIF('R-Existing'!$B$12:$B$500,$B185,'R-Existing'!AC$12:AC$500)</f>
        <v>0</v>
      </c>
      <c r="AD185" s="42">
        <f>SUMIF('R-Existing'!$B$12:$B$500,$B185,'R-Existing'!AD$12:AD$500)</f>
        <v>0</v>
      </c>
      <c r="AE185" s="70">
        <f>SUMIF('R-Existing'!$B$12:$B$500,$B185,'R-Existing'!AE$12:AE$500)</f>
        <v>0.1111</v>
      </c>
      <c r="AF185" s="42">
        <f>SUMIF('R-Existing'!$B$12:$B$500,$B185,'R-Existing'!AF$12:AF$500)</f>
        <v>0</v>
      </c>
      <c r="AG185" s="42">
        <f>SUMIF('R-Existing'!$B$12:$B$500,$B185,'R-Existing'!AG$12:AG$500)</f>
        <v>0</v>
      </c>
      <c r="AH185" s="42">
        <f>SUMIF('R-Existing'!$B$12:$B$500,$B185,'R-Existing'!AH$12:AH$500)</f>
        <v>0</v>
      </c>
      <c r="AI185" s="42">
        <f>SUMIF('R-Existing'!$B$12:$B$500,$B185,'R-Existing'!AI$12:AI$500)</f>
        <v>0</v>
      </c>
      <c r="AJ185" s="42">
        <f>SUMIF('R-Existing'!$B$12:$B$500,$B185,'R-Existing'!AJ$12:AJ$500)</f>
        <v>0</v>
      </c>
      <c r="AK185" s="42">
        <f>SUMIF('R-Existing'!$B$12:$B$500,$B185,'R-Existing'!AK$12:AK$500)</f>
        <v>0</v>
      </c>
      <c r="AL185" s="42">
        <f>SUMIF('R-Existing'!$B$12:$B$500,$B185,'R-Existing'!AL$12:AL$500)</f>
        <v>0</v>
      </c>
      <c r="AM185" s="42">
        <f>SUMIF('R-Existing'!$B$12:$B$500,$B185,'R-Existing'!AM$12:AM$500)</f>
        <v>0</v>
      </c>
      <c r="AN185" s="42">
        <f>SUMIF('R-Existing'!$B$12:$B$500,$B185,'R-Existing'!AN$12:AN$500)</f>
        <v>0</v>
      </c>
      <c r="AO185" s="42"/>
      <c r="AP185" s="42"/>
    </row>
    <row r="186" spans="1:42" x14ac:dyDescent="0.2">
      <c r="A186" s="1">
        <f t="shared" si="10"/>
        <v>10</v>
      </c>
      <c r="B186" s="10">
        <f t="shared" si="13"/>
        <v>47057</v>
      </c>
      <c r="C186" s="42">
        <f>SUMIF('R-Existing'!$B$12:$B$500,$B186,'R-Existing'!C$12:C$500)</f>
        <v>0</v>
      </c>
      <c r="D186" s="42">
        <f>SUMIF('R-Existing'!$B$12:$B$500,$B186,'R-Existing'!D$12:D$500)</f>
        <v>6261933.629999998</v>
      </c>
      <c r="E186" s="42">
        <f>SUMIF('R-Existing'!$B$12:$B$500,$B186,'R-Existing'!E$12:E$500)</f>
        <v>0</v>
      </c>
      <c r="F186" s="42">
        <f>SUMIF('R-Existing'!$B$12:$B$500,$B186,'R-Existing'!F$12:F$500)</f>
        <v>0</v>
      </c>
      <c r="G186" s="42">
        <f>SUMIF('R-Existing'!$B$12:$B$500,$B186,'R-Existing'!G$12:G$500)</f>
        <v>0</v>
      </c>
      <c r="H186" s="42">
        <f>SUMIF('R-Existing'!$B$12:$B$500,$B186,'R-Existing'!H$12:H$500)</f>
        <v>0</v>
      </c>
      <c r="I186" s="42">
        <f>SUMIF('R-Existing'!$B$12:$B$500,$B186,'R-Existing'!I$12:I$500)</f>
        <v>0</v>
      </c>
      <c r="J186" s="42">
        <f>SUMIF('R-Existing'!$B$12:$B$500,$B186,'R-Existing'!J$12:J$500)</f>
        <v>0</v>
      </c>
      <c r="K186" s="42">
        <f>SUMIF('R-Existing'!$B$12:$B$500,$B186,'R-Existing'!K$12:K$500)</f>
        <v>0</v>
      </c>
      <c r="L186" s="42">
        <f>SUMIF('R-Existing'!$B$12:$B$500,$B186,'R-Existing'!L$12:L$500)</f>
        <v>0</v>
      </c>
      <c r="M186" s="42">
        <f>SUMIF('R-Existing'!$B$12:$B$500,$B186,'R-Existing'!M$12:M$500)</f>
        <v>0</v>
      </c>
      <c r="N186" s="42">
        <f>SUMIF('R-Existing'!$B$12:$B$500,$B186,'R-Existing'!N$12:N$500)</f>
        <v>0</v>
      </c>
      <c r="O186" s="42">
        <f>SUMIF('R-Existing'!$B$12:$B$500,$B186,'R-Existing'!O$12:O$500)</f>
        <v>0</v>
      </c>
      <c r="P186" s="42">
        <f>SUMIF('R-Existing'!$B$12:$B$500,$B186,'R-Existing'!P$12:P$500)</f>
        <v>0</v>
      </c>
      <c r="Q186" s="42">
        <f>SUMIF('R-Existing'!$B$12:$B$500,$B186,'R-Existing'!Q$12:Q$500)</f>
        <v>0</v>
      </c>
      <c r="R186" s="42">
        <f>SUMIF('R-Existing'!$B$12:$B$500,$B186,'R-Existing'!R$12:R$500)</f>
        <v>0</v>
      </c>
      <c r="S186" s="42">
        <f>SUMIF('R-Existing'!$B$12:$B$500,$B186,'R-Existing'!S$12:S$500)</f>
        <v>0</v>
      </c>
      <c r="T186" s="42">
        <f>SUMIF('R-Existing'!$B$12:$B$500,$B186,'R-Existing'!T$12:T$500)</f>
        <v>0</v>
      </c>
      <c r="U186" s="42">
        <f t="shared" si="12"/>
        <v>1</v>
      </c>
      <c r="V186" s="42">
        <f>SUMIF('R-Existing'!$B$12:$B$500,$B186,'R-Existing'!V$12:V$500)</f>
        <v>0</v>
      </c>
      <c r="W186" s="42">
        <f>SUMIF('R-Existing'!$B$12:$B$500,$B186,'R-Existing'!W$12:W$500)</f>
        <v>0</v>
      </c>
      <c r="X186" s="42">
        <f>SUMIF('R-Existing'!$B$12:$B$500,$B186,'R-Existing'!X$12:X$500)</f>
        <v>155</v>
      </c>
      <c r="Y186" s="42">
        <f>SUMIF('R-Existing'!$B$12:$B$500,$B186,'R-Existing'!Y$12:Y$500)</f>
        <v>0</v>
      </c>
      <c r="Z186" s="42">
        <f>SUMIF('R-Existing'!$B$12:$B$500,$B186,'R-Existing'!Z$12:Z$500)</f>
        <v>0</v>
      </c>
      <c r="AA186" s="42">
        <f>SUMIF('R-Existing'!$B$12:$B$500,$B186,'R-Existing'!AA$12:AA$500)</f>
        <v>0</v>
      </c>
      <c r="AB186" s="42">
        <f>SUMIF('R-Existing'!$B$12:$B$500,$B186,'R-Existing'!AB$12:AB$500)</f>
        <v>0</v>
      </c>
      <c r="AC186" s="42">
        <f>SUMIF('R-Existing'!$B$12:$B$500,$B186,'R-Existing'!AC$12:AC$500)</f>
        <v>0</v>
      </c>
      <c r="AD186" s="42">
        <f>SUMIF('R-Existing'!$B$12:$B$500,$B186,'R-Existing'!AD$12:AD$500)</f>
        <v>0</v>
      </c>
      <c r="AE186" s="70">
        <f>SUMIF('R-Existing'!$B$12:$B$500,$B186,'R-Existing'!AE$12:AE$500)</f>
        <v>0.1111</v>
      </c>
      <c r="AF186" s="42">
        <f>SUMIF('R-Existing'!$B$12:$B$500,$B186,'R-Existing'!AF$12:AF$500)</f>
        <v>0</v>
      </c>
      <c r="AG186" s="42">
        <f>SUMIF('R-Existing'!$B$12:$B$500,$B186,'R-Existing'!AG$12:AG$500)</f>
        <v>0</v>
      </c>
      <c r="AH186" s="42">
        <f>SUMIF('R-Existing'!$B$12:$B$500,$B186,'R-Existing'!AH$12:AH$500)</f>
        <v>0</v>
      </c>
      <c r="AI186" s="42">
        <f>SUMIF('R-Existing'!$B$12:$B$500,$B186,'R-Existing'!AI$12:AI$500)</f>
        <v>0</v>
      </c>
      <c r="AJ186" s="42">
        <f>SUMIF('R-Existing'!$B$12:$B$500,$B186,'R-Existing'!AJ$12:AJ$500)</f>
        <v>0</v>
      </c>
      <c r="AK186" s="42">
        <f>SUMIF('R-Existing'!$B$12:$B$500,$B186,'R-Existing'!AK$12:AK$500)</f>
        <v>0</v>
      </c>
      <c r="AL186" s="42">
        <f>SUMIF('R-Existing'!$B$12:$B$500,$B186,'R-Existing'!AL$12:AL$500)</f>
        <v>0</v>
      </c>
      <c r="AM186" s="42">
        <f>SUMIF('R-Existing'!$B$12:$B$500,$B186,'R-Existing'!AM$12:AM$500)</f>
        <v>0</v>
      </c>
      <c r="AN186" s="42">
        <f>SUMIF('R-Existing'!$B$12:$B$500,$B186,'R-Existing'!AN$12:AN$500)</f>
        <v>0</v>
      </c>
      <c r="AO186" s="42"/>
      <c r="AP186" s="42"/>
    </row>
    <row r="187" spans="1:42" x14ac:dyDescent="0.2">
      <c r="A187" s="1">
        <f t="shared" si="10"/>
        <v>11</v>
      </c>
      <c r="B187" s="10">
        <f t="shared" si="13"/>
        <v>47087</v>
      </c>
      <c r="C187" s="42">
        <f>SUMIF('R-Existing'!$B$12:$B$500,$B187,'R-Existing'!C$12:C$500)</f>
        <v>0</v>
      </c>
      <c r="D187" s="42">
        <f>SUMIF('R-Existing'!$B$12:$B$500,$B187,'R-Existing'!D$12:D$500)</f>
        <v>6261933.629999998</v>
      </c>
      <c r="E187" s="42">
        <f>SUMIF('R-Existing'!$B$12:$B$500,$B187,'R-Existing'!E$12:E$500)</f>
        <v>0</v>
      </c>
      <c r="F187" s="42">
        <f>SUMIF('R-Existing'!$B$12:$B$500,$B187,'R-Existing'!F$12:F$500)</f>
        <v>0</v>
      </c>
      <c r="G187" s="42">
        <f>SUMIF('R-Existing'!$B$12:$B$500,$B187,'R-Existing'!G$12:G$500)</f>
        <v>0</v>
      </c>
      <c r="H187" s="42">
        <f>SUMIF('R-Existing'!$B$12:$B$500,$B187,'R-Existing'!H$12:H$500)</f>
        <v>0</v>
      </c>
      <c r="I187" s="42">
        <f>SUMIF('R-Existing'!$B$12:$B$500,$B187,'R-Existing'!I$12:I$500)</f>
        <v>0</v>
      </c>
      <c r="J187" s="42">
        <f>SUMIF('R-Existing'!$B$12:$B$500,$B187,'R-Existing'!J$12:J$500)</f>
        <v>0</v>
      </c>
      <c r="K187" s="42">
        <f>SUMIF('R-Existing'!$B$12:$B$500,$B187,'R-Existing'!K$12:K$500)</f>
        <v>0</v>
      </c>
      <c r="L187" s="42">
        <f>SUMIF('R-Existing'!$B$12:$B$500,$B187,'R-Existing'!L$12:L$500)</f>
        <v>0</v>
      </c>
      <c r="M187" s="42">
        <f>SUMIF('R-Existing'!$B$12:$B$500,$B187,'R-Existing'!M$12:M$500)</f>
        <v>0</v>
      </c>
      <c r="N187" s="42">
        <f>SUMIF('R-Existing'!$B$12:$B$500,$B187,'R-Existing'!N$12:N$500)</f>
        <v>0</v>
      </c>
      <c r="O187" s="42">
        <f>SUMIF('R-Existing'!$B$12:$B$500,$B187,'R-Existing'!O$12:O$500)</f>
        <v>0</v>
      </c>
      <c r="P187" s="42">
        <f>SUMIF('R-Existing'!$B$12:$B$500,$B187,'R-Existing'!P$12:P$500)</f>
        <v>0</v>
      </c>
      <c r="Q187" s="42">
        <f>SUMIF('R-Existing'!$B$12:$B$500,$B187,'R-Existing'!Q$12:Q$500)</f>
        <v>0</v>
      </c>
      <c r="R187" s="42">
        <f>SUMIF('R-Existing'!$B$12:$B$500,$B187,'R-Existing'!R$12:R$500)</f>
        <v>0</v>
      </c>
      <c r="S187" s="42">
        <f>SUMIF('R-Existing'!$B$12:$B$500,$B187,'R-Existing'!S$12:S$500)</f>
        <v>0</v>
      </c>
      <c r="T187" s="42">
        <f>SUMIF('R-Existing'!$B$12:$B$500,$B187,'R-Existing'!T$12:T$500)</f>
        <v>0</v>
      </c>
      <c r="U187" s="42">
        <f t="shared" si="12"/>
        <v>1</v>
      </c>
      <c r="V187" s="42">
        <f>SUMIF('R-Existing'!$B$12:$B$500,$B187,'R-Existing'!V$12:V$500)</f>
        <v>0</v>
      </c>
      <c r="W187" s="42">
        <f>SUMIF('R-Existing'!$B$12:$B$500,$B187,'R-Existing'!W$12:W$500)</f>
        <v>0</v>
      </c>
      <c r="X187" s="42">
        <f>SUMIF('R-Existing'!$B$12:$B$500,$B187,'R-Existing'!X$12:X$500)</f>
        <v>155</v>
      </c>
      <c r="Y187" s="42">
        <f>SUMIF('R-Existing'!$B$12:$B$500,$B187,'R-Existing'!Y$12:Y$500)</f>
        <v>0</v>
      </c>
      <c r="Z187" s="42">
        <f>SUMIF('R-Existing'!$B$12:$B$500,$B187,'R-Existing'!Z$12:Z$500)</f>
        <v>0</v>
      </c>
      <c r="AA187" s="42">
        <f>SUMIF('R-Existing'!$B$12:$B$500,$B187,'R-Existing'!AA$12:AA$500)</f>
        <v>0</v>
      </c>
      <c r="AB187" s="42">
        <f>SUMIF('R-Existing'!$B$12:$B$500,$B187,'R-Existing'!AB$12:AB$500)</f>
        <v>0</v>
      </c>
      <c r="AC187" s="42">
        <f>SUMIF('R-Existing'!$B$12:$B$500,$B187,'R-Existing'!AC$12:AC$500)</f>
        <v>0</v>
      </c>
      <c r="AD187" s="42">
        <f>SUMIF('R-Existing'!$B$12:$B$500,$B187,'R-Existing'!AD$12:AD$500)</f>
        <v>0</v>
      </c>
      <c r="AE187" s="70">
        <f>SUMIF('R-Existing'!$B$12:$B$500,$B187,'R-Existing'!AE$12:AE$500)</f>
        <v>0.1111</v>
      </c>
      <c r="AF187" s="42">
        <f>SUMIF('R-Existing'!$B$12:$B$500,$B187,'R-Existing'!AF$12:AF$500)</f>
        <v>0</v>
      </c>
      <c r="AG187" s="42">
        <f>SUMIF('R-Existing'!$B$12:$B$500,$B187,'R-Existing'!AG$12:AG$500)</f>
        <v>0</v>
      </c>
      <c r="AH187" s="42">
        <f>SUMIF('R-Existing'!$B$12:$B$500,$B187,'R-Existing'!AH$12:AH$500)</f>
        <v>0</v>
      </c>
      <c r="AI187" s="42">
        <f>SUMIF('R-Existing'!$B$12:$B$500,$B187,'R-Existing'!AI$12:AI$500)</f>
        <v>0</v>
      </c>
      <c r="AJ187" s="42">
        <f>SUMIF('R-Existing'!$B$12:$B$500,$B187,'R-Existing'!AJ$12:AJ$500)</f>
        <v>0</v>
      </c>
      <c r="AK187" s="42">
        <f>SUMIF('R-Existing'!$B$12:$B$500,$B187,'R-Existing'!AK$12:AK$500)</f>
        <v>0</v>
      </c>
      <c r="AL187" s="42">
        <f>SUMIF('R-Existing'!$B$12:$B$500,$B187,'R-Existing'!AL$12:AL$500)</f>
        <v>0</v>
      </c>
      <c r="AM187" s="42">
        <f>SUMIF('R-Existing'!$B$12:$B$500,$B187,'R-Existing'!AM$12:AM$500)</f>
        <v>0</v>
      </c>
      <c r="AN187" s="42">
        <f>SUMIF('R-Existing'!$B$12:$B$500,$B187,'R-Existing'!AN$12:AN$500)</f>
        <v>0</v>
      </c>
      <c r="AO187" s="42"/>
      <c r="AP187" s="42"/>
    </row>
    <row r="188" spans="1:42" x14ac:dyDescent="0.2">
      <c r="A188" s="1">
        <f t="shared" si="10"/>
        <v>12</v>
      </c>
      <c r="B188" s="10">
        <f t="shared" si="13"/>
        <v>47118</v>
      </c>
      <c r="C188" s="42">
        <f>SUMIF('R-Existing'!$B$12:$B$500,$B188,'R-Existing'!C$12:C$500)</f>
        <v>0</v>
      </c>
      <c r="D188" s="42">
        <f>SUMIF('R-Existing'!$B$12:$B$500,$B188,'R-Existing'!D$12:D$500)</f>
        <v>6261933.629999998</v>
      </c>
      <c r="E188" s="42">
        <f>SUMIF('R-Existing'!$B$12:$B$500,$B188,'R-Existing'!E$12:E$500)</f>
        <v>0</v>
      </c>
      <c r="F188" s="42">
        <f>SUMIF('R-Existing'!$B$12:$B$500,$B188,'R-Existing'!F$12:F$500)</f>
        <v>0</v>
      </c>
      <c r="G188" s="42">
        <f>SUMIF('R-Existing'!$B$12:$B$500,$B188,'R-Existing'!G$12:G$500)</f>
        <v>0</v>
      </c>
      <c r="H188" s="42">
        <f>SUMIF('R-Existing'!$B$12:$B$500,$B188,'R-Existing'!H$12:H$500)</f>
        <v>0</v>
      </c>
      <c r="I188" s="42">
        <f>SUMIF('R-Existing'!$B$12:$B$500,$B188,'R-Existing'!I$12:I$500)</f>
        <v>0</v>
      </c>
      <c r="J188" s="42">
        <f>SUMIF('R-Existing'!$B$12:$B$500,$B188,'R-Existing'!J$12:J$500)</f>
        <v>0</v>
      </c>
      <c r="K188" s="42">
        <f>SUMIF('R-Existing'!$B$12:$B$500,$B188,'R-Existing'!K$12:K$500)</f>
        <v>0</v>
      </c>
      <c r="L188" s="42">
        <f>SUMIF('R-Existing'!$B$12:$B$500,$B188,'R-Existing'!L$12:L$500)</f>
        <v>0</v>
      </c>
      <c r="M188" s="42">
        <f>SUMIF('R-Existing'!$B$12:$B$500,$B188,'R-Existing'!M$12:M$500)</f>
        <v>0</v>
      </c>
      <c r="N188" s="42">
        <f>SUMIF('R-Existing'!$B$12:$B$500,$B188,'R-Existing'!N$12:N$500)</f>
        <v>0</v>
      </c>
      <c r="O188" s="42">
        <f>SUMIF('R-Existing'!$B$12:$B$500,$B188,'R-Existing'!O$12:O$500)</f>
        <v>0</v>
      </c>
      <c r="P188" s="42">
        <f>SUMIF('R-Existing'!$B$12:$B$500,$B188,'R-Existing'!P$12:P$500)</f>
        <v>0</v>
      </c>
      <c r="Q188" s="42">
        <f>SUMIF('R-Existing'!$B$12:$B$500,$B188,'R-Existing'!Q$12:Q$500)</f>
        <v>0</v>
      </c>
      <c r="R188" s="42">
        <f>SUMIF('R-Existing'!$B$12:$B$500,$B188,'R-Existing'!R$12:R$500)</f>
        <v>0</v>
      </c>
      <c r="S188" s="42">
        <f>SUMIF('R-Existing'!$B$12:$B$500,$B188,'R-Existing'!S$12:S$500)</f>
        <v>0</v>
      </c>
      <c r="T188" s="42">
        <f>SUMIF('R-Existing'!$B$12:$B$500,$B188,'R-Existing'!T$12:T$500)</f>
        <v>0</v>
      </c>
      <c r="U188" s="42">
        <f t="shared" si="12"/>
        <v>1</v>
      </c>
      <c r="V188" s="42">
        <f>SUMIF('R-Existing'!$B$12:$B$500,$B188,'R-Existing'!V$12:V$500)</f>
        <v>0</v>
      </c>
      <c r="W188" s="42">
        <f>SUMIF('R-Existing'!$B$12:$B$500,$B188,'R-Existing'!W$12:W$500)</f>
        <v>0</v>
      </c>
      <c r="X188" s="42">
        <f>SUMIF('R-Existing'!$B$12:$B$500,$B188,'R-Existing'!X$12:X$500)</f>
        <v>155</v>
      </c>
      <c r="Y188" s="42">
        <f>SUMIF('R-Existing'!$B$12:$B$500,$B188,'R-Existing'!Y$12:Y$500)</f>
        <v>0</v>
      </c>
      <c r="Z188" s="42">
        <f>SUMIF('R-Existing'!$B$12:$B$500,$B188,'R-Existing'!Z$12:Z$500)</f>
        <v>0</v>
      </c>
      <c r="AA188" s="42">
        <f>SUMIF('R-Existing'!$B$12:$B$500,$B188,'R-Existing'!AA$12:AA$500)</f>
        <v>0</v>
      </c>
      <c r="AB188" s="42">
        <f>SUMIF('R-Existing'!$B$12:$B$500,$B188,'R-Existing'!AB$12:AB$500)</f>
        <v>0</v>
      </c>
      <c r="AC188" s="42">
        <f>SUMIF('R-Existing'!$B$12:$B$500,$B188,'R-Existing'!AC$12:AC$500)</f>
        <v>0</v>
      </c>
      <c r="AD188" s="42">
        <f>SUMIF('R-Existing'!$B$12:$B$500,$B188,'R-Existing'!AD$12:AD$500)</f>
        <v>0</v>
      </c>
      <c r="AE188" s="70">
        <f>SUMIF('R-Existing'!$B$12:$B$500,$B188,'R-Existing'!AE$12:AE$500)</f>
        <v>0.1111</v>
      </c>
      <c r="AF188" s="42">
        <f>SUMIF('R-Existing'!$B$12:$B$500,$B188,'R-Existing'!AF$12:AF$500)</f>
        <v>0</v>
      </c>
      <c r="AG188" s="42">
        <f>SUMIF('R-Existing'!$B$12:$B$500,$B188,'R-Existing'!AG$12:AG$500)</f>
        <v>0</v>
      </c>
      <c r="AH188" s="42">
        <f>SUMIF('R-Existing'!$B$12:$B$500,$B188,'R-Existing'!AH$12:AH$500)</f>
        <v>0</v>
      </c>
      <c r="AI188" s="42">
        <f>SUMIF('R-Existing'!$B$12:$B$500,$B188,'R-Existing'!AI$12:AI$500)</f>
        <v>0</v>
      </c>
      <c r="AJ188" s="42">
        <f>SUMIF('R-Existing'!$B$12:$B$500,$B188,'R-Existing'!AJ$12:AJ$500)</f>
        <v>0</v>
      </c>
      <c r="AK188" s="42">
        <f>SUMIF('R-Existing'!$B$12:$B$500,$B188,'R-Existing'!AK$12:AK$500)</f>
        <v>0</v>
      </c>
      <c r="AL188" s="42">
        <f>SUMIF('R-Existing'!$B$12:$B$500,$B188,'R-Existing'!AL$12:AL$500)</f>
        <v>0</v>
      </c>
      <c r="AM188" s="42">
        <f>SUMIF('R-Existing'!$B$12:$B$500,$B188,'R-Existing'!AM$12:AM$500)</f>
        <v>0</v>
      </c>
      <c r="AN188" s="42">
        <f>SUMIF('R-Existing'!$B$12:$B$500,$B188,'R-Existing'!AN$12:AN$500)</f>
        <v>0</v>
      </c>
      <c r="AO188" s="42"/>
      <c r="AP188" s="42"/>
    </row>
    <row r="189" spans="1:42" x14ac:dyDescent="0.2">
      <c r="A189" s="1">
        <f t="shared" si="10"/>
        <v>1</v>
      </c>
      <c r="B189" s="10">
        <f t="shared" si="13"/>
        <v>47149</v>
      </c>
      <c r="C189" s="42">
        <f>SUMIF('R-Existing'!$B$12:$B$500,$B189,'R-Existing'!C$12:C$500)</f>
        <v>0</v>
      </c>
      <c r="D189" s="42">
        <f>SUMIF('R-Existing'!$B$12:$B$500,$B189,'R-Existing'!D$12:D$500)</f>
        <v>6261933.629999998</v>
      </c>
      <c r="E189" s="42">
        <f>SUMIF('R-Existing'!$B$12:$B$500,$B189,'R-Existing'!E$12:E$500)</f>
        <v>0</v>
      </c>
      <c r="F189" s="42">
        <f>SUMIF('R-Existing'!$B$12:$B$500,$B189,'R-Existing'!F$12:F$500)</f>
        <v>0</v>
      </c>
      <c r="G189" s="42">
        <f>SUMIF('R-Existing'!$B$12:$B$500,$B189,'R-Existing'!G$12:G$500)</f>
        <v>0</v>
      </c>
      <c r="H189" s="42">
        <f>SUMIF('R-Existing'!$B$12:$B$500,$B189,'R-Existing'!H$12:H$500)</f>
        <v>0</v>
      </c>
      <c r="I189" s="42">
        <f>SUMIF('R-Existing'!$B$12:$B$500,$B189,'R-Existing'!I$12:I$500)</f>
        <v>0</v>
      </c>
      <c r="J189" s="42">
        <f>SUMIF('R-Existing'!$B$12:$B$500,$B189,'R-Existing'!J$12:J$500)</f>
        <v>0</v>
      </c>
      <c r="K189" s="42">
        <f>SUMIF('R-Existing'!$B$12:$B$500,$B189,'R-Existing'!K$12:K$500)</f>
        <v>0</v>
      </c>
      <c r="L189" s="42">
        <f>SUMIF('R-Existing'!$B$12:$B$500,$B189,'R-Existing'!L$12:L$500)</f>
        <v>0</v>
      </c>
      <c r="M189" s="42">
        <f>SUMIF('R-Existing'!$B$12:$B$500,$B189,'R-Existing'!M$12:M$500)</f>
        <v>0</v>
      </c>
      <c r="N189" s="42">
        <f>SUMIF('R-Existing'!$B$12:$B$500,$B189,'R-Existing'!N$12:N$500)</f>
        <v>0</v>
      </c>
      <c r="O189" s="42">
        <f>SUMIF('R-Existing'!$B$12:$B$500,$B189,'R-Existing'!O$12:O$500)</f>
        <v>0</v>
      </c>
      <c r="P189" s="42">
        <f>SUMIF('R-Existing'!$B$12:$B$500,$B189,'R-Existing'!P$12:P$500)</f>
        <v>0</v>
      </c>
      <c r="Q189" s="42">
        <f>SUMIF('R-Existing'!$B$12:$B$500,$B189,'R-Existing'!Q$12:Q$500)</f>
        <v>0</v>
      </c>
      <c r="R189" s="42">
        <f>SUMIF('R-Existing'!$B$12:$B$500,$B189,'R-Existing'!R$12:R$500)</f>
        <v>0</v>
      </c>
      <c r="S189" s="42">
        <f>SUMIF('R-Existing'!$B$12:$B$500,$B189,'R-Existing'!S$12:S$500)</f>
        <v>0</v>
      </c>
      <c r="T189" s="42">
        <f>SUMIF('R-Existing'!$B$12:$B$500,$B189,'R-Existing'!T$12:T$500)</f>
        <v>0</v>
      </c>
      <c r="U189" s="42">
        <f t="shared" si="12"/>
        <v>1</v>
      </c>
      <c r="V189" s="42">
        <f>SUMIF('R-Existing'!$B$12:$B$500,$B189,'R-Existing'!V$12:V$500)</f>
        <v>0</v>
      </c>
      <c r="W189" s="42">
        <f>SUMIF('R-Existing'!$B$12:$B$500,$B189,'R-Existing'!W$12:W$500)</f>
        <v>0</v>
      </c>
      <c r="X189" s="42">
        <f>SUMIF('R-Existing'!$B$12:$B$500,$B189,'R-Existing'!X$12:X$500)</f>
        <v>155</v>
      </c>
      <c r="Y189" s="42">
        <f>SUMIF('R-Existing'!$B$12:$B$500,$B189,'R-Existing'!Y$12:Y$500)</f>
        <v>0</v>
      </c>
      <c r="Z189" s="42">
        <f>SUMIF('R-Existing'!$B$12:$B$500,$B189,'R-Existing'!Z$12:Z$500)</f>
        <v>0</v>
      </c>
      <c r="AA189" s="42">
        <f>SUMIF('R-Existing'!$B$12:$B$500,$B189,'R-Existing'!AA$12:AA$500)</f>
        <v>0</v>
      </c>
      <c r="AB189" s="42">
        <f>SUMIF('R-Existing'!$B$12:$B$500,$B189,'R-Existing'!AB$12:AB$500)</f>
        <v>0</v>
      </c>
      <c r="AC189" s="42">
        <f>SUMIF('R-Existing'!$B$12:$B$500,$B189,'R-Existing'!AC$12:AC$500)</f>
        <v>0</v>
      </c>
      <c r="AD189" s="42">
        <f>SUMIF('R-Existing'!$B$12:$B$500,$B189,'R-Existing'!AD$12:AD$500)</f>
        <v>0</v>
      </c>
      <c r="AE189" s="70">
        <f>SUMIF('R-Existing'!$B$12:$B$500,$B189,'R-Existing'!AE$12:AE$500)</f>
        <v>0.1111</v>
      </c>
      <c r="AF189" s="42">
        <f>SUMIF('R-Existing'!$B$12:$B$500,$B189,'R-Existing'!AF$12:AF$500)</f>
        <v>0</v>
      </c>
      <c r="AG189" s="42">
        <f>SUMIF('R-Existing'!$B$12:$B$500,$B189,'R-Existing'!AG$12:AG$500)</f>
        <v>0</v>
      </c>
      <c r="AH189" s="42">
        <f>SUMIF('R-Existing'!$B$12:$B$500,$B189,'R-Existing'!AH$12:AH$500)</f>
        <v>0</v>
      </c>
      <c r="AI189" s="42">
        <f>SUMIF('R-Existing'!$B$12:$B$500,$B189,'R-Existing'!AI$12:AI$500)</f>
        <v>0</v>
      </c>
      <c r="AJ189" s="42">
        <f>SUMIF('R-Existing'!$B$12:$B$500,$B189,'R-Existing'!AJ$12:AJ$500)</f>
        <v>0</v>
      </c>
      <c r="AK189" s="42">
        <f>SUMIF('R-Existing'!$B$12:$B$500,$B189,'R-Existing'!AK$12:AK$500)</f>
        <v>0</v>
      </c>
      <c r="AL189" s="42">
        <f>SUMIF('R-Existing'!$B$12:$B$500,$B189,'R-Existing'!AL$12:AL$500)</f>
        <v>0</v>
      </c>
      <c r="AM189" s="42">
        <f>SUMIF('R-Existing'!$B$12:$B$500,$B189,'R-Existing'!AM$12:AM$500)</f>
        <v>0</v>
      </c>
      <c r="AN189" s="42">
        <f>SUMIF('R-Existing'!$B$12:$B$500,$B189,'R-Existing'!AN$12:AN$500)</f>
        <v>0</v>
      </c>
      <c r="AO189" s="42"/>
      <c r="AP189" s="42"/>
    </row>
    <row r="190" spans="1:42" x14ac:dyDescent="0.2">
      <c r="A190" s="1">
        <f t="shared" si="10"/>
        <v>2</v>
      </c>
      <c r="B190" s="10">
        <f t="shared" si="13"/>
        <v>47177</v>
      </c>
      <c r="C190" s="42">
        <f>SUMIF('R-Existing'!$B$12:$B$500,$B190,'R-Existing'!C$12:C$500)</f>
        <v>0</v>
      </c>
      <c r="D190" s="42">
        <f>SUMIF('R-Existing'!$B$12:$B$500,$B190,'R-Existing'!D$12:D$500)</f>
        <v>6261933.629999998</v>
      </c>
      <c r="E190" s="42">
        <f>SUMIF('R-Existing'!$B$12:$B$500,$B190,'R-Existing'!E$12:E$500)</f>
        <v>0</v>
      </c>
      <c r="F190" s="42">
        <f>SUMIF('R-Existing'!$B$12:$B$500,$B190,'R-Existing'!F$12:F$500)</f>
        <v>0</v>
      </c>
      <c r="G190" s="42">
        <f>SUMIF('R-Existing'!$B$12:$B$500,$B190,'R-Existing'!G$12:G$500)</f>
        <v>0</v>
      </c>
      <c r="H190" s="42">
        <f>SUMIF('R-Existing'!$B$12:$B$500,$B190,'R-Existing'!H$12:H$500)</f>
        <v>0</v>
      </c>
      <c r="I190" s="42">
        <f>SUMIF('R-Existing'!$B$12:$B$500,$B190,'R-Existing'!I$12:I$500)</f>
        <v>0</v>
      </c>
      <c r="J190" s="42">
        <f>SUMIF('R-Existing'!$B$12:$B$500,$B190,'R-Existing'!J$12:J$500)</f>
        <v>0</v>
      </c>
      <c r="K190" s="42">
        <f>SUMIF('R-Existing'!$B$12:$B$500,$B190,'R-Existing'!K$12:K$500)</f>
        <v>0</v>
      </c>
      <c r="L190" s="42">
        <f>SUMIF('R-Existing'!$B$12:$B$500,$B190,'R-Existing'!L$12:L$500)</f>
        <v>0</v>
      </c>
      <c r="M190" s="42">
        <f>SUMIF('R-Existing'!$B$12:$B$500,$B190,'R-Existing'!M$12:M$500)</f>
        <v>0</v>
      </c>
      <c r="N190" s="42">
        <f>SUMIF('R-Existing'!$B$12:$B$500,$B190,'R-Existing'!N$12:N$500)</f>
        <v>0</v>
      </c>
      <c r="O190" s="42">
        <f>SUMIF('R-Existing'!$B$12:$B$500,$B190,'R-Existing'!O$12:O$500)</f>
        <v>0</v>
      </c>
      <c r="P190" s="42">
        <f>SUMIF('R-Existing'!$B$12:$B$500,$B190,'R-Existing'!P$12:P$500)</f>
        <v>0</v>
      </c>
      <c r="Q190" s="42">
        <f>SUMIF('R-Existing'!$B$12:$B$500,$B190,'R-Existing'!Q$12:Q$500)</f>
        <v>0</v>
      </c>
      <c r="R190" s="42">
        <f>SUMIF('R-Existing'!$B$12:$B$500,$B190,'R-Existing'!R$12:R$500)</f>
        <v>0</v>
      </c>
      <c r="S190" s="42">
        <f>SUMIF('R-Existing'!$B$12:$B$500,$B190,'R-Existing'!S$12:S$500)</f>
        <v>0</v>
      </c>
      <c r="T190" s="42">
        <f>SUMIF('R-Existing'!$B$12:$B$500,$B190,'R-Existing'!T$12:T$500)</f>
        <v>0</v>
      </c>
      <c r="U190" s="42">
        <f t="shared" si="12"/>
        <v>1</v>
      </c>
      <c r="V190" s="42">
        <f>SUMIF('R-Existing'!$B$12:$B$500,$B190,'R-Existing'!V$12:V$500)</f>
        <v>0</v>
      </c>
      <c r="W190" s="42">
        <f>SUMIF('R-Existing'!$B$12:$B$500,$B190,'R-Existing'!W$12:W$500)</f>
        <v>0</v>
      </c>
      <c r="X190" s="42">
        <f>SUMIF('R-Existing'!$B$12:$B$500,$B190,'R-Existing'!X$12:X$500)</f>
        <v>155</v>
      </c>
      <c r="Y190" s="42">
        <f>SUMIF('R-Existing'!$B$12:$B$500,$B190,'R-Existing'!Y$12:Y$500)</f>
        <v>0</v>
      </c>
      <c r="Z190" s="42">
        <f>SUMIF('R-Existing'!$B$12:$B$500,$B190,'R-Existing'!Z$12:Z$500)</f>
        <v>0</v>
      </c>
      <c r="AA190" s="42">
        <f>SUMIF('R-Existing'!$B$12:$B$500,$B190,'R-Existing'!AA$12:AA$500)</f>
        <v>0</v>
      </c>
      <c r="AB190" s="42">
        <f>SUMIF('R-Existing'!$B$12:$B$500,$B190,'R-Existing'!AB$12:AB$500)</f>
        <v>0</v>
      </c>
      <c r="AC190" s="42">
        <f>SUMIF('R-Existing'!$B$12:$B$500,$B190,'R-Existing'!AC$12:AC$500)</f>
        <v>0</v>
      </c>
      <c r="AD190" s="42">
        <f>SUMIF('R-Existing'!$B$12:$B$500,$B190,'R-Existing'!AD$12:AD$500)</f>
        <v>0</v>
      </c>
      <c r="AE190" s="70">
        <f>SUMIF('R-Existing'!$B$12:$B$500,$B190,'R-Existing'!AE$12:AE$500)</f>
        <v>0.1111</v>
      </c>
      <c r="AF190" s="42">
        <f>SUMIF('R-Existing'!$B$12:$B$500,$B190,'R-Existing'!AF$12:AF$500)</f>
        <v>0</v>
      </c>
      <c r="AG190" s="42">
        <f>SUMIF('R-Existing'!$B$12:$B$500,$B190,'R-Existing'!AG$12:AG$500)</f>
        <v>0</v>
      </c>
      <c r="AH190" s="42">
        <f>SUMIF('R-Existing'!$B$12:$B$500,$B190,'R-Existing'!AH$12:AH$500)</f>
        <v>0</v>
      </c>
      <c r="AI190" s="42">
        <f>SUMIF('R-Existing'!$B$12:$B$500,$B190,'R-Existing'!AI$12:AI$500)</f>
        <v>0</v>
      </c>
      <c r="AJ190" s="42">
        <f>SUMIF('R-Existing'!$B$12:$B$500,$B190,'R-Existing'!AJ$12:AJ$500)</f>
        <v>0</v>
      </c>
      <c r="AK190" s="42">
        <f>SUMIF('R-Existing'!$B$12:$B$500,$B190,'R-Existing'!AK$12:AK$500)</f>
        <v>0</v>
      </c>
      <c r="AL190" s="42">
        <f>SUMIF('R-Existing'!$B$12:$B$500,$B190,'R-Existing'!AL$12:AL$500)</f>
        <v>0</v>
      </c>
      <c r="AM190" s="42">
        <f>SUMIF('R-Existing'!$B$12:$B$500,$B190,'R-Existing'!AM$12:AM$500)</f>
        <v>0</v>
      </c>
      <c r="AN190" s="42">
        <f>SUMIF('R-Existing'!$B$12:$B$500,$B190,'R-Existing'!AN$12:AN$500)</f>
        <v>0</v>
      </c>
      <c r="AO190" s="42"/>
      <c r="AP190" s="42"/>
    </row>
    <row r="191" spans="1:42" x14ac:dyDescent="0.2">
      <c r="A191" s="1">
        <f t="shared" si="10"/>
        <v>3</v>
      </c>
      <c r="B191" s="10">
        <f t="shared" si="13"/>
        <v>47208</v>
      </c>
      <c r="C191" s="42">
        <f>SUMIF('R-Existing'!$B$12:$B$500,$B191,'R-Existing'!C$12:C$500)</f>
        <v>0</v>
      </c>
      <c r="D191" s="42">
        <f>SUMIF('R-Existing'!$B$12:$B$500,$B191,'R-Existing'!D$12:D$500)</f>
        <v>6261933.629999998</v>
      </c>
      <c r="E191" s="42">
        <f>SUMIF('R-Existing'!$B$12:$B$500,$B191,'R-Existing'!E$12:E$500)</f>
        <v>0</v>
      </c>
      <c r="F191" s="42">
        <f>SUMIF('R-Existing'!$B$12:$B$500,$B191,'R-Existing'!F$12:F$500)</f>
        <v>0</v>
      </c>
      <c r="G191" s="42">
        <f>SUMIF('R-Existing'!$B$12:$B$500,$B191,'R-Existing'!G$12:G$500)</f>
        <v>0</v>
      </c>
      <c r="H191" s="42">
        <f>SUMIF('R-Existing'!$B$12:$B$500,$B191,'R-Existing'!H$12:H$500)</f>
        <v>0</v>
      </c>
      <c r="I191" s="42">
        <f>SUMIF('R-Existing'!$B$12:$B$500,$B191,'R-Existing'!I$12:I$500)</f>
        <v>0</v>
      </c>
      <c r="J191" s="42">
        <f>SUMIF('R-Existing'!$B$12:$B$500,$B191,'R-Existing'!J$12:J$500)</f>
        <v>0</v>
      </c>
      <c r="K191" s="42">
        <f>SUMIF('R-Existing'!$B$12:$B$500,$B191,'R-Existing'!K$12:K$500)</f>
        <v>0</v>
      </c>
      <c r="L191" s="42">
        <f>SUMIF('R-Existing'!$B$12:$B$500,$B191,'R-Existing'!L$12:L$500)</f>
        <v>0</v>
      </c>
      <c r="M191" s="42">
        <f>SUMIF('R-Existing'!$B$12:$B$500,$B191,'R-Existing'!M$12:M$500)</f>
        <v>0</v>
      </c>
      <c r="N191" s="42">
        <f>SUMIF('R-Existing'!$B$12:$B$500,$B191,'R-Existing'!N$12:N$500)</f>
        <v>0</v>
      </c>
      <c r="O191" s="42">
        <f>SUMIF('R-Existing'!$B$12:$B$500,$B191,'R-Existing'!O$12:O$500)</f>
        <v>0</v>
      </c>
      <c r="P191" s="42">
        <f>SUMIF('R-Existing'!$B$12:$B$500,$B191,'R-Existing'!P$12:P$500)</f>
        <v>0</v>
      </c>
      <c r="Q191" s="42">
        <f>SUMIF('R-Existing'!$B$12:$B$500,$B191,'R-Existing'!Q$12:Q$500)</f>
        <v>0</v>
      </c>
      <c r="R191" s="42">
        <f>SUMIF('R-Existing'!$B$12:$B$500,$B191,'R-Existing'!R$12:R$500)</f>
        <v>0</v>
      </c>
      <c r="S191" s="42">
        <f>SUMIF('R-Existing'!$B$12:$B$500,$B191,'R-Existing'!S$12:S$500)</f>
        <v>0</v>
      </c>
      <c r="T191" s="42">
        <f>SUMIF('R-Existing'!$B$12:$B$500,$B191,'R-Existing'!T$12:T$500)</f>
        <v>0</v>
      </c>
      <c r="U191" s="42">
        <f t="shared" si="12"/>
        <v>1</v>
      </c>
      <c r="V191" s="42">
        <f>SUMIF('R-Existing'!$B$12:$B$500,$B191,'R-Existing'!V$12:V$500)</f>
        <v>0</v>
      </c>
      <c r="W191" s="42">
        <f>SUMIF('R-Existing'!$B$12:$B$500,$B191,'R-Existing'!W$12:W$500)</f>
        <v>0</v>
      </c>
      <c r="X191" s="42">
        <f>SUMIF('R-Existing'!$B$12:$B$500,$B191,'R-Existing'!X$12:X$500)</f>
        <v>155</v>
      </c>
      <c r="Y191" s="42">
        <f>SUMIF('R-Existing'!$B$12:$B$500,$B191,'R-Existing'!Y$12:Y$500)</f>
        <v>0</v>
      </c>
      <c r="Z191" s="42">
        <f>SUMIF('R-Existing'!$B$12:$B$500,$B191,'R-Existing'!Z$12:Z$500)</f>
        <v>0</v>
      </c>
      <c r="AA191" s="42">
        <f>SUMIF('R-Existing'!$B$12:$B$500,$B191,'R-Existing'!AA$12:AA$500)</f>
        <v>0</v>
      </c>
      <c r="AB191" s="42">
        <f>SUMIF('R-Existing'!$B$12:$B$500,$B191,'R-Existing'!AB$12:AB$500)</f>
        <v>0</v>
      </c>
      <c r="AC191" s="42">
        <f>SUMIF('R-Existing'!$B$12:$B$500,$B191,'R-Existing'!AC$12:AC$500)</f>
        <v>0</v>
      </c>
      <c r="AD191" s="42">
        <f>SUMIF('R-Existing'!$B$12:$B$500,$B191,'R-Existing'!AD$12:AD$500)</f>
        <v>0</v>
      </c>
      <c r="AE191" s="70">
        <f>SUMIF('R-Existing'!$B$12:$B$500,$B191,'R-Existing'!AE$12:AE$500)</f>
        <v>0.1111</v>
      </c>
      <c r="AF191" s="42">
        <f>SUMIF('R-Existing'!$B$12:$B$500,$B191,'R-Existing'!AF$12:AF$500)</f>
        <v>0</v>
      </c>
      <c r="AG191" s="42">
        <f>SUMIF('R-Existing'!$B$12:$B$500,$B191,'R-Existing'!AG$12:AG$500)</f>
        <v>0</v>
      </c>
      <c r="AH191" s="42">
        <f>SUMIF('R-Existing'!$B$12:$B$500,$B191,'R-Existing'!AH$12:AH$500)</f>
        <v>0</v>
      </c>
      <c r="AI191" s="42">
        <f>SUMIF('R-Existing'!$B$12:$B$500,$B191,'R-Existing'!AI$12:AI$500)</f>
        <v>0</v>
      </c>
      <c r="AJ191" s="42">
        <f>SUMIF('R-Existing'!$B$12:$B$500,$B191,'R-Existing'!AJ$12:AJ$500)</f>
        <v>0</v>
      </c>
      <c r="AK191" s="42">
        <f>SUMIF('R-Existing'!$B$12:$B$500,$B191,'R-Existing'!AK$12:AK$500)</f>
        <v>0</v>
      </c>
      <c r="AL191" s="42">
        <f>SUMIF('R-Existing'!$B$12:$B$500,$B191,'R-Existing'!AL$12:AL$500)</f>
        <v>0</v>
      </c>
      <c r="AM191" s="42">
        <f>SUMIF('R-Existing'!$B$12:$B$500,$B191,'R-Existing'!AM$12:AM$500)</f>
        <v>0</v>
      </c>
      <c r="AN191" s="42">
        <f>SUMIF('R-Existing'!$B$12:$B$500,$B191,'R-Existing'!AN$12:AN$500)</f>
        <v>0</v>
      </c>
      <c r="AO191" s="42"/>
      <c r="AP191" s="42"/>
    </row>
    <row r="192" spans="1:42" x14ac:dyDescent="0.2">
      <c r="A192" s="1">
        <f t="shared" si="10"/>
        <v>4</v>
      </c>
      <c r="B192" s="10">
        <f t="shared" si="13"/>
        <v>47238</v>
      </c>
      <c r="C192" s="42">
        <f>SUMIF('R-Existing'!$B$12:$B$500,$B192,'R-Existing'!C$12:C$500)</f>
        <v>0</v>
      </c>
      <c r="D192" s="42">
        <f>SUMIF('R-Existing'!$B$12:$B$500,$B192,'R-Existing'!D$12:D$500)</f>
        <v>6261933.629999998</v>
      </c>
      <c r="E192" s="42">
        <f>SUMIF('R-Existing'!$B$12:$B$500,$B192,'R-Existing'!E$12:E$500)</f>
        <v>0</v>
      </c>
      <c r="F192" s="42">
        <f>SUMIF('R-Existing'!$B$12:$B$500,$B192,'R-Existing'!F$12:F$500)</f>
        <v>0</v>
      </c>
      <c r="G192" s="42">
        <f>SUMIF('R-Existing'!$B$12:$B$500,$B192,'R-Existing'!G$12:G$500)</f>
        <v>0</v>
      </c>
      <c r="H192" s="42">
        <f>SUMIF('R-Existing'!$B$12:$B$500,$B192,'R-Existing'!H$12:H$500)</f>
        <v>0</v>
      </c>
      <c r="I192" s="42">
        <f>SUMIF('R-Existing'!$B$12:$B$500,$B192,'R-Existing'!I$12:I$500)</f>
        <v>0</v>
      </c>
      <c r="J192" s="42">
        <f>SUMIF('R-Existing'!$B$12:$B$500,$B192,'R-Existing'!J$12:J$500)</f>
        <v>0</v>
      </c>
      <c r="K192" s="42">
        <f>SUMIF('R-Existing'!$B$12:$B$500,$B192,'R-Existing'!K$12:K$500)</f>
        <v>0</v>
      </c>
      <c r="L192" s="42">
        <f>SUMIF('R-Existing'!$B$12:$B$500,$B192,'R-Existing'!L$12:L$500)</f>
        <v>0</v>
      </c>
      <c r="M192" s="42">
        <f>SUMIF('R-Existing'!$B$12:$B$500,$B192,'R-Existing'!M$12:M$500)</f>
        <v>0</v>
      </c>
      <c r="N192" s="42">
        <f>SUMIF('R-Existing'!$B$12:$B$500,$B192,'R-Existing'!N$12:N$500)</f>
        <v>0</v>
      </c>
      <c r="O192" s="42">
        <f>SUMIF('R-Existing'!$B$12:$B$500,$B192,'R-Existing'!O$12:O$500)</f>
        <v>0</v>
      </c>
      <c r="P192" s="42">
        <f>SUMIF('R-Existing'!$B$12:$B$500,$B192,'R-Existing'!P$12:P$500)</f>
        <v>0</v>
      </c>
      <c r="Q192" s="42">
        <f>SUMIF('R-Existing'!$B$12:$B$500,$B192,'R-Existing'!Q$12:Q$500)</f>
        <v>0</v>
      </c>
      <c r="R192" s="42">
        <f>SUMIF('R-Existing'!$B$12:$B$500,$B192,'R-Existing'!R$12:R$500)</f>
        <v>0</v>
      </c>
      <c r="S192" s="42">
        <f>SUMIF('R-Existing'!$B$12:$B$500,$B192,'R-Existing'!S$12:S$500)</f>
        <v>0</v>
      </c>
      <c r="T192" s="42">
        <f>SUMIF('R-Existing'!$B$12:$B$500,$B192,'R-Existing'!T$12:T$500)</f>
        <v>0</v>
      </c>
      <c r="U192" s="42">
        <f t="shared" si="12"/>
        <v>1</v>
      </c>
      <c r="V192" s="42">
        <f>SUMIF('R-Existing'!$B$12:$B$500,$B192,'R-Existing'!V$12:V$500)</f>
        <v>0</v>
      </c>
      <c r="W192" s="42">
        <f>SUMIF('R-Existing'!$B$12:$B$500,$B192,'R-Existing'!W$12:W$500)</f>
        <v>0</v>
      </c>
      <c r="X192" s="42">
        <f>SUMIF('R-Existing'!$B$12:$B$500,$B192,'R-Existing'!X$12:X$500)</f>
        <v>155</v>
      </c>
      <c r="Y192" s="42">
        <f>SUMIF('R-Existing'!$B$12:$B$500,$B192,'R-Existing'!Y$12:Y$500)</f>
        <v>0</v>
      </c>
      <c r="Z192" s="42">
        <f>SUMIF('R-Existing'!$B$12:$B$500,$B192,'R-Existing'!Z$12:Z$500)</f>
        <v>0</v>
      </c>
      <c r="AA192" s="42">
        <f>SUMIF('R-Existing'!$B$12:$B$500,$B192,'R-Existing'!AA$12:AA$500)</f>
        <v>0</v>
      </c>
      <c r="AB192" s="42">
        <f>SUMIF('R-Existing'!$B$12:$B$500,$B192,'R-Existing'!AB$12:AB$500)</f>
        <v>0</v>
      </c>
      <c r="AC192" s="42">
        <f>SUMIF('R-Existing'!$B$12:$B$500,$B192,'R-Existing'!AC$12:AC$500)</f>
        <v>0</v>
      </c>
      <c r="AD192" s="42">
        <f>SUMIF('R-Existing'!$B$12:$B$500,$B192,'R-Existing'!AD$12:AD$500)</f>
        <v>0</v>
      </c>
      <c r="AE192" s="70">
        <f>SUMIF('R-Existing'!$B$12:$B$500,$B192,'R-Existing'!AE$12:AE$500)</f>
        <v>0.1111</v>
      </c>
      <c r="AF192" s="42">
        <f>SUMIF('R-Existing'!$B$12:$B$500,$B192,'R-Existing'!AF$12:AF$500)</f>
        <v>0</v>
      </c>
      <c r="AG192" s="42">
        <f>SUMIF('R-Existing'!$B$12:$B$500,$B192,'R-Existing'!AG$12:AG$500)</f>
        <v>0</v>
      </c>
      <c r="AH192" s="42">
        <f>SUMIF('R-Existing'!$B$12:$B$500,$B192,'R-Existing'!AH$12:AH$500)</f>
        <v>0</v>
      </c>
      <c r="AI192" s="42">
        <f>SUMIF('R-Existing'!$B$12:$B$500,$B192,'R-Existing'!AI$12:AI$500)</f>
        <v>0</v>
      </c>
      <c r="AJ192" s="42">
        <f>SUMIF('R-Existing'!$B$12:$B$500,$B192,'R-Existing'!AJ$12:AJ$500)</f>
        <v>0</v>
      </c>
      <c r="AK192" s="42">
        <f>SUMIF('R-Existing'!$B$12:$B$500,$B192,'R-Existing'!AK$12:AK$500)</f>
        <v>0</v>
      </c>
      <c r="AL192" s="42">
        <f>SUMIF('R-Existing'!$B$12:$B$500,$B192,'R-Existing'!AL$12:AL$500)</f>
        <v>0</v>
      </c>
      <c r="AM192" s="42">
        <f>SUMIF('R-Existing'!$B$12:$B$500,$B192,'R-Existing'!AM$12:AM$500)</f>
        <v>0</v>
      </c>
      <c r="AN192" s="42">
        <f>SUMIF('R-Existing'!$B$12:$B$500,$B192,'R-Existing'!AN$12:AN$500)</f>
        <v>0</v>
      </c>
      <c r="AO192" s="42"/>
      <c r="AP192" s="42"/>
    </row>
    <row r="193" spans="1:42" x14ac:dyDescent="0.2">
      <c r="A193" s="43">
        <f t="shared" si="10"/>
        <v>5</v>
      </c>
      <c r="B193" s="10">
        <f t="shared" si="13"/>
        <v>47269</v>
      </c>
      <c r="C193" s="42">
        <f>SUMIF('R-Existing'!$B$12:$B$500,$B193,'R-Existing'!C$12:C$500)</f>
        <v>0</v>
      </c>
      <c r="D193" s="42">
        <f>SUMIF('R-Existing'!$B$12:$B$500,$B193,'R-Existing'!D$12:D$500)</f>
        <v>6261933.629999998</v>
      </c>
      <c r="E193" s="42">
        <f>SUMIF('R-Existing'!$B$12:$B$500,$B193,'R-Existing'!E$12:E$500)</f>
        <v>0</v>
      </c>
      <c r="F193" s="42">
        <f>SUMIF('R-Existing'!$B$12:$B$500,$B193,'R-Existing'!F$12:F$500)</f>
        <v>0</v>
      </c>
      <c r="G193" s="42">
        <f>SUMIF('R-Existing'!$B$12:$B$500,$B193,'R-Existing'!G$12:G$500)</f>
        <v>0</v>
      </c>
      <c r="H193" s="42">
        <f>SUMIF('R-Existing'!$B$12:$B$500,$B193,'R-Existing'!H$12:H$500)</f>
        <v>0</v>
      </c>
      <c r="I193" s="42">
        <f>SUMIF('R-Existing'!$B$12:$B$500,$B193,'R-Existing'!I$12:I$500)</f>
        <v>0</v>
      </c>
      <c r="J193" s="42">
        <f>SUMIF('R-Existing'!$B$12:$B$500,$B193,'R-Existing'!J$12:J$500)</f>
        <v>0</v>
      </c>
      <c r="K193" s="42">
        <f>SUMIF('R-Existing'!$B$12:$B$500,$B193,'R-Existing'!K$12:K$500)</f>
        <v>0</v>
      </c>
      <c r="L193" s="42">
        <f>SUMIF('R-Existing'!$B$12:$B$500,$B193,'R-Existing'!L$12:L$500)</f>
        <v>0</v>
      </c>
      <c r="M193" s="42">
        <f>SUMIF('R-Existing'!$B$12:$B$500,$B193,'R-Existing'!M$12:M$500)</f>
        <v>0</v>
      </c>
      <c r="N193" s="42">
        <f>SUMIF('R-Existing'!$B$12:$B$500,$B193,'R-Existing'!N$12:N$500)</f>
        <v>0</v>
      </c>
      <c r="O193" s="42">
        <f>SUMIF('R-Existing'!$B$12:$B$500,$B193,'R-Existing'!O$12:O$500)</f>
        <v>0</v>
      </c>
      <c r="P193" s="42">
        <f>SUMIF('R-Existing'!$B$12:$B$500,$B193,'R-Existing'!P$12:P$500)</f>
        <v>0</v>
      </c>
      <c r="Q193" s="42">
        <f>SUMIF('R-Existing'!$B$12:$B$500,$B193,'R-Existing'!Q$12:Q$500)</f>
        <v>0</v>
      </c>
      <c r="R193" s="42">
        <f>SUMIF('R-Existing'!$B$12:$B$500,$B193,'R-Existing'!R$12:R$500)</f>
        <v>0</v>
      </c>
      <c r="S193" s="42">
        <f>SUMIF('R-Existing'!$B$12:$B$500,$B193,'R-Existing'!S$12:S$500)</f>
        <v>0</v>
      </c>
      <c r="T193" s="42">
        <f>SUMIF('R-Existing'!$B$12:$B$500,$B193,'R-Existing'!T$12:T$500)</f>
        <v>0</v>
      </c>
      <c r="U193" s="42">
        <f t="shared" si="12"/>
        <v>1</v>
      </c>
      <c r="V193" s="42">
        <f>SUMIF('R-Existing'!$B$12:$B$500,$B193,'R-Existing'!V$12:V$500)</f>
        <v>0</v>
      </c>
      <c r="W193" s="42">
        <f>SUMIF('R-Existing'!$B$12:$B$500,$B193,'R-Existing'!W$12:W$500)</f>
        <v>0</v>
      </c>
      <c r="X193" s="42">
        <f>SUMIF('R-Existing'!$B$12:$B$500,$B193,'R-Existing'!X$12:X$500)</f>
        <v>155</v>
      </c>
      <c r="Y193" s="42">
        <f>SUMIF('R-Existing'!$B$12:$B$500,$B193,'R-Existing'!Y$12:Y$500)</f>
        <v>0</v>
      </c>
      <c r="Z193" s="42">
        <f>SUMIF('R-Existing'!$B$12:$B$500,$B193,'R-Existing'!Z$12:Z$500)</f>
        <v>0</v>
      </c>
      <c r="AA193" s="42">
        <f>SUMIF('R-Existing'!$B$12:$B$500,$B193,'R-Existing'!AA$12:AA$500)</f>
        <v>0</v>
      </c>
      <c r="AB193" s="42">
        <f>SUMIF('R-Existing'!$B$12:$B$500,$B193,'R-Existing'!AB$12:AB$500)</f>
        <v>0</v>
      </c>
      <c r="AC193" s="42">
        <f>SUMIF('R-Existing'!$B$12:$B$500,$B193,'R-Existing'!AC$12:AC$500)</f>
        <v>0</v>
      </c>
      <c r="AD193" s="42">
        <f>SUMIF('R-Existing'!$B$12:$B$500,$B193,'R-Existing'!AD$12:AD$500)</f>
        <v>0</v>
      </c>
      <c r="AE193" s="70">
        <f>SUMIF('R-Existing'!$B$12:$B$500,$B193,'R-Existing'!AE$12:AE$500)</f>
        <v>0.1111</v>
      </c>
      <c r="AF193" s="42">
        <f>SUMIF('R-Existing'!$B$12:$B$500,$B193,'R-Existing'!AF$12:AF$500)</f>
        <v>0</v>
      </c>
      <c r="AG193" s="42">
        <f>SUMIF('R-Existing'!$B$12:$B$500,$B193,'R-Existing'!AG$12:AG$500)</f>
        <v>0</v>
      </c>
      <c r="AH193" s="42">
        <f>SUMIF('R-Existing'!$B$12:$B$500,$B193,'R-Existing'!AH$12:AH$500)</f>
        <v>0</v>
      </c>
      <c r="AI193" s="42">
        <f>SUMIF('R-Existing'!$B$12:$B$500,$B193,'R-Existing'!AI$12:AI$500)</f>
        <v>0</v>
      </c>
      <c r="AJ193" s="42">
        <f>SUMIF('R-Existing'!$B$12:$B$500,$B193,'R-Existing'!AJ$12:AJ$500)</f>
        <v>0</v>
      </c>
      <c r="AK193" s="42">
        <f>SUMIF('R-Existing'!$B$12:$B$500,$B193,'R-Existing'!AK$12:AK$500)</f>
        <v>0</v>
      </c>
      <c r="AL193" s="42">
        <f>SUMIF('R-Existing'!$B$12:$B$500,$B193,'R-Existing'!AL$12:AL$500)</f>
        <v>0</v>
      </c>
      <c r="AM193" s="42">
        <f>SUMIF('R-Existing'!$B$12:$B$500,$B193,'R-Existing'!AM$12:AM$500)</f>
        <v>0</v>
      </c>
      <c r="AN193" s="42">
        <f>SUMIF('R-Existing'!$B$12:$B$500,$B193,'R-Existing'!AN$12:AN$500)</f>
        <v>0</v>
      </c>
      <c r="AO193" s="42"/>
      <c r="AP193" s="42"/>
    </row>
    <row r="194" spans="1:42" x14ac:dyDescent="0.2">
      <c r="A194" s="44">
        <f t="shared" si="10"/>
        <v>6</v>
      </c>
      <c r="B194" s="10">
        <f t="shared" si="13"/>
        <v>47299</v>
      </c>
      <c r="C194" s="42">
        <f>SUMIF('R-Existing'!$B$12:$B$500,$B194,'R-Existing'!C$12:C$500)</f>
        <v>0</v>
      </c>
      <c r="D194" s="42">
        <f>SUMIF('R-Existing'!$B$12:$B$500,$B194,'R-Existing'!D$12:D$500)</f>
        <v>6261933.629999998</v>
      </c>
      <c r="E194" s="42">
        <f>SUMIF('R-Existing'!$B$12:$B$500,$B194,'R-Existing'!E$12:E$500)</f>
        <v>0</v>
      </c>
      <c r="F194" s="42">
        <f>SUMIF('R-Existing'!$B$12:$B$500,$B194,'R-Existing'!F$12:F$500)</f>
        <v>0</v>
      </c>
      <c r="G194" s="42">
        <f>SUMIF('R-Existing'!$B$12:$B$500,$B194,'R-Existing'!G$12:G$500)</f>
        <v>0</v>
      </c>
      <c r="H194" s="42">
        <f>SUMIF('R-Existing'!$B$12:$B$500,$B194,'R-Existing'!H$12:H$500)</f>
        <v>0</v>
      </c>
      <c r="I194" s="42">
        <f>SUMIF('R-Existing'!$B$12:$B$500,$B194,'R-Existing'!I$12:I$500)</f>
        <v>0</v>
      </c>
      <c r="J194" s="42">
        <f>SUMIF('R-Existing'!$B$12:$B$500,$B194,'R-Existing'!J$12:J$500)</f>
        <v>0</v>
      </c>
      <c r="K194" s="42">
        <f>SUMIF('R-Existing'!$B$12:$B$500,$B194,'R-Existing'!K$12:K$500)</f>
        <v>0</v>
      </c>
      <c r="L194" s="42">
        <f>SUMIF('R-Existing'!$B$12:$B$500,$B194,'R-Existing'!L$12:L$500)</f>
        <v>0</v>
      </c>
      <c r="M194" s="42">
        <f>SUMIF('R-Existing'!$B$12:$B$500,$B194,'R-Existing'!M$12:M$500)</f>
        <v>0</v>
      </c>
      <c r="N194" s="42">
        <f>SUMIF('R-Existing'!$B$12:$B$500,$B194,'R-Existing'!N$12:N$500)</f>
        <v>0</v>
      </c>
      <c r="O194" s="42">
        <f>SUMIF('R-Existing'!$B$12:$B$500,$B194,'R-Existing'!O$12:O$500)</f>
        <v>0</v>
      </c>
      <c r="P194" s="42">
        <f>SUMIF('R-Existing'!$B$12:$B$500,$B194,'R-Existing'!P$12:P$500)</f>
        <v>0</v>
      </c>
      <c r="Q194" s="42">
        <f>SUMIF('R-Existing'!$B$12:$B$500,$B194,'R-Existing'!Q$12:Q$500)</f>
        <v>0</v>
      </c>
      <c r="R194" s="42">
        <f>SUMIF('R-Existing'!$B$12:$B$500,$B194,'R-Existing'!R$12:R$500)</f>
        <v>0</v>
      </c>
      <c r="S194" s="42">
        <f>SUMIF('R-Existing'!$B$12:$B$500,$B194,'R-Existing'!S$12:S$500)</f>
        <v>0</v>
      </c>
      <c r="T194" s="42">
        <f>SUMIF('R-Existing'!$B$12:$B$500,$B194,'R-Existing'!T$12:T$500)</f>
        <v>0</v>
      </c>
      <c r="U194" s="42">
        <f t="shared" si="12"/>
        <v>1</v>
      </c>
      <c r="V194" s="42">
        <f>SUMIF('R-Existing'!$B$12:$B$500,$B194,'R-Existing'!V$12:V$500)</f>
        <v>0</v>
      </c>
      <c r="W194" s="42">
        <f>SUMIF('R-Existing'!$B$12:$B$500,$B194,'R-Existing'!W$12:W$500)</f>
        <v>0</v>
      </c>
      <c r="X194" s="42">
        <f>SUMIF('R-Existing'!$B$12:$B$500,$B194,'R-Existing'!X$12:X$500)</f>
        <v>155</v>
      </c>
      <c r="Y194" s="42">
        <f>SUMIF('R-Existing'!$B$12:$B$500,$B194,'R-Existing'!Y$12:Y$500)</f>
        <v>0</v>
      </c>
      <c r="Z194" s="42">
        <f>SUMIF('R-Existing'!$B$12:$B$500,$B194,'R-Existing'!Z$12:Z$500)</f>
        <v>0</v>
      </c>
      <c r="AA194" s="42">
        <f>SUMIF('R-Existing'!$B$12:$B$500,$B194,'R-Existing'!AA$12:AA$500)</f>
        <v>0</v>
      </c>
      <c r="AB194" s="42">
        <f>SUMIF('R-Existing'!$B$12:$B$500,$B194,'R-Existing'!AB$12:AB$500)</f>
        <v>0</v>
      </c>
      <c r="AC194" s="42">
        <f>SUMIF('R-Existing'!$B$12:$B$500,$B194,'R-Existing'!AC$12:AC$500)</f>
        <v>0</v>
      </c>
      <c r="AD194" s="42">
        <f>SUMIF('R-Existing'!$B$12:$B$500,$B194,'R-Existing'!AD$12:AD$500)</f>
        <v>0</v>
      </c>
      <c r="AE194" s="70">
        <f>SUMIF('R-Existing'!$B$12:$B$500,$B194,'R-Existing'!AE$12:AE$500)</f>
        <v>0.1111</v>
      </c>
      <c r="AF194" s="42">
        <f>SUMIF('R-Existing'!$B$12:$B$500,$B194,'R-Existing'!AF$12:AF$500)</f>
        <v>0</v>
      </c>
      <c r="AG194" s="42">
        <f>SUMIF('R-Existing'!$B$12:$B$500,$B194,'R-Existing'!AG$12:AG$500)</f>
        <v>0</v>
      </c>
      <c r="AH194" s="42">
        <f>SUMIF('R-Existing'!$B$12:$B$500,$B194,'R-Existing'!AH$12:AH$500)</f>
        <v>0</v>
      </c>
      <c r="AI194" s="42">
        <f>SUMIF('R-Existing'!$B$12:$B$500,$B194,'R-Existing'!AI$12:AI$500)</f>
        <v>0</v>
      </c>
      <c r="AJ194" s="42">
        <f>SUMIF('R-Existing'!$B$12:$B$500,$B194,'R-Existing'!AJ$12:AJ$500)</f>
        <v>0</v>
      </c>
      <c r="AK194" s="42">
        <f>SUMIF('R-Existing'!$B$12:$B$500,$B194,'R-Existing'!AK$12:AK$500)</f>
        <v>0</v>
      </c>
      <c r="AL194" s="42">
        <f>SUMIF('R-Existing'!$B$12:$B$500,$B194,'R-Existing'!AL$12:AL$500)</f>
        <v>0</v>
      </c>
      <c r="AM194" s="42">
        <f>SUMIF('R-Existing'!$B$12:$B$500,$B194,'R-Existing'!AM$12:AM$500)</f>
        <v>0</v>
      </c>
      <c r="AN194" s="42">
        <f>SUMIF('R-Existing'!$B$12:$B$500,$B194,'R-Existing'!AN$12:AN$500)</f>
        <v>0</v>
      </c>
      <c r="AO194" s="42"/>
      <c r="AP194" s="42"/>
    </row>
    <row r="195" spans="1:42" x14ac:dyDescent="0.2">
      <c r="A195" s="45">
        <f t="shared" si="10"/>
        <v>7</v>
      </c>
      <c r="B195" s="10">
        <f t="shared" si="13"/>
        <v>47330</v>
      </c>
      <c r="C195" s="42">
        <f>SUMIF('R-Existing'!$B$12:$B$500,$B195,'R-Existing'!C$12:C$500)</f>
        <v>0</v>
      </c>
      <c r="D195" s="42">
        <f>SUMIF('R-Existing'!$B$12:$B$500,$B195,'R-Existing'!D$12:D$500)</f>
        <v>6261933.629999998</v>
      </c>
      <c r="E195" s="42">
        <f>SUMIF('R-Existing'!$B$12:$B$500,$B195,'R-Existing'!E$12:E$500)</f>
        <v>0</v>
      </c>
      <c r="F195" s="42">
        <f>SUMIF('R-Existing'!$B$12:$B$500,$B195,'R-Existing'!F$12:F$500)</f>
        <v>0</v>
      </c>
      <c r="G195" s="42">
        <f>SUMIF('R-Existing'!$B$12:$B$500,$B195,'R-Existing'!G$12:G$500)</f>
        <v>0</v>
      </c>
      <c r="H195" s="42">
        <f>SUMIF('R-Existing'!$B$12:$B$500,$B195,'R-Existing'!H$12:H$500)</f>
        <v>0</v>
      </c>
      <c r="I195" s="42">
        <f>SUMIF('R-Existing'!$B$12:$B$500,$B195,'R-Existing'!I$12:I$500)</f>
        <v>0</v>
      </c>
      <c r="J195" s="42">
        <f>SUMIF('R-Existing'!$B$12:$B$500,$B195,'R-Existing'!J$12:J$500)</f>
        <v>0</v>
      </c>
      <c r="K195" s="42">
        <f>SUMIF('R-Existing'!$B$12:$B$500,$B195,'R-Existing'!K$12:K$500)</f>
        <v>0</v>
      </c>
      <c r="L195" s="42">
        <f>SUMIF('R-Existing'!$B$12:$B$500,$B195,'R-Existing'!L$12:L$500)</f>
        <v>0</v>
      </c>
      <c r="M195" s="42">
        <f>SUMIF('R-Existing'!$B$12:$B$500,$B195,'R-Existing'!M$12:M$500)</f>
        <v>0</v>
      </c>
      <c r="N195" s="42">
        <f>SUMIF('R-Existing'!$B$12:$B$500,$B195,'R-Existing'!N$12:N$500)</f>
        <v>0</v>
      </c>
      <c r="O195" s="42">
        <f>SUMIF('R-Existing'!$B$12:$B$500,$B195,'R-Existing'!O$12:O$500)</f>
        <v>0</v>
      </c>
      <c r="P195" s="42">
        <f>SUMIF('R-Existing'!$B$12:$B$500,$B195,'R-Existing'!P$12:P$500)</f>
        <v>0</v>
      </c>
      <c r="Q195" s="42">
        <f>SUMIF('R-Existing'!$B$12:$B$500,$B195,'R-Existing'!Q$12:Q$500)</f>
        <v>0</v>
      </c>
      <c r="R195" s="42">
        <f>SUMIF('R-Existing'!$B$12:$B$500,$B195,'R-Existing'!R$12:R$500)</f>
        <v>0</v>
      </c>
      <c r="S195" s="42">
        <f>SUMIF('R-Existing'!$B$12:$B$500,$B195,'R-Existing'!S$12:S$500)</f>
        <v>0</v>
      </c>
      <c r="T195" s="42">
        <f>SUMIF('R-Existing'!$B$12:$B$500,$B195,'R-Existing'!T$12:T$500)</f>
        <v>0</v>
      </c>
      <c r="U195" s="42">
        <f t="shared" si="12"/>
        <v>1</v>
      </c>
      <c r="V195" s="42">
        <f>SUMIF('R-Existing'!$B$12:$B$500,$B195,'R-Existing'!V$12:V$500)</f>
        <v>0</v>
      </c>
      <c r="W195" s="42">
        <f>SUMIF('R-Existing'!$B$12:$B$500,$B195,'R-Existing'!W$12:W$500)</f>
        <v>0</v>
      </c>
      <c r="X195" s="42">
        <f>SUMIF('R-Existing'!$B$12:$B$500,$B195,'R-Existing'!X$12:X$500)</f>
        <v>155</v>
      </c>
      <c r="Y195" s="42">
        <f>SUMIF('R-Existing'!$B$12:$B$500,$B195,'R-Existing'!Y$12:Y$500)</f>
        <v>0</v>
      </c>
      <c r="Z195" s="42">
        <f>SUMIF('R-Existing'!$B$12:$B$500,$B195,'R-Existing'!Z$12:Z$500)</f>
        <v>0</v>
      </c>
      <c r="AA195" s="42">
        <f>SUMIF('R-Existing'!$B$12:$B$500,$B195,'R-Existing'!AA$12:AA$500)</f>
        <v>0</v>
      </c>
      <c r="AB195" s="42">
        <f>SUMIF('R-Existing'!$B$12:$B$500,$B195,'R-Existing'!AB$12:AB$500)</f>
        <v>0</v>
      </c>
      <c r="AC195" s="42">
        <f>SUMIF('R-Existing'!$B$12:$B$500,$B195,'R-Existing'!AC$12:AC$500)</f>
        <v>0</v>
      </c>
      <c r="AD195" s="42">
        <f>SUMIF('R-Existing'!$B$12:$B$500,$B195,'R-Existing'!AD$12:AD$500)</f>
        <v>0</v>
      </c>
      <c r="AE195" s="70">
        <f>SUMIF('R-Existing'!$B$12:$B$500,$B195,'R-Existing'!AE$12:AE$500)</f>
        <v>0.1111</v>
      </c>
      <c r="AF195" s="42">
        <f>SUMIF('R-Existing'!$B$12:$B$500,$B195,'R-Existing'!AF$12:AF$500)</f>
        <v>0</v>
      </c>
      <c r="AG195" s="42">
        <f>SUMIF('R-Existing'!$B$12:$B$500,$B195,'R-Existing'!AG$12:AG$500)</f>
        <v>0</v>
      </c>
      <c r="AH195" s="42">
        <f>SUMIF('R-Existing'!$B$12:$B$500,$B195,'R-Existing'!AH$12:AH$500)</f>
        <v>0</v>
      </c>
      <c r="AI195" s="42">
        <f>SUMIF('R-Existing'!$B$12:$B$500,$B195,'R-Existing'!AI$12:AI$500)</f>
        <v>0</v>
      </c>
      <c r="AJ195" s="42">
        <f>SUMIF('R-Existing'!$B$12:$B$500,$B195,'R-Existing'!AJ$12:AJ$500)</f>
        <v>0</v>
      </c>
      <c r="AK195" s="42">
        <f>SUMIF('R-Existing'!$B$12:$B$500,$B195,'R-Existing'!AK$12:AK$500)</f>
        <v>0</v>
      </c>
      <c r="AL195" s="42">
        <f>SUMIF('R-Existing'!$B$12:$B$500,$B195,'R-Existing'!AL$12:AL$500)</f>
        <v>0</v>
      </c>
      <c r="AM195" s="42">
        <f>SUMIF('R-Existing'!$B$12:$B$500,$B195,'R-Existing'!AM$12:AM$500)</f>
        <v>0</v>
      </c>
      <c r="AN195" s="42">
        <f>SUMIF('R-Existing'!$B$12:$B$500,$B195,'R-Existing'!AN$12:AN$500)</f>
        <v>0</v>
      </c>
      <c r="AO195" s="42"/>
      <c r="AP195" s="42"/>
    </row>
    <row r="196" spans="1:42" x14ac:dyDescent="0.2">
      <c r="A196" s="44">
        <f t="shared" si="10"/>
        <v>8</v>
      </c>
      <c r="B196" s="10">
        <f t="shared" si="13"/>
        <v>47361</v>
      </c>
      <c r="C196" s="42">
        <f>SUMIF('R-Existing'!$B$12:$B$500,$B196,'R-Existing'!C$12:C$500)</f>
        <v>0</v>
      </c>
      <c r="D196" s="42">
        <f>SUMIF('R-Existing'!$B$12:$B$500,$B196,'R-Existing'!D$12:D$500)</f>
        <v>6261933.629999998</v>
      </c>
      <c r="E196" s="42">
        <f>SUMIF('R-Existing'!$B$12:$B$500,$B196,'R-Existing'!E$12:E$500)</f>
        <v>0</v>
      </c>
      <c r="F196" s="42">
        <f>SUMIF('R-Existing'!$B$12:$B$500,$B196,'R-Existing'!F$12:F$500)</f>
        <v>0</v>
      </c>
      <c r="G196" s="42">
        <f>SUMIF('R-Existing'!$B$12:$B$500,$B196,'R-Existing'!G$12:G$500)</f>
        <v>0</v>
      </c>
      <c r="H196" s="42">
        <f>SUMIF('R-Existing'!$B$12:$B$500,$B196,'R-Existing'!H$12:H$500)</f>
        <v>0</v>
      </c>
      <c r="I196" s="42">
        <f>SUMIF('R-Existing'!$B$12:$B$500,$B196,'R-Existing'!I$12:I$500)</f>
        <v>0</v>
      </c>
      <c r="J196" s="42">
        <f>SUMIF('R-Existing'!$B$12:$B$500,$B196,'R-Existing'!J$12:J$500)</f>
        <v>0</v>
      </c>
      <c r="K196" s="42">
        <f>SUMIF('R-Existing'!$B$12:$B$500,$B196,'R-Existing'!K$12:K$500)</f>
        <v>0</v>
      </c>
      <c r="L196" s="42">
        <f>SUMIF('R-Existing'!$B$12:$B$500,$B196,'R-Existing'!L$12:L$500)</f>
        <v>0</v>
      </c>
      <c r="M196" s="42">
        <f>SUMIF('R-Existing'!$B$12:$B$500,$B196,'R-Existing'!M$12:M$500)</f>
        <v>0</v>
      </c>
      <c r="N196" s="42">
        <f>SUMIF('R-Existing'!$B$12:$B$500,$B196,'R-Existing'!N$12:N$500)</f>
        <v>0</v>
      </c>
      <c r="O196" s="42">
        <f>SUMIF('R-Existing'!$B$12:$B$500,$B196,'R-Existing'!O$12:O$500)</f>
        <v>0</v>
      </c>
      <c r="P196" s="42">
        <f>SUMIF('R-Existing'!$B$12:$B$500,$B196,'R-Existing'!P$12:P$500)</f>
        <v>0</v>
      </c>
      <c r="Q196" s="42">
        <f>SUMIF('R-Existing'!$B$12:$B$500,$B196,'R-Existing'!Q$12:Q$500)</f>
        <v>0</v>
      </c>
      <c r="R196" s="42">
        <f>SUMIF('R-Existing'!$B$12:$B$500,$B196,'R-Existing'!R$12:R$500)</f>
        <v>0</v>
      </c>
      <c r="S196" s="42">
        <f>SUMIF('R-Existing'!$B$12:$B$500,$B196,'R-Existing'!S$12:S$500)</f>
        <v>0</v>
      </c>
      <c r="T196" s="42">
        <f>SUMIF('R-Existing'!$B$12:$B$500,$B196,'R-Existing'!T$12:T$500)</f>
        <v>0</v>
      </c>
      <c r="U196" s="42">
        <f t="shared" si="12"/>
        <v>1</v>
      </c>
      <c r="V196" s="42">
        <f>SUMIF('R-Existing'!$B$12:$B$500,$B196,'R-Existing'!V$12:V$500)</f>
        <v>0</v>
      </c>
      <c r="W196" s="42">
        <f>SUMIF('R-Existing'!$B$12:$B$500,$B196,'R-Existing'!W$12:W$500)</f>
        <v>0</v>
      </c>
      <c r="X196" s="42">
        <f>SUMIF('R-Existing'!$B$12:$B$500,$B196,'R-Existing'!X$12:X$500)</f>
        <v>155</v>
      </c>
      <c r="Y196" s="42">
        <f>SUMIF('R-Existing'!$B$12:$B$500,$B196,'R-Existing'!Y$12:Y$500)</f>
        <v>0</v>
      </c>
      <c r="Z196" s="42">
        <f>SUMIF('R-Existing'!$B$12:$B$500,$B196,'R-Existing'!Z$12:Z$500)</f>
        <v>0</v>
      </c>
      <c r="AA196" s="42">
        <f>SUMIF('R-Existing'!$B$12:$B$500,$B196,'R-Existing'!AA$12:AA$500)</f>
        <v>0</v>
      </c>
      <c r="AB196" s="42">
        <f>SUMIF('R-Existing'!$B$12:$B$500,$B196,'R-Existing'!AB$12:AB$500)</f>
        <v>0</v>
      </c>
      <c r="AC196" s="42">
        <f>SUMIF('R-Existing'!$B$12:$B$500,$B196,'R-Existing'!AC$12:AC$500)</f>
        <v>0</v>
      </c>
      <c r="AD196" s="42">
        <f>SUMIF('R-Existing'!$B$12:$B$500,$B196,'R-Existing'!AD$12:AD$500)</f>
        <v>0</v>
      </c>
      <c r="AE196" s="70">
        <f>SUMIF('R-Existing'!$B$12:$B$500,$B196,'R-Existing'!AE$12:AE$500)</f>
        <v>0.1111</v>
      </c>
      <c r="AF196" s="42">
        <f>SUMIF('R-Existing'!$B$12:$B$500,$B196,'R-Existing'!AF$12:AF$500)</f>
        <v>0</v>
      </c>
      <c r="AG196" s="42">
        <f>SUMIF('R-Existing'!$B$12:$B$500,$B196,'R-Existing'!AG$12:AG$500)</f>
        <v>0</v>
      </c>
      <c r="AH196" s="42">
        <f>SUMIF('R-Existing'!$B$12:$B$500,$B196,'R-Existing'!AH$12:AH$500)</f>
        <v>0</v>
      </c>
      <c r="AI196" s="42">
        <f>SUMIF('R-Existing'!$B$12:$B$500,$B196,'R-Existing'!AI$12:AI$500)</f>
        <v>0</v>
      </c>
      <c r="AJ196" s="42">
        <f>SUMIF('R-Existing'!$B$12:$B$500,$B196,'R-Existing'!AJ$12:AJ$500)</f>
        <v>0</v>
      </c>
      <c r="AK196" s="42">
        <f>SUMIF('R-Existing'!$B$12:$B$500,$B196,'R-Existing'!AK$12:AK$500)</f>
        <v>0</v>
      </c>
      <c r="AL196" s="42">
        <f>SUMIF('R-Existing'!$B$12:$B$500,$B196,'R-Existing'!AL$12:AL$500)</f>
        <v>0</v>
      </c>
      <c r="AM196" s="42">
        <f>SUMIF('R-Existing'!$B$12:$B$500,$B196,'R-Existing'!AM$12:AM$500)</f>
        <v>0</v>
      </c>
      <c r="AN196" s="42">
        <f>SUMIF('R-Existing'!$B$12:$B$500,$B196,'R-Existing'!AN$12:AN$500)</f>
        <v>0</v>
      </c>
      <c r="AO196" s="42"/>
      <c r="AP196" s="42"/>
    </row>
    <row r="197" spans="1:42" x14ac:dyDescent="0.2">
      <c r="A197" s="45">
        <f t="shared" si="10"/>
        <v>9</v>
      </c>
      <c r="B197" s="10">
        <f t="shared" si="13"/>
        <v>47391</v>
      </c>
      <c r="C197" s="42">
        <f>SUMIF('R-Existing'!$B$12:$B$500,$B197,'R-Existing'!C$12:C$500)</f>
        <v>0</v>
      </c>
      <c r="D197" s="42">
        <f>SUMIF('R-Existing'!$B$12:$B$500,$B197,'R-Existing'!D$12:D$500)</f>
        <v>6261933.629999998</v>
      </c>
      <c r="E197" s="42">
        <f>SUMIF('R-Existing'!$B$12:$B$500,$B197,'R-Existing'!E$12:E$500)</f>
        <v>0</v>
      </c>
      <c r="F197" s="42">
        <f>SUMIF('R-Existing'!$B$12:$B$500,$B197,'R-Existing'!F$12:F$500)</f>
        <v>0</v>
      </c>
      <c r="G197" s="42">
        <f>SUMIF('R-Existing'!$B$12:$B$500,$B197,'R-Existing'!G$12:G$500)</f>
        <v>0</v>
      </c>
      <c r="H197" s="42">
        <f>SUMIF('R-Existing'!$B$12:$B$500,$B197,'R-Existing'!H$12:H$500)</f>
        <v>0</v>
      </c>
      <c r="I197" s="42">
        <f>SUMIF('R-Existing'!$B$12:$B$500,$B197,'R-Existing'!I$12:I$500)</f>
        <v>0</v>
      </c>
      <c r="J197" s="42">
        <f>SUMIF('R-Existing'!$B$12:$B$500,$B197,'R-Existing'!J$12:J$500)</f>
        <v>0</v>
      </c>
      <c r="K197" s="42">
        <f>SUMIF('R-Existing'!$B$12:$B$500,$B197,'R-Existing'!K$12:K$500)</f>
        <v>0</v>
      </c>
      <c r="L197" s="42">
        <f>SUMIF('R-Existing'!$B$12:$B$500,$B197,'R-Existing'!L$12:L$500)</f>
        <v>0</v>
      </c>
      <c r="M197" s="42">
        <f>SUMIF('R-Existing'!$B$12:$B$500,$B197,'R-Existing'!M$12:M$500)</f>
        <v>0</v>
      </c>
      <c r="N197" s="42">
        <f>SUMIF('R-Existing'!$B$12:$B$500,$B197,'R-Existing'!N$12:N$500)</f>
        <v>0</v>
      </c>
      <c r="O197" s="42">
        <f>SUMIF('R-Existing'!$B$12:$B$500,$B197,'R-Existing'!O$12:O$500)</f>
        <v>0</v>
      </c>
      <c r="P197" s="42">
        <f>SUMIF('R-Existing'!$B$12:$B$500,$B197,'R-Existing'!P$12:P$500)</f>
        <v>0</v>
      </c>
      <c r="Q197" s="42">
        <f>SUMIF('R-Existing'!$B$12:$B$500,$B197,'R-Existing'!Q$12:Q$500)</f>
        <v>0</v>
      </c>
      <c r="R197" s="42">
        <f>SUMIF('R-Existing'!$B$12:$B$500,$B197,'R-Existing'!R$12:R$500)</f>
        <v>0</v>
      </c>
      <c r="S197" s="42">
        <f>SUMIF('R-Existing'!$B$12:$B$500,$B197,'R-Existing'!S$12:S$500)</f>
        <v>0</v>
      </c>
      <c r="T197" s="42">
        <f>SUMIF('R-Existing'!$B$12:$B$500,$B197,'R-Existing'!T$12:T$500)</f>
        <v>0</v>
      </c>
      <c r="U197" s="42">
        <f t="shared" si="12"/>
        <v>1</v>
      </c>
      <c r="V197" s="42">
        <f>SUMIF('R-Existing'!$B$12:$B$500,$B197,'R-Existing'!V$12:V$500)</f>
        <v>0</v>
      </c>
      <c r="W197" s="42">
        <f>SUMIF('R-Existing'!$B$12:$B$500,$B197,'R-Existing'!W$12:W$500)</f>
        <v>0</v>
      </c>
      <c r="X197" s="42">
        <f>SUMIF('R-Existing'!$B$12:$B$500,$B197,'R-Existing'!X$12:X$500)</f>
        <v>155</v>
      </c>
      <c r="Y197" s="42">
        <f>SUMIF('R-Existing'!$B$12:$B$500,$B197,'R-Existing'!Y$12:Y$500)</f>
        <v>0</v>
      </c>
      <c r="Z197" s="42">
        <f>SUMIF('R-Existing'!$B$12:$B$500,$B197,'R-Existing'!Z$12:Z$500)</f>
        <v>0</v>
      </c>
      <c r="AA197" s="42">
        <f>SUMIF('R-Existing'!$B$12:$B$500,$B197,'R-Existing'!AA$12:AA$500)</f>
        <v>0</v>
      </c>
      <c r="AB197" s="42">
        <f>SUMIF('R-Existing'!$B$12:$B$500,$B197,'R-Existing'!AB$12:AB$500)</f>
        <v>0</v>
      </c>
      <c r="AC197" s="42">
        <f>SUMIF('R-Existing'!$B$12:$B$500,$B197,'R-Existing'!AC$12:AC$500)</f>
        <v>0</v>
      </c>
      <c r="AD197" s="42">
        <f>SUMIF('R-Existing'!$B$12:$B$500,$B197,'R-Existing'!AD$12:AD$500)</f>
        <v>0</v>
      </c>
      <c r="AE197" s="70">
        <f>SUMIF('R-Existing'!$B$12:$B$500,$B197,'R-Existing'!AE$12:AE$500)</f>
        <v>0.1111</v>
      </c>
      <c r="AF197" s="42">
        <f>SUMIF('R-Existing'!$B$12:$B$500,$B197,'R-Existing'!AF$12:AF$500)</f>
        <v>0</v>
      </c>
      <c r="AG197" s="42">
        <f>SUMIF('R-Existing'!$B$12:$B$500,$B197,'R-Existing'!AG$12:AG$500)</f>
        <v>0</v>
      </c>
      <c r="AH197" s="42">
        <f>SUMIF('R-Existing'!$B$12:$B$500,$B197,'R-Existing'!AH$12:AH$500)</f>
        <v>0</v>
      </c>
      <c r="AI197" s="42">
        <f>SUMIF('R-Existing'!$B$12:$B$500,$B197,'R-Existing'!AI$12:AI$500)</f>
        <v>0</v>
      </c>
      <c r="AJ197" s="42">
        <f>SUMIF('R-Existing'!$B$12:$B$500,$B197,'R-Existing'!AJ$12:AJ$500)</f>
        <v>0</v>
      </c>
      <c r="AK197" s="42">
        <f>SUMIF('R-Existing'!$B$12:$B$500,$B197,'R-Existing'!AK$12:AK$500)</f>
        <v>0</v>
      </c>
      <c r="AL197" s="42">
        <f>SUMIF('R-Existing'!$B$12:$B$500,$B197,'R-Existing'!AL$12:AL$500)</f>
        <v>0</v>
      </c>
      <c r="AM197" s="42">
        <f>SUMIF('R-Existing'!$B$12:$B$500,$B197,'R-Existing'!AM$12:AM$500)</f>
        <v>0</v>
      </c>
      <c r="AN197" s="42">
        <f>SUMIF('R-Existing'!$B$12:$B$500,$B197,'R-Existing'!AN$12:AN$500)</f>
        <v>0</v>
      </c>
      <c r="AO197" s="42"/>
      <c r="AP197" s="42"/>
    </row>
    <row r="198" spans="1:42" x14ac:dyDescent="0.2">
      <c r="A198" s="44">
        <f t="shared" si="10"/>
        <v>10</v>
      </c>
      <c r="B198" s="10">
        <f t="shared" si="13"/>
        <v>47422</v>
      </c>
      <c r="C198" s="42">
        <f>SUMIF('R-Existing'!$B$12:$B$500,$B198,'R-Existing'!C$12:C$500)</f>
        <v>0</v>
      </c>
      <c r="D198" s="42">
        <f>SUMIF('R-Existing'!$B$12:$B$500,$B198,'R-Existing'!D$12:D$500)</f>
        <v>6261933.629999998</v>
      </c>
      <c r="E198" s="42">
        <f>SUMIF('R-Existing'!$B$12:$B$500,$B198,'R-Existing'!E$12:E$500)</f>
        <v>0</v>
      </c>
      <c r="F198" s="42">
        <f>SUMIF('R-Existing'!$B$12:$B$500,$B198,'R-Existing'!F$12:F$500)</f>
        <v>0</v>
      </c>
      <c r="G198" s="42">
        <f>SUMIF('R-Existing'!$B$12:$B$500,$B198,'R-Existing'!G$12:G$500)</f>
        <v>0</v>
      </c>
      <c r="H198" s="42">
        <f>SUMIF('R-Existing'!$B$12:$B$500,$B198,'R-Existing'!H$12:H$500)</f>
        <v>0</v>
      </c>
      <c r="I198" s="42">
        <f>SUMIF('R-Existing'!$B$12:$B$500,$B198,'R-Existing'!I$12:I$500)</f>
        <v>0</v>
      </c>
      <c r="J198" s="42">
        <f>SUMIF('R-Existing'!$B$12:$B$500,$B198,'R-Existing'!J$12:J$500)</f>
        <v>0</v>
      </c>
      <c r="K198" s="42">
        <f>SUMIF('R-Existing'!$B$12:$B$500,$B198,'R-Existing'!K$12:K$500)</f>
        <v>0</v>
      </c>
      <c r="L198" s="42">
        <f>SUMIF('R-Existing'!$B$12:$B$500,$B198,'R-Existing'!L$12:L$500)</f>
        <v>0</v>
      </c>
      <c r="M198" s="42">
        <f>SUMIF('R-Existing'!$B$12:$B$500,$B198,'R-Existing'!M$12:M$500)</f>
        <v>0</v>
      </c>
      <c r="N198" s="42">
        <f>SUMIF('R-Existing'!$B$12:$B$500,$B198,'R-Existing'!N$12:N$500)</f>
        <v>0</v>
      </c>
      <c r="O198" s="42">
        <f>SUMIF('R-Existing'!$B$12:$B$500,$B198,'R-Existing'!O$12:O$500)</f>
        <v>0</v>
      </c>
      <c r="P198" s="42">
        <f>SUMIF('R-Existing'!$B$12:$B$500,$B198,'R-Existing'!P$12:P$500)</f>
        <v>0</v>
      </c>
      <c r="Q198" s="42">
        <f>SUMIF('R-Existing'!$B$12:$B$500,$B198,'R-Existing'!Q$12:Q$500)</f>
        <v>0</v>
      </c>
      <c r="R198" s="42">
        <f>SUMIF('R-Existing'!$B$12:$B$500,$B198,'R-Existing'!R$12:R$500)</f>
        <v>0</v>
      </c>
      <c r="S198" s="42">
        <f>SUMIF('R-Existing'!$B$12:$B$500,$B198,'R-Existing'!S$12:S$500)</f>
        <v>0</v>
      </c>
      <c r="T198" s="42">
        <f>SUMIF('R-Existing'!$B$12:$B$500,$B198,'R-Existing'!T$12:T$500)</f>
        <v>0</v>
      </c>
      <c r="U198" s="42">
        <f t="shared" si="12"/>
        <v>1</v>
      </c>
      <c r="V198" s="42">
        <f>SUMIF('R-Existing'!$B$12:$B$500,$B198,'R-Existing'!V$12:V$500)</f>
        <v>0</v>
      </c>
      <c r="W198" s="42">
        <f>SUMIF('R-Existing'!$B$12:$B$500,$B198,'R-Existing'!W$12:W$500)</f>
        <v>0</v>
      </c>
      <c r="X198" s="42">
        <f>SUMIF('R-Existing'!$B$12:$B$500,$B198,'R-Existing'!X$12:X$500)</f>
        <v>155</v>
      </c>
      <c r="Y198" s="42">
        <f>SUMIF('R-Existing'!$B$12:$B$500,$B198,'R-Existing'!Y$12:Y$500)</f>
        <v>0</v>
      </c>
      <c r="Z198" s="42">
        <f>SUMIF('R-Existing'!$B$12:$B$500,$B198,'R-Existing'!Z$12:Z$500)</f>
        <v>0</v>
      </c>
      <c r="AA198" s="42">
        <f>SUMIF('R-Existing'!$B$12:$B$500,$B198,'R-Existing'!AA$12:AA$500)</f>
        <v>0</v>
      </c>
      <c r="AB198" s="42">
        <f>SUMIF('R-Existing'!$B$12:$B$500,$B198,'R-Existing'!AB$12:AB$500)</f>
        <v>0</v>
      </c>
      <c r="AC198" s="42">
        <f>SUMIF('R-Existing'!$B$12:$B$500,$B198,'R-Existing'!AC$12:AC$500)</f>
        <v>0</v>
      </c>
      <c r="AD198" s="42">
        <f>SUMIF('R-Existing'!$B$12:$B$500,$B198,'R-Existing'!AD$12:AD$500)</f>
        <v>0</v>
      </c>
      <c r="AE198" s="70">
        <f>SUMIF('R-Existing'!$B$12:$B$500,$B198,'R-Existing'!AE$12:AE$500)</f>
        <v>0.1111</v>
      </c>
      <c r="AF198" s="42">
        <f>SUMIF('R-Existing'!$B$12:$B$500,$B198,'R-Existing'!AF$12:AF$500)</f>
        <v>0</v>
      </c>
      <c r="AG198" s="42">
        <f>SUMIF('R-Existing'!$B$12:$B$500,$B198,'R-Existing'!AG$12:AG$500)</f>
        <v>0</v>
      </c>
      <c r="AH198" s="42">
        <f>SUMIF('R-Existing'!$B$12:$B$500,$B198,'R-Existing'!AH$12:AH$500)</f>
        <v>0</v>
      </c>
      <c r="AI198" s="42">
        <f>SUMIF('R-Existing'!$B$12:$B$500,$B198,'R-Existing'!AI$12:AI$500)</f>
        <v>0</v>
      </c>
      <c r="AJ198" s="42">
        <f>SUMIF('R-Existing'!$B$12:$B$500,$B198,'R-Existing'!AJ$12:AJ$500)</f>
        <v>0</v>
      </c>
      <c r="AK198" s="42">
        <f>SUMIF('R-Existing'!$B$12:$B$500,$B198,'R-Existing'!AK$12:AK$500)</f>
        <v>0</v>
      </c>
      <c r="AL198" s="42">
        <f>SUMIF('R-Existing'!$B$12:$B$500,$B198,'R-Existing'!AL$12:AL$500)</f>
        <v>0</v>
      </c>
      <c r="AM198" s="42">
        <f>SUMIF('R-Existing'!$B$12:$B$500,$B198,'R-Existing'!AM$12:AM$500)</f>
        <v>0</v>
      </c>
      <c r="AN198" s="42">
        <f>SUMIF('R-Existing'!$B$12:$B$500,$B198,'R-Existing'!AN$12:AN$500)</f>
        <v>0</v>
      </c>
      <c r="AO198" s="42"/>
      <c r="AP198" s="42"/>
    </row>
    <row r="199" spans="1:42" x14ac:dyDescent="0.2">
      <c r="A199" s="45">
        <f t="shared" si="10"/>
        <v>11</v>
      </c>
      <c r="B199" s="10">
        <f t="shared" si="13"/>
        <v>47452</v>
      </c>
      <c r="C199" s="42">
        <f>SUMIF('R-Existing'!$B$12:$B$500,$B199,'R-Existing'!C$12:C$500)</f>
        <v>0</v>
      </c>
      <c r="D199" s="42">
        <f>SUMIF('R-Existing'!$B$12:$B$500,$B199,'R-Existing'!D$12:D$500)</f>
        <v>6261933.629999998</v>
      </c>
      <c r="E199" s="42">
        <f>SUMIF('R-Existing'!$B$12:$B$500,$B199,'R-Existing'!E$12:E$500)</f>
        <v>0</v>
      </c>
      <c r="F199" s="42">
        <f>SUMIF('R-Existing'!$B$12:$B$500,$B199,'R-Existing'!F$12:F$500)</f>
        <v>0</v>
      </c>
      <c r="G199" s="42">
        <f>SUMIF('R-Existing'!$B$12:$B$500,$B199,'R-Existing'!G$12:G$500)</f>
        <v>0</v>
      </c>
      <c r="H199" s="42">
        <f>SUMIF('R-Existing'!$B$12:$B$500,$B199,'R-Existing'!H$12:H$500)</f>
        <v>0</v>
      </c>
      <c r="I199" s="42">
        <f>SUMIF('R-Existing'!$B$12:$B$500,$B199,'R-Existing'!I$12:I$500)</f>
        <v>0</v>
      </c>
      <c r="J199" s="42">
        <f>SUMIF('R-Existing'!$B$12:$B$500,$B199,'R-Existing'!J$12:J$500)</f>
        <v>0</v>
      </c>
      <c r="K199" s="42">
        <f>SUMIF('R-Existing'!$B$12:$B$500,$B199,'R-Existing'!K$12:K$500)</f>
        <v>0</v>
      </c>
      <c r="L199" s="42">
        <f>SUMIF('R-Existing'!$B$12:$B$500,$B199,'R-Existing'!L$12:L$500)</f>
        <v>0</v>
      </c>
      <c r="M199" s="42">
        <f>SUMIF('R-Existing'!$B$12:$B$500,$B199,'R-Existing'!M$12:M$500)</f>
        <v>0</v>
      </c>
      <c r="N199" s="42">
        <f>SUMIF('R-Existing'!$B$12:$B$500,$B199,'R-Existing'!N$12:N$500)</f>
        <v>0</v>
      </c>
      <c r="O199" s="42">
        <f>SUMIF('R-Existing'!$B$12:$B$500,$B199,'R-Existing'!O$12:O$500)</f>
        <v>0</v>
      </c>
      <c r="P199" s="42">
        <f>SUMIF('R-Existing'!$B$12:$B$500,$B199,'R-Existing'!P$12:P$500)</f>
        <v>0</v>
      </c>
      <c r="Q199" s="42">
        <f>SUMIF('R-Existing'!$B$12:$B$500,$B199,'R-Existing'!Q$12:Q$500)</f>
        <v>0</v>
      </c>
      <c r="R199" s="42">
        <f>SUMIF('R-Existing'!$B$12:$B$500,$B199,'R-Existing'!R$12:R$500)</f>
        <v>0</v>
      </c>
      <c r="S199" s="42">
        <f>SUMIF('R-Existing'!$B$12:$B$500,$B199,'R-Existing'!S$12:S$500)</f>
        <v>0</v>
      </c>
      <c r="T199" s="42">
        <f>SUMIF('R-Existing'!$B$12:$B$500,$B199,'R-Existing'!T$12:T$500)</f>
        <v>0</v>
      </c>
      <c r="U199" s="42">
        <f t="shared" si="12"/>
        <v>1</v>
      </c>
      <c r="V199" s="42">
        <f>SUMIF('R-Existing'!$B$12:$B$500,$B199,'R-Existing'!V$12:V$500)</f>
        <v>0</v>
      </c>
      <c r="W199" s="42">
        <f>SUMIF('R-Existing'!$B$12:$B$500,$B199,'R-Existing'!W$12:W$500)</f>
        <v>0</v>
      </c>
      <c r="X199" s="42">
        <f>SUMIF('R-Existing'!$B$12:$B$500,$B199,'R-Existing'!X$12:X$500)</f>
        <v>155</v>
      </c>
      <c r="Y199" s="42">
        <f>SUMIF('R-Existing'!$B$12:$B$500,$B199,'R-Existing'!Y$12:Y$500)</f>
        <v>0</v>
      </c>
      <c r="Z199" s="42">
        <f>SUMIF('R-Existing'!$B$12:$B$500,$B199,'R-Existing'!Z$12:Z$500)</f>
        <v>0</v>
      </c>
      <c r="AA199" s="42">
        <f>SUMIF('R-Existing'!$B$12:$B$500,$B199,'R-Existing'!AA$12:AA$500)</f>
        <v>0</v>
      </c>
      <c r="AB199" s="42">
        <f>SUMIF('R-Existing'!$B$12:$B$500,$B199,'R-Existing'!AB$12:AB$500)</f>
        <v>0</v>
      </c>
      <c r="AC199" s="42">
        <f>SUMIF('R-Existing'!$B$12:$B$500,$B199,'R-Existing'!AC$12:AC$500)</f>
        <v>0</v>
      </c>
      <c r="AD199" s="42">
        <f>SUMIF('R-Existing'!$B$12:$B$500,$B199,'R-Existing'!AD$12:AD$500)</f>
        <v>0</v>
      </c>
      <c r="AE199" s="70">
        <f>SUMIF('R-Existing'!$B$12:$B$500,$B199,'R-Existing'!AE$12:AE$500)</f>
        <v>0.1111</v>
      </c>
      <c r="AF199" s="42">
        <f>SUMIF('R-Existing'!$B$12:$B$500,$B199,'R-Existing'!AF$12:AF$500)</f>
        <v>0</v>
      </c>
      <c r="AG199" s="42">
        <f>SUMIF('R-Existing'!$B$12:$B$500,$B199,'R-Existing'!AG$12:AG$500)</f>
        <v>0</v>
      </c>
      <c r="AH199" s="42">
        <f>SUMIF('R-Existing'!$B$12:$B$500,$B199,'R-Existing'!AH$12:AH$500)</f>
        <v>0</v>
      </c>
      <c r="AI199" s="42">
        <f>SUMIF('R-Existing'!$B$12:$B$500,$B199,'R-Existing'!AI$12:AI$500)</f>
        <v>0</v>
      </c>
      <c r="AJ199" s="42">
        <f>SUMIF('R-Existing'!$B$12:$B$500,$B199,'R-Existing'!AJ$12:AJ$500)</f>
        <v>0</v>
      </c>
      <c r="AK199" s="42">
        <f>SUMIF('R-Existing'!$B$12:$B$500,$B199,'R-Existing'!AK$12:AK$500)</f>
        <v>0</v>
      </c>
      <c r="AL199" s="42">
        <f>SUMIF('R-Existing'!$B$12:$B$500,$B199,'R-Existing'!AL$12:AL$500)</f>
        <v>0</v>
      </c>
      <c r="AM199" s="42">
        <f>SUMIF('R-Existing'!$B$12:$B$500,$B199,'R-Existing'!AM$12:AM$500)</f>
        <v>0</v>
      </c>
      <c r="AN199" s="42">
        <f>SUMIF('R-Existing'!$B$12:$B$500,$B199,'R-Existing'!AN$12:AN$500)</f>
        <v>0</v>
      </c>
      <c r="AO199" s="42"/>
      <c r="AP199" s="42"/>
    </row>
    <row r="200" spans="1:42" x14ac:dyDescent="0.2">
      <c r="A200" s="44">
        <f t="shared" si="10"/>
        <v>12</v>
      </c>
      <c r="B200" s="10">
        <f t="shared" si="13"/>
        <v>47483</v>
      </c>
      <c r="C200" s="42">
        <f>SUMIF('R-Existing'!$B$12:$B$500,$B200,'R-Existing'!C$12:C$500)</f>
        <v>0</v>
      </c>
      <c r="D200" s="42">
        <f>SUMIF('R-Existing'!$B$12:$B$500,$B200,'R-Existing'!D$12:D$500)</f>
        <v>6261933.629999998</v>
      </c>
      <c r="E200" s="42">
        <f>SUMIF('R-Existing'!$B$12:$B$500,$B200,'R-Existing'!E$12:E$500)</f>
        <v>0</v>
      </c>
      <c r="F200" s="42">
        <f>SUMIF('R-Existing'!$B$12:$B$500,$B200,'R-Existing'!F$12:F$500)</f>
        <v>0</v>
      </c>
      <c r="G200" s="42">
        <f>SUMIF('R-Existing'!$B$12:$B$500,$B200,'R-Existing'!G$12:G$500)</f>
        <v>0</v>
      </c>
      <c r="H200" s="42">
        <f>SUMIF('R-Existing'!$B$12:$B$500,$B200,'R-Existing'!H$12:H$500)</f>
        <v>0</v>
      </c>
      <c r="I200" s="42">
        <f>SUMIF('R-Existing'!$B$12:$B$500,$B200,'R-Existing'!I$12:I$500)</f>
        <v>0</v>
      </c>
      <c r="J200" s="42">
        <f>SUMIF('R-Existing'!$B$12:$B$500,$B200,'R-Existing'!J$12:J$500)</f>
        <v>0</v>
      </c>
      <c r="K200" s="42">
        <f>SUMIF('R-Existing'!$B$12:$B$500,$B200,'R-Existing'!K$12:K$500)</f>
        <v>0</v>
      </c>
      <c r="L200" s="42">
        <f>SUMIF('R-Existing'!$B$12:$B$500,$B200,'R-Existing'!L$12:L$500)</f>
        <v>0</v>
      </c>
      <c r="M200" s="42">
        <f>SUMIF('R-Existing'!$B$12:$B$500,$B200,'R-Existing'!M$12:M$500)</f>
        <v>0</v>
      </c>
      <c r="N200" s="42">
        <f>SUMIF('R-Existing'!$B$12:$B$500,$B200,'R-Existing'!N$12:N$500)</f>
        <v>0</v>
      </c>
      <c r="O200" s="42">
        <f>SUMIF('R-Existing'!$B$12:$B$500,$B200,'R-Existing'!O$12:O$500)</f>
        <v>0</v>
      </c>
      <c r="P200" s="42">
        <f>SUMIF('R-Existing'!$B$12:$B$500,$B200,'R-Existing'!P$12:P$500)</f>
        <v>0</v>
      </c>
      <c r="Q200" s="42">
        <f>SUMIF('R-Existing'!$B$12:$B$500,$B200,'R-Existing'!Q$12:Q$500)</f>
        <v>0</v>
      </c>
      <c r="R200" s="42">
        <f>SUMIF('R-Existing'!$B$12:$B$500,$B200,'R-Existing'!R$12:R$500)</f>
        <v>0</v>
      </c>
      <c r="S200" s="42">
        <f>SUMIF('R-Existing'!$B$12:$B$500,$B200,'R-Existing'!S$12:S$500)</f>
        <v>0</v>
      </c>
      <c r="T200" s="42">
        <f>SUMIF('R-Existing'!$B$12:$B$500,$B200,'R-Existing'!T$12:T$500)</f>
        <v>0</v>
      </c>
      <c r="U200" s="42">
        <f t="shared" si="12"/>
        <v>1</v>
      </c>
      <c r="V200" s="42">
        <f>SUMIF('R-Existing'!$B$12:$B$500,$B200,'R-Existing'!V$12:V$500)</f>
        <v>0</v>
      </c>
      <c r="W200" s="42">
        <f>SUMIF('R-Existing'!$B$12:$B$500,$B200,'R-Existing'!W$12:W$500)</f>
        <v>0</v>
      </c>
      <c r="X200" s="42">
        <f>SUMIF('R-Existing'!$B$12:$B$500,$B200,'R-Existing'!X$12:X$500)</f>
        <v>155</v>
      </c>
      <c r="Y200" s="42">
        <f>SUMIF('R-Existing'!$B$12:$B$500,$B200,'R-Existing'!Y$12:Y$500)</f>
        <v>0</v>
      </c>
      <c r="Z200" s="42">
        <f>SUMIF('R-Existing'!$B$12:$B$500,$B200,'R-Existing'!Z$12:Z$500)</f>
        <v>0</v>
      </c>
      <c r="AA200" s="42">
        <f>SUMIF('R-Existing'!$B$12:$B$500,$B200,'R-Existing'!AA$12:AA$500)</f>
        <v>0</v>
      </c>
      <c r="AB200" s="42">
        <f>SUMIF('R-Existing'!$B$12:$B$500,$B200,'R-Existing'!AB$12:AB$500)</f>
        <v>0</v>
      </c>
      <c r="AC200" s="42">
        <f>SUMIF('R-Existing'!$B$12:$B$500,$B200,'R-Existing'!AC$12:AC$500)</f>
        <v>0</v>
      </c>
      <c r="AD200" s="42">
        <f>SUMIF('R-Existing'!$B$12:$B$500,$B200,'R-Existing'!AD$12:AD$500)</f>
        <v>0</v>
      </c>
      <c r="AE200" s="70">
        <f>SUMIF('R-Existing'!$B$12:$B$500,$B200,'R-Existing'!AE$12:AE$500)</f>
        <v>0.1111</v>
      </c>
      <c r="AF200" s="42">
        <f>SUMIF('R-Existing'!$B$12:$B$500,$B200,'R-Existing'!AF$12:AF$500)</f>
        <v>0</v>
      </c>
      <c r="AG200" s="42">
        <f>SUMIF('R-Existing'!$B$12:$B$500,$B200,'R-Existing'!AG$12:AG$500)</f>
        <v>0</v>
      </c>
      <c r="AH200" s="42">
        <f>SUMIF('R-Existing'!$B$12:$B$500,$B200,'R-Existing'!AH$12:AH$500)</f>
        <v>0</v>
      </c>
      <c r="AI200" s="42">
        <f>SUMIF('R-Existing'!$B$12:$B$500,$B200,'R-Existing'!AI$12:AI$500)</f>
        <v>0</v>
      </c>
      <c r="AJ200" s="42">
        <f>SUMIF('R-Existing'!$B$12:$B$500,$B200,'R-Existing'!AJ$12:AJ$500)</f>
        <v>0</v>
      </c>
      <c r="AK200" s="42">
        <f>SUMIF('R-Existing'!$B$12:$B$500,$B200,'R-Existing'!AK$12:AK$500)</f>
        <v>0</v>
      </c>
      <c r="AL200" s="42">
        <f>SUMIF('R-Existing'!$B$12:$B$500,$B200,'R-Existing'!AL$12:AL$500)</f>
        <v>0</v>
      </c>
      <c r="AM200" s="42">
        <f>SUMIF('R-Existing'!$B$12:$B$500,$B200,'R-Existing'!AM$12:AM$500)</f>
        <v>0</v>
      </c>
      <c r="AN200" s="42">
        <f>SUMIF('R-Existing'!$B$12:$B$500,$B200,'R-Existing'!AN$12:AN$500)</f>
        <v>0</v>
      </c>
      <c r="AO200" s="42"/>
      <c r="AP200" s="42"/>
    </row>
    <row r="201" spans="1:42" x14ac:dyDescent="0.2">
      <c r="A201" s="45"/>
      <c r="B201" s="10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70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</row>
    <row r="202" spans="1:42" x14ac:dyDescent="0.2">
      <c r="A202" s="44"/>
      <c r="B202" s="10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70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</row>
    <row r="203" spans="1:42" x14ac:dyDescent="0.2">
      <c r="A203" s="45"/>
      <c r="B203" s="10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70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</row>
    <row r="204" spans="1:42" x14ac:dyDescent="0.2">
      <c r="A204" s="44"/>
      <c r="B204" s="10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70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1:42" x14ac:dyDescent="0.2">
      <c r="A205" s="45"/>
      <c r="B205" s="10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70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</row>
    <row r="206" spans="1:42" x14ac:dyDescent="0.2">
      <c r="A206" s="44"/>
      <c r="B206" s="10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70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1:42" x14ac:dyDescent="0.2">
      <c r="A207" s="45"/>
      <c r="B207" s="10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70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1:42" x14ac:dyDescent="0.2">
      <c r="A208" s="44"/>
      <c r="B208" s="10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70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</row>
    <row r="209" spans="1:42" x14ac:dyDescent="0.2">
      <c r="A209" s="45"/>
      <c r="B209" s="10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70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1:42" x14ac:dyDescent="0.2">
      <c r="A210" s="44"/>
      <c r="B210" s="10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70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</row>
    <row r="211" spans="1:42" x14ac:dyDescent="0.2">
      <c r="A211" s="45"/>
      <c r="B211" s="10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70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</row>
    <row r="212" spans="1:42" x14ac:dyDescent="0.2">
      <c r="A212" s="44"/>
      <c r="B212" s="10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70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</row>
    <row r="213" spans="1:42" x14ac:dyDescent="0.2">
      <c r="A213" s="45"/>
      <c r="B213" s="10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70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1:42" x14ac:dyDescent="0.2">
      <c r="A214" s="44"/>
      <c r="B214" s="10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70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1:42" x14ac:dyDescent="0.2">
      <c r="A215" s="45"/>
      <c r="B215" s="10"/>
      <c r="X215" s="21"/>
      <c r="Y215" s="21"/>
      <c r="Z215" s="21"/>
      <c r="AA215" s="21"/>
      <c r="AE215" s="70"/>
    </row>
    <row r="216" spans="1:42" x14ac:dyDescent="0.2">
      <c r="A216" s="44"/>
      <c r="B216" s="10"/>
      <c r="X216" s="21"/>
      <c r="Y216" s="21"/>
      <c r="Z216" s="21"/>
      <c r="AA216" s="21"/>
      <c r="AE216" s="70"/>
    </row>
    <row r="217" spans="1:42" x14ac:dyDescent="0.2">
      <c r="A217" s="45"/>
      <c r="B217" s="10"/>
      <c r="X217" s="21"/>
      <c r="Y217" s="21"/>
      <c r="Z217" s="21"/>
      <c r="AA217" s="21"/>
      <c r="AE217" s="70"/>
    </row>
    <row r="218" spans="1:42" x14ac:dyDescent="0.2">
      <c r="A218" s="44"/>
      <c r="B218" s="10"/>
      <c r="X218" s="21"/>
      <c r="Y218" s="21"/>
      <c r="Z218" s="21"/>
      <c r="AA218" s="21"/>
      <c r="AE218" s="70"/>
    </row>
    <row r="219" spans="1:42" x14ac:dyDescent="0.2">
      <c r="A219" s="45"/>
      <c r="B219" s="10"/>
      <c r="X219" s="21"/>
      <c r="Y219" s="21"/>
      <c r="Z219" s="21"/>
      <c r="AA219" s="21"/>
      <c r="AE219" s="70"/>
    </row>
    <row r="220" spans="1:42" x14ac:dyDescent="0.2">
      <c r="A220" s="44"/>
      <c r="B220" s="10"/>
      <c r="X220" s="21"/>
      <c r="Y220" s="21"/>
      <c r="Z220" s="21"/>
      <c r="AA220" s="21"/>
      <c r="AE220" s="70"/>
    </row>
    <row r="221" spans="1:42" x14ac:dyDescent="0.2">
      <c r="A221" s="45"/>
      <c r="B221" s="10"/>
      <c r="X221" s="21"/>
      <c r="Y221" s="21"/>
      <c r="Z221" s="21"/>
      <c r="AA221" s="21"/>
      <c r="AE221" s="70"/>
    </row>
    <row r="222" spans="1:42" x14ac:dyDescent="0.2">
      <c r="A222" s="44"/>
      <c r="B222" s="10"/>
      <c r="X222" s="21"/>
      <c r="Y222" s="21"/>
      <c r="Z222" s="21"/>
      <c r="AA222" s="21"/>
      <c r="AE222" s="70"/>
    </row>
    <row r="223" spans="1:42" x14ac:dyDescent="0.2">
      <c r="A223" s="45"/>
      <c r="B223" s="10"/>
      <c r="X223" s="21"/>
      <c r="Y223" s="21"/>
      <c r="Z223" s="21"/>
      <c r="AA223" s="21"/>
      <c r="AE223" s="70"/>
    </row>
    <row r="224" spans="1:42" x14ac:dyDescent="0.2">
      <c r="A224" s="44"/>
      <c r="B224" s="10"/>
      <c r="X224" s="21"/>
      <c r="Y224" s="21"/>
      <c r="Z224" s="21"/>
      <c r="AA224" s="21"/>
      <c r="AE224" s="70"/>
    </row>
    <row r="225" spans="1:31" x14ac:dyDescent="0.2">
      <c r="A225" s="45"/>
      <c r="B225" s="10"/>
      <c r="X225" s="21"/>
      <c r="Y225" s="21"/>
      <c r="Z225" s="21"/>
      <c r="AA225" s="21"/>
      <c r="AE225" s="70"/>
    </row>
    <row r="226" spans="1:31" x14ac:dyDescent="0.2">
      <c r="A226" s="44"/>
      <c r="B226" s="10"/>
      <c r="X226" s="21"/>
      <c r="Y226" s="21"/>
      <c r="Z226" s="21"/>
      <c r="AA226" s="21"/>
      <c r="AE226" s="70"/>
    </row>
    <row r="227" spans="1:31" x14ac:dyDescent="0.2">
      <c r="A227" s="45"/>
      <c r="B227" s="10"/>
      <c r="X227" s="21"/>
      <c r="Y227" s="21"/>
      <c r="Z227" s="21"/>
      <c r="AA227" s="21"/>
    </row>
    <row r="228" spans="1:31" x14ac:dyDescent="0.2">
      <c r="A228" s="44"/>
      <c r="B228" s="10"/>
      <c r="X228" s="21"/>
      <c r="Y228" s="21"/>
      <c r="Z228" s="21"/>
      <c r="AA228" s="21"/>
    </row>
    <row r="229" spans="1:31" x14ac:dyDescent="0.2">
      <c r="A229" s="45"/>
      <c r="B229" s="10"/>
      <c r="X229" s="21"/>
      <c r="Y229" s="21"/>
      <c r="Z229" s="21"/>
      <c r="AA229" s="21"/>
    </row>
    <row r="230" spans="1:31" x14ac:dyDescent="0.2">
      <c r="A230" s="44"/>
      <c r="B230" s="10"/>
      <c r="X230" s="21"/>
      <c r="Y230" s="21"/>
      <c r="Z230" s="21"/>
      <c r="AA230" s="21"/>
    </row>
    <row r="231" spans="1:31" x14ac:dyDescent="0.2">
      <c r="A231" s="45"/>
      <c r="B231" s="10"/>
      <c r="X231" s="21"/>
      <c r="Y231" s="21"/>
      <c r="Z231" s="21"/>
      <c r="AA231" s="21"/>
    </row>
    <row r="232" spans="1:31" x14ac:dyDescent="0.2">
      <c r="A232" s="44"/>
      <c r="B232" s="10"/>
      <c r="X232" s="21"/>
      <c r="Y232" s="21"/>
      <c r="Z232" s="21"/>
      <c r="AA232" s="21"/>
    </row>
    <row r="233" spans="1:31" x14ac:dyDescent="0.2">
      <c r="A233" s="45"/>
      <c r="B233" s="10"/>
      <c r="X233" s="21"/>
      <c r="Y233" s="21"/>
      <c r="Z233" s="21"/>
      <c r="AA233" s="21"/>
    </row>
    <row r="234" spans="1:31" x14ac:dyDescent="0.2">
      <c r="A234" s="44"/>
      <c r="B234" s="10"/>
      <c r="X234" s="21"/>
      <c r="Y234" s="21"/>
      <c r="Z234" s="21"/>
      <c r="AA234" s="21"/>
    </row>
    <row r="235" spans="1:31" x14ac:dyDescent="0.2">
      <c r="A235" s="45"/>
      <c r="B235" s="10"/>
      <c r="X235" s="21"/>
      <c r="Y235" s="21"/>
      <c r="Z235" s="21"/>
      <c r="AA235" s="21"/>
    </row>
    <row r="236" spans="1:31" x14ac:dyDescent="0.2">
      <c r="A236" s="44"/>
      <c r="B236" s="10"/>
      <c r="X236" s="21"/>
      <c r="Y236" s="21"/>
      <c r="Z236" s="21"/>
      <c r="AA236" s="21"/>
    </row>
    <row r="237" spans="1:31" x14ac:dyDescent="0.2">
      <c r="A237" s="45"/>
      <c r="B237" s="10"/>
      <c r="X237" s="21"/>
      <c r="Y237" s="21"/>
      <c r="Z237" s="21"/>
      <c r="AA237" s="21"/>
    </row>
    <row r="238" spans="1:31" x14ac:dyDescent="0.2">
      <c r="A238" s="44"/>
      <c r="B238" s="10"/>
      <c r="X238" s="21"/>
      <c r="Y238" s="21"/>
      <c r="Z238" s="21"/>
      <c r="AA238" s="21"/>
    </row>
    <row r="239" spans="1:31" x14ac:dyDescent="0.2">
      <c r="A239" s="45"/>
      <c r="B239" s="10"/>
      <c r="X239" s="21"/>
      <c r="Y239" s="21"/>
      <c r="Z239" s="21"/>
      <c r="AA239" s="21"/>
    </row>
    <row r="240" spans="1:31" x14ac:dyDescent="0.2">
      <c r="A240" s="44"/>
      <c r="B240" s="10"/>
      <c r="X240" s="21"/>
      <c r="Y240" s="21"/>
      <c r="Z240" s="21"/>
      <c r="AA240" s="21"/>
    </row>
    <row r="241" spans="1:27" x14ac:dyDescent="0.2">
      <c r="A241" s="45"/>
      <c r="B241" s="10"/>
      <c r="X241" s="21"/>
      <c r="Y241" s="21"/>
      <c r="Z241" s="21"/>
      <c r="AA241" s="21"/>
    </row>
    <row r="242" spans="1:27" x14ac:dyDescent="0.2">
      <c r="A242" s="44"/>
      <c r="B242" s="10"/>
      <c r="X242" s="21"/>
      <c r="Y242" s="21"/>
      <c r="Z242" s="21"/>
      <c r="AA242" s="21"/>
    </row>
    <row r="243" spans="1:27" x14ac:dyDescent="0.2">
      <c r="A243" s="45"/>
      <c r="B243" s="10"/>
      <c r="X243" s="21"/>
      <c r="Y243" s="21"/>
      <c r="Z243" s="21"/>
      <c r="AA243" s="21"/>
    </row>
    <row r="244" spans="1:27" x14ac:dyDescent="0.2">
      <c r="A244" s="44"/>
      <c r="B244" s="10"/>
      <c r="X244" s="21"/>
      <c r="Y244" s="21"/>
      <c r="Z244" s="21"/>
      <c r="AA244" s="21"/>
    </row>
    <row r="245" spans="1:27" x14ac:dyDescent="0.2">
      <c r="A245" s="45"/>
      <c r="B245" s="10"/>
      <c r="X245" s="21"/>
      <c r="Y245" s="21"/>
      <c r="Z245" s="21"/>
      <c r="AA245" s="21"/>
    </row>
    <row r="246" spans="1:27" x14ac:dyDescent="0.2">
      <c r="A246" s="44"/>
      <c r="B246" s="10"/>
      <c r="X246" s="21"/>
      <c r="Y246" s="21"/>
      <c r="Z246" s="21"/>
      <c r="AA246" s="21"/>
    </row>
    <row r="247" spans="1:27" x14ac:dyDescent="0.2">
      <c r="A247" s="45"/>
      <c r="B247" s="10"/>
      <c r="X247" s="21"/>
      <c r="Y247" s="21"/>
      <c r="Z247" s="21"/>
      <c r="AA247" s="21"/>
    </row>
    <row r="248" spans="1:27" x14ac:dyDescent="0.2">
      <c r="A248" s="44"/>
      <c r="B248" s="10"/>
      <c r="X248" s="21"/>
      <c r="Y248" s="21"/>
      <c r="Z248" s="21"/>
      <c r="AA248" s="21"/>
    </row>
    <row r="249" spans="1:27" x14ac:dyDescent="0.2">
      <c r="A249" s="45"/>
      <c r="B249" s="10"/>
      <c r="X249" s="21"/>
      <c r="Y249" s="21"/>
      <c r="Z249" s="21"/>
      <c r="AA249" s="21"/>
    </row>
    <row r="250" spans="1:27" x14ac:dyDescent="0.2">
      <c r="A250" s="44"/>
      <c r="B250" s="10"/>
      <c r="X250" s="21"/>
      <c r="Y250" s="21"/>
      <c r="Z250" s="21"/>
      <c r="AA250" s="21"/>
    </row>
    <row r="251" spans="1:27" x14ac:dyDescent="0.2">
      <c r="A251" s="45"/>
      <c r="B251" s="10"/>
      <c r="X251" s="21"/>
      <c r="Y251" s="21"/>
      <c r="Z251" s="21"/>
      <c r="AA251" s="21"/>
    </row>
    <row r="252" spans="1:27" x14ac:dyDescent="0.2">
      <c r="A252" s="44"/>
      <c r="B252" s="10"/>
      <c r="X252" s="21"/>
      <c r="Y252" s="21"/>
      <c r="Z252" s="21"/>
      <c r="AA252" s="21"/>
    </row>
    <row r="253" spans="1:27" x14ac:dyDescent="0.2">
      <c r="A253" s="45"/>
      <c r="B253" s="10"/>
      <c r="X253" s="21"/>
      <c r="Y253" s="21"/>
      <c r="Z253" s="21"/>
      <c r="AA253" s="21"/>
    </row>
    <row r="254" spans="1:27" x14ac:dyDescent="0.2">
      <c r="A254" s="44"/>
      <c r="B254" s="10"/>
      <c r="X254" s="21"/>
      <c r="Y254" s="21"/>
      <c r="Z254" s="21"/>
      <c r="AA254" s="21"/>
    </row>
    <row r="255" spans="1:27" x14ac:dyDescent="0.2">
      <c r="A255" s="45"/>
      <c r="B255" s="10"/>
      <c r="X255" s="21"/>
      <c r="Y255" s="21"/>
      <c r="Z255" s="21"/>
      <c r="AA255" s="21"/>
    </row>
    <row r="256" spans="1:27" x14ac:dyDescent="0.2">
      <c r="A256" s="44"/>
      <c r="B256" s="10"/>
      <c r="X256" s="21"/>
      <c r="Y256" s="21"/>
      <c r="Z256" s="21"/>
      <c r="AA256" s="21"/>
    </row>
    <row r="257" spans="1:27" x14ac:dyDescent="0.2">
      <c r="A257" s="45"/>
      <c r="B257" s="10"/>
      <c r="X257" s="21"/>
      <c r="Y257" s="21"/>
      <c r="Z257" s="21"/>
      <c r="AA257" s="21"/>
    </row>
    <row r="258" spans="1:27" x14ac:dyDescent="0.2">
      <c r="A258" s="44"/>
      <c r="B258" s="10"/>
      <c r="X258" s="21"/>
      <c r="Y258" s="21"/>
      <c r="Z258" s="21"/>
      <c r="AA258" s="21"/>
    </row>
    <row r="259" spans="1:27" x14ac:dyDescent="0.2">
      <c r="A259" s="45"/>
      <c r="B259" s="10"/>
      <c r="X259" s="21"/>
      <c r="Y259" s="21"/>
      <c r="Z259" s="21"/>
      <c r="AA259" s="21"/>
    </row>
    <row r="260" spans="1:27" x14ac:dyDescent="0.2">
      <c r="A260" s="44"/>
      <c r="B260" s="10"/>
      <c r="X260" s="21"/>
      <c r="Y260" s="21"/>
      <c r="Z260" s="21"/>
      <c r="AA260" s="21"/>
    </row>
    <row r="261" spans="1:27" x14ac:dyDescent="0.2">
      <c r="A261" s="45"/>
      <c r="B261" s="10"/>
      <c r="X261" s="21"/>
      <c r="Y261" s="21"/>
      <c r="Z261" s="21"/>
      <c r="AA261" s="21"/>
    </row>
    <row r="262" spans="1:27" x14ac:dyDescent="0.2">
      <c r="A262" s="44"/>
      <c r="B262" s="10"/>
      <c r="X262" s="21"/>
      <c r="Y262" s="21"/>
      <c r="Z262" s="21"/>
      <c r="AA262" s="21"/>
    </row>
    <row r="263" spans="1:27" x14ac:dyDescent="0.2">
      <c r="A263" s="45"/>
      <c r="B263" s="10"/>
      <c r="X263" s="21"/>
      <c r="Y263" s="21"/>
      <c r="Z263" s="21"/>
      <c r="AA263" s="21"/>
    </row>
    <row r="264" spans="1:27" x14ac:dyDescent="0.2">
      <c r="A264" s="44"/>
      <c r="B264" s="10"/>
      <c r="X264" s="21"/>
      <c r="Y264" s="21"/>
      <c r="Z264" s="21"/>
      <c r="AA264" s="21"/>
    </row>
    <row r="265" spans="1:27" x14ac:dyDescent="0.2">
      <c r="A265" s="45"/>
      <c r="B265" s="10"/>
      <c r="X265" s="21"/>
      <c r="Y265" s="21"/>
      <c r="Z265" s="21"/>
      <c r="AA265" s="21"/>
    </row>
    <row r="266" spans="1:27" x14ac:dyDescent="0.2">
      <c r="A266" s="44"/>
      <c r="B266" s="10"/>
      <c r="X266" s="21"/>
      <c r="Y266" s="21"/>
      <c r="Z266" s="21"/>
      <c r="AA266" s="21"/>
    </row>
    <row r="267" spans="1:27" x14ac:dyDescent="0.2">
      <c r="A267" s="45"/>
      <c r="B267" s="10"/>
      <c r="X267" s="21"/>
      <c r="Y267" s="21"/>
      <c r="Z267" s="21"/>
      <c r="AA267" s="21"/>
    </row>
    <row r="268" spans="1:27" x14ac:dyDescent="0.2">
      <c r="A268" s="44"/>
      <c r="B268" s="10"/>
      <c r="X268" s="21"/>
      <c r="Y268" s="21"/>
      <c r="Z268" s="21"/>
      <c r="AA268" s="21"/>
    </row>
    <row r="269" spans="1:27" x14ac:dyDescent="0.2">
      <c r="A269" s="45"/>
      <c r="B269" s="10"/>
      <c r="X269" s="21"/>
      <c r="Y269" s="21"/>
      <c r="Z269" s="21"/>
      <c r="AA269" s="21"/>
    </row>
    <row r="270" spans="1:27" x14ac:dyDescent="0.2">
      <c r="A270" s="44"/>
      <c r="B270" s="10"/>
      <c r="X270" s="21"/>
      <c r="Y270" s="21"/>
      <c r="Z270" s="21"/>
      <c r="AA270" s="21"/>
    </row>
    <row r="271" spans="1:27" x14ac:dyDescent="0.2">
      <c r="A271" s="45"/>
      <c r="B271" s="10"/>
      <c r="X271" s="21"/>
      <c r="Y271" s="21"/>
      <c r="Z271" s="21"/>
      <c r="AA271" s="21"/>
    </row>
    <row r="272" spans="1:27" x14ac:dyDescent="0.2">
      <c r="A272" s="44"/>
      <c r="B272" s="10"/>
      <c r="X272" s="21"/>
      <c r="Y272" s="21"/>
      <c r="Z272" s="21"/>
      <c r="AA272" s="21"/>
    </row>
    <row r="273" spans="1:27" x14ac:dyDescent="0.2">
      <c r="A273" s="45"/>
      <c r="B273" s="10"/>
      <c r="X273" s="21"/>
      <c r="Y273" s="21"/>
      <c r="Z273" s="21"/>
      <c r="AA273" s="21"/>
    </row>
    <row r="274" spans="1:27" x14ac:dyDescent="0.2">
      <c r="A274" s="44"/>
      <c r="B274" s="10"/>
      <c r="X274" s="21"/>
      <c r="Y274" s="21"/>
      <c r="Z274" s="21"/>
      <c r="AA274" s="21"/>
    </row>
    <row r="275" spans="1:27" x14ac:dyDescent="0.2">
      <c r="A275" s="45"/>
      <c r="B275" s="10"/>
      <c r="X275" s="21"/>
      <c r="Y275" s="21"/>
      <c r="Z275" s="21"/>
      <c r="AA275" s="21"/>
    </row>
    <row r="276" spans="1:27" x14ac:dyDescent="0.2">
      <c r="A276" s="44"/>
      <c r="B276" s="10"/>
      <c r="X276" s="21"/>
      <c r="Y276" s="21"/>
      <c r="Z276" s="21"/>
      <c r="AA276" s="21"/>
    </row>
    <row r="277" spans="1:27" x14ac:dyDescent="0.2">
      <c r="A277" s="45"/>
      <c r="B277" s="10"/>
      <c r="X277" s="21"/>
      <c r="Y277" s="21"/>
      <c r="Z277" s="21"/>
      <c r="AA277" s="21"/>
    </row>
    <row r="278" spans="1:27" x14ac:dyDescent="0.2">
      <c r="A278" s="44"/>
      <c r="B278" s="10"/>
      <c r="X278" s="21"/>
      <c r="Y278" s="21"/>
      <c r="Z278" s="21"/>
      <c r="AA278" s="21"/>
    </row>
    <row r="279" spans="1:27" x14ac:dyDescent="0.2">
      <c r="A279" s="45"/>
      <c r="B279" s="10"/>
      <c r="X279" s="21"/>
      <c r="Y279" s="21"/>
      <c r="Z279" s="21"/>
      <c r="AA279" s="21"/>
    </row>
    <row r="280" spans="1:27" x14ac:dyDescent="0.2">
      <c r="A280" s="44"/>
      <c r="B280" s="10"/>
      <c r="X280" s="21"/>
      <c r="Y280" s="21"/>
      <c r="Z280" s="21"/>
      <c r="AA280" s="21"/>
    </row>
    <row r="281" spans="1:27" x14ac:dyDescent="0.2">
      <c r="B281" s="10"/>
      <c r="X281" s="21"/>
      <c r="Y281" s="21"/>
      <c r="Z281" s="21"/>
      <c r="AA281" s="21"/>
    </row>
    <row r="282" spans="1:27" x14ac:dyDescent="0.2">
      <c r="B282" s="10"/>
      <c r="X282" s="21"/>
      <c r="Y282" s="21"/>
      <c r="Z282" s="21"/>
      <c r="AA282" s="21"/>
    </row>
    <row r="283" spans="1:27" x14ac:dyDescent="0.2">
      <c r="B283" s="10"/>
      <c r="X283" s="21"/>
      <c r="Y283" s="21"/>
      <c r="Z283" s="21"/>
      <c r="AA283" s="21"/>
    </row>
    <row r="284" spans="1:27" x14ac:dyDescent="0.2">
      <c r="B284" s="10"/>
      <c r="X284" s="21"/>
      <c r="Y284" s="21"/>
      <c r="Z284" s="21"/>
      <c r="AA284" s="21"/>
    </row>
    <row r="285" spans="1:27" x14ac:dyDescent="0.2">
      <c r="B285" s="10"/>
      <c r="X285" s="21"/>
      <c r="Y285" s="21"/>
      <c r="Z285" s="21"/>
      <c r="AA285" s="21"/>
    </row>
    <row r="286" spans="1:27" x14ac:dyDescent="0.2">
      <c r="B286" s="10"/>
      <c r="X286" s="21"/>
      <c r="Y286" s="21"/>
      <c r="Z286" s="21"/>
      <c r="AA286" s="21"/>
    </row>
    <row r="287" spans="1:27" x14ac:dyDescent="0.2">
      <c r="B287" s="10"/>
      <c r="X287" s="21"/>
      <c r="Y287" s="21"/>
      <c r="Z287" s="21"/>
      <c r="AA287" s="21"/>
    </row>
    <row r="288" spans="1:27" x14ac:dyDescent="0.2">
      <c r="B288" s="10"/>
      <c r="X288" s="21"/>
      <c r="Y288" s="21"/>
      <c r="Z288" s="21"/>
      <c r="AA288" s="21"/>
    </row>
    <row r="289" spans="2:27" x14ac:dyDescent="0.2">
      <c r="B289" s="10"/>
      <c r="X289" s="21"/>
      <c r="Y289" s="21"/>
      <c r="Z289" s="21"/>
      <c r="AA289" s="21"/>
    </row>
    <row r="290" spans="2:27" x14ac:dyDescent="0.2">
      <c r="B290" s="10"/>
      <c r="X290" s="21"/>
      <c r="Y290" s="21"/>
      <c r="Z290" s="21"/>
      <c r="AA290" s="21"/>
    </row>
    <row r="291" spans="2:27" x14ac:dyDescent="0.2">
      <c r="B291" s="10"/>
      <c r="X291" s="21"/>
      <c r="Y291" s="21"/>
      <c r="Z291" s="21"/>
      <c r="AA291" s="21"/>
    </row>
    <row r="292" spans="2:27" x14ac:dyDescent="0.2">
      <c r="B292" s="10"/>
      <c r="X292" s="21"/>
      <c r="Y292" s="21"/>
      <c r="Z292" s="21"/>
      <c r="AA292" s="21"/>
    </row>
    <row r="293" spans="2:27" x14ac:dyDescent="0.2">
      <c r="B293" s="10"/>
      <c r="X293" s="21"/>
      <c r="Y293" s="21"/>
      <c r="Z293" s="21"/>
      <c r="AA293" s="21"/>
    </row>
    <row r="294" spans="2:27" x14ac:dyDescent="0.2">
      <c r="B294" s="10"/>
      <c r="X294" s="21"/>
      <c r="Y294" s="21"/>
      <c r="Z294" s="21"/>
      <c r="AA294" s="21"/>
    </row>
    <row r="295" spans="2:27" x14ac:dyDescent="0.2">
      <c r="B295" s="10"/>
      <c r="X295" s="21"/>
      <c r="Y295" s="21"/>
      <c r="Z295" s="21"/>
      <c r="AA295" s="21"/>
    </row>
    <row r="296" spans="2:27" x14ac:dyDescent="0.2">
      <c r="B296" s="10"/>
      <c r="X296" s="21"/>
      <c r="Y296" s="21"/>
      <c r="Z296" s="21"/>
      <c r="AA296" s="21"/>
    </row>
    <row r="297" spans="2:27" x14ac:dyDescent="0.2">
      <c r="B297" s="10"/>
      <c r="X297" s="21"/>
      <c r="Y297" s="21"/>
      <c r="Z297" s="21"/>
      <c r="AA297" s="21"/>
    </row>
    <row r="298" spans="2:27" x14ac:dyDescent="0.2">
      <c r="B298" s="10"/>
      <c r="X298" s="21"/>
      <c r="Y298" s="21"/>
      <c r="Z298" s="21"/>
      <c r="AA298" s="21"/>
    </row>
    <row r="299" spans="2:27" x14ac:dyDescent="0.2">
      <c r="B299" s="10"/>
      <c r="X299" s="21"/>
      <c r="Y299" s="21"/>
      <c r="Z299" s="21"/>
      <c r="AA299" s="21"/>
    </row>
    <row r="300" spans="2:27" x14ac:dyDescent="0.2">
      <c r="B300" s="10"/>
      <c r="X300" s="21"/>
      <c r="Y300" s="21"/>
      <c r="Z300" s="21"/>
      <c r="AA300" s="21"/>
    </row>
    <row r="301" spans="2:27" x14ac:dyDescent="0.2">
      <c r="B301" s="10"/>
      <c r="X301" s="21"/>
      <c r="Y301" s="21"/>
      <c r="Z301" s="21"/>
      <c r="AA301" s="21"/>
    </row>
    <row r="302" spans="2:27" x14ac:dyDescent="0.2">
      <c r="B302" s="10"/>
      <c r="X302" s="21"/>
      <c r="Y302" s="21"/>
      <c r="Z302" s="21"/>
      <c r="AA302" s="21"/>
    </row>
    <row r="303" spans="2:27" x14ac:dyDescent="0.2">
      <c r="B303" s="10"/>
      <c r="X303" s="21"/>
      <c r="Y303" s="21"/>
      <c r="Z303" s="21"/>
      <c r="AA303" s="21"/>
    </row>
    <row r="304" spans="2:27" x14ac:dyDescent="0.2">
      <c r="B304" s="10"/>
      <c r="X304" s="21"/>
      <c r="Y304" s="21"/>
      <c r="Z304" s="21"/>
      <c r="AA304" s="21"/>
    </row>
    <row r="305" spans="2:27" x14ac:dyDescent="0.2">
      <c r="B305" s="10"/>
      <c r="X305" s="21"/>
      <c r="Y305" s="21"/>
      <c r="Z305" s="21"/>
      <c r="AA305" s="21"/>
    </row>
    <row r="306" spans="2:27" x14ac:dyDescent="0.2">
      <c r="B306" s="10"/>
      <c r="X306" s="21"/>
      <c r="Y306" s="21"/>
      <c r="Z306" s="21"/>
      <c r="AA306" s="21"/>
    </row>
    <row r="307" spans="2:27" x14ac:dyDescent="0.2">
      <c r="B307" s="10"/>
      <c r="X307" s="21"/>
      <c r="Y307" s="21"/>
      <c r="Z307" s="21"/>
      <c r="AA307" s="21"/>
    </row>
    <row r="308" spans="2:27" x14ac:dyDescent="0.2">
      <c r="B308" s="10"/>
      <c r="X308" s="21"/>
      <c r="Y308" s="21"/>
      <c r="Z308" s="21"/>
      <c r="AA308" s="21"/>
    </row>
    <row r="309" spans="2:27" x14ac:dyDescent="0.2">
      <c r="B309" s="10"/>
      <c r="X309" s="21"/>
      <c r="Y309" s="21"/>
      <c r="Z309" s="21"/>
      <c r="AA309" s="21"/>
    </row>
    <row r="310" spans="2:27" x14ac:dyDescent="0.2">
      <c r="B310" s="10"/>
      <c r="X310" s="21"/>
      <c r="Y310" s="21"/>
      <c r="Z310" s="21"/>
      <c r="AA310" s="21"/>
    </row>
    <row r="311" spans="2:27" x14ac:dyDescent="0.2">
      <c r="B311" s="10"/>
      <c r="X311" s="21"/>
      <c r="Y311" s="21"/>
      <c r="Z311" s="21"/>
      <c r="AA311" s="21"/>
    </row>
    <row r="312" spans="2:27" x14ac:dyDescent="0.2">
      <c r="B312" s="10"/>
      <c r="X312" s="21"/>
      <c r="Y312" s="21"/>
      <c r="Z312" s="21"/>
      <c r="AA312" s="21"/>
    </row>
    <row r="313" spans="2:27" x14ac:dyDescent="0.2">
      <c r="B313" s="10"/>
      <c r="X313" s="21"/>
      <c r="Y313" s="21"/>
      <c r="Z313" s="21"/>
      <c r="AA313" s="21"/>
    </row>
    <row r="314" spans="2:27" x14ac:dyDescent="0.2">
      <c r="B314" s="10"/>
      <c r="X314" s="21"/>
      <c r="Y314" s="21"/>
      <c r="Z314" s="21"/>
      <c r="AA314" s="21"/>
    </row>
    <row r="315" spans="2:27" x14ac:dyDescent="0.2">
      <c r="B315" s="10"/>
      <c r="X315" s="21"/>
      <c r="Y315" s="21"/>
      <c r="Z315" s="21"/>
      <c r="AA315" s="21"/>
    </row>
    <row r="316" spans="2:27" x14ac:dyDescent="0.2">
      <c r="B316" s="10"/>
      <c r="X316" s="21"/>
      <c r="Y316" s="21"/>
      <c r="Z316" s="21"/>
      <c r="AA316" s="21"/>
    </row>
    <row r="317" spans="2:27" x14ac:dyDescent="0.2">
      <c r="B317" s="10"/>
      <c r="X317" s="21"/>
      <c r="Y317" s="21"/>
      <c r="Z317" s="21"/>
      <c r="AA317" s="21"/>
    </row>
    <row r="318" spans="2:27" x14ac:dyDescent="0.2">
      <c r="B318" s="10"/>
      <c r="X318" s="21"/>
      <c r="Y318" s="21"/>
      <c r="Z318" s="21"/>
      <c r="AA318" s="21"/>
    </row>
    <row r="319" spans="2:27" x14ac:dyDescent="0.2">
      <c r="B319" s="10"/>
      <c r="X319" s="21"/>
      <c r="Y319" s="21"/>
      <c r="Z319" s="21"/>
      <c r="AA319" s="21"/>
    </row>
    <row r="320" spans="2:27" x14ac:dyDescent="0.2">
      <c r="B320" s="10"/>
      <c r="X320" s="21"/>
      <c r="Y320" s="21"/>
      <c r="Z320" s="21"/>
      <c r="AA320" s="21"/>
    </row>
    <row r="321" spans="2:27" x14ac:dyDescent="0.2">
      <c r="B321" s="10"/>
      <c r="X321" s="21"/>
      <c r="Y321" s="21"/>
      <c r="Z321" s="21"/>
      <c r="AA321" s="21"/>
    </row>
    <row r="322" spans="2:27" x14ac:dyDescent="0.2">
      <c r="B322" s="10"/>
      <c r="X322" s="21"/>
      <c r="Y322" s="21"/>
      <c r="Z322" s="21"/>
      <c r="AA322" s="21"/>
    </row>
    <row r="323" spans="2:27" x14ac:dyDescent="0.2">
      <c r="B323" s="10"/>
      <c r="X323" s="21"/>
      <c r="Y323" s="21"/>
      <c r="Z323" s="21"/>
      <c r="AA323" s="21"/>
    </row>
    <row r="324" spans="2:27" x14ac:dyDescent="0.2">
      <c r="B324" s="10"/>
      <c r="X324" s="21"/>
      <c r="Y324" s="21"/>
      <c r="Z324" s="21"/>
      <c r="AA324" s="21"/>
    </row>
    <row r="325" spans="2:27" x14ac:dyDescent="0.2">
      <c r="B325" s="10"/>
      <c r="X325" s="21"/>
      <c r="Y325" s="21"/>
      <c r="Z325" s="21"/>
      <c r="AA325" s="21"/>
    </row>
    <row r="326" spans="2:27" x14ac:dyDescent="0.2">
      <c r="B326" s="10"/>
      <c r="X326" s="21"/>
      <c r="Y326" s="21"/>
      <c r="Z326" s="21"/>
      <c r="AA326" s="21"/>
    </row>
    <row r="327" spans="2:27" x14ac:dyDescent="0.2">
      <c r="B327" s="10"/>
      <c r="X327" s="21"/>
      <c r="Y327" s="21"/>
      <c r="Z327" s="21"/>
      <c r="AA327" s="21"/>
    </row>
    <row r="328" spans="2:27" x14ac:dyDescent="0.2">
      <c r="B328" s="10"/>
      <c r="X328" s="21"/>
      <c r="Y328" s="21"/>
      <c r="Z328" s="21"/>
      <c r="AA328" s="21"/>
    </row>
    <row r="329" spans="2:27" x14ac:dyDescent="0.2">
      <c r="B329" s="10"/>
      <c r="X329" s="21"/>
      <c r="Y329" s="21"/>
      <c r="Z329" s="21"/>
      <c r="AA329" s="21"/>
    </row>
    <row r="330" spans="2:27" x14ac:dyDescent="0.2">
      <c r="B330" s="10"/>
      <c r="X330" s="21"/>
      <c r="Y330" s="21"/>
      <c r="Z330" s="21"/>
      <c r="AA330" s="21"/>
    </row>
    <row r="331" spans="2:27" x14ac:dyDescent="0.2">
      <c r="B331" s="10"/>
      <c r="X331" s="21"/>
      <c r="Y331" s="21"/>
      <c r="Z331" s="21"/>
      <c r="AA331" s="21"/>
    </row>
    <row r="332" spans="2:27" x14ac:dyDescent="0.2">
      <c r="B332" s="10"/>
      <c r="X332" s="21"/>
      <c r="Y332" s="21"/>
      <c r="Z332" s="21"/>
      <c r="AA332" s="21"/>
    </row>
    <row r="333" spans="2:27" x14ac:dyDescent="0.2">
      <c r="B333" s="10"/>
      <c r="X333" s="21"/>
      <c r="Y333" s="21"/>
      <c r="Z333" s="21"/>
      <c r="AA333" s="21"/>
    </row>
    <row r="334" spans="2:27" x14ac:dyDescent="0.2">
      <c r="B334" s="10"/>
      <c r="X334" s="21"/>
      <c r="Y334" s="21"/>
      <c r="Z334" s="21"/>
      <c r="AA334" s="21"/>
    </row>
    <row r="335" spans="2:27" x14ac:dyDescent="0.2">
      <c r="B335" s="10"/>
      <c r="X335" s="21"/>
      <c r="Y335" s="21"/>
      <c r="Z335" s="21"/>
      <c r="AA335" s="21"/>
    </row>
  </sheetData>
  <mergeCells count="1">
    <mergeCell ref="O2:P2"/>
  </mergeCells>
  <phoneticPr fontId="2" type="noConversion"/>
  <pageMargins left="0.25" right="0.25" top="0.34" bottom="0.52" header="0.22" footer="0.3"/>
  <pageSetup orientation="portrait" r:id="rId1"/>
  <headerFooter alignWithMargins="0">
    <oddFooter>Page &amp;P of &amp;N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AR335"/>
  <sheetViews>
    <sheetView zoomScale="75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J12" sqref="J12"/>
    </sheetView>
  </sheetViews>
  <sheetFormatPr defaultRowHeight="12.75" x14ac:dyDescent="0.2"/>
  <cols>
    <col min="1" max="1" width="7.5703125" style="1" customWidth="1"/>
    <col min="2" max="2" width="12.42578125" bestFit="1" customWidth="1"/>
    <col min="3" max="3" width="11.5703125" customWidth="1"/>
    <col min="4" max="4" width="17.85546875" customWidth="1"/>
    <col min="5" max="5" width="12.28515625" customWidth="1"/>
    <col min="6" max="6" width="10.5703125" customWidth="1"/>
    <col min="7" max="7" width="7.85546875" customWidth="1"/>
    <col min="8" max="8" width="15.140625" customWidth="1"/>
    <col min="9" max="9" width="16" customWidth="1"/>
    <col min="10" max="10" width="14" customWidth="1"/>
    <col min="11" max="11" width="11.85546875" customWidth="1"/>
    <col min="12" max="12" width="12.42578125" bestFit="1" customWidth="1"/>
    <col min="13" max="13" width="12.140625" customWidth="1"/>
    <col min="14" max="14" width="10.42578125" customWidth="1"/>
    <col min="15" max="15" width="14.42578125" customWidth="1"/>
    <col min="16" max="16" width="11.42578125" customWidth="1"/>
    <col min="17" max="17" width="14.140625" customWidth="1"/>
    <col min="18" max="18" width="13.140625" bestFit="1" customWidth="1"/>
    <col min="19" max="19" width="14" customWidth="1"/>
    <col min="20" max="20" width="15.28515625" customWidth="1"/>
    <col min="21" max="21" width="14" style="20" customWidth="1"/>
    <col min="22" max="22" width="13.42578125" customWidth="1"/>
    <col min="23" max="23" width="12.28515625" customWidth="1"/>
    <col min="24" max="24" width="13" customWidth="1"/>
    <col min="25" max="27" width="13.42578125" customWidth="1"/>
    <col min="28" max="28" width="13.7109375" style="21" customWidth="1"/>
    <col min="29" max="29" width="13.28515625" bestFit="1" customWidth="1"/>
    <col min="30" max="31" width="14.42578125" customWidth="1"/>
    <col min="32" max="32" width="14.5703125" customWidth="1"/>
    <col min="34" max="34" width="11.5703125" bestFit="1" customWidth="1"/>
    <col min="35" max="35" width="11.5703125" customWidth="1"/>
    <col min="36" max="36" width="13.5703125" bestFit="1" customWidth="1"/>
    <col min="37" max="37" width="10.85546875" customWidth="1"/>
    <col min="39" max="39" width="12.140625" bestFit="1" customWidth="1"/>
  </cols>
  <sheetData>
    <row r="1" spans="1:44" ht="13.5" thickBot="1" x14ac:dyDescent="0.25">
      <c r="D1" s="2">
        <v>62356153.050000004</v>
      </c>
      <c r="E1" t="s">
        <v>0</v>
      </c>
      <c r="J1" s="55">
        <v>0.1111</v>
      </c>
      <c r="K1" t="s">
        <v>1</v>
      </c>
      <c r="N1" s="22"/>
      <c r="U1" s="4"/>
      <c r="V1" s="5"/>
      <c r="W1" s="5"/>
      <c r="AB1"/>
    </row>
    <row r="2" spans="1:44" ht="13.5" thickBot="1" x14ac:dyDescent="0.25">
      <c r="D2" s="23">
        <v>41759</v>
      </c>
      <c r="E2" t="s">
        <v>3</v>
      </c>
      <c r="I2" s="24"/>
      <c r="J2" s="61">
        <v>9.2583333333333337E-3</v>
      </c>
      <c r="K2" t="s">
        <v>4</v>
      </c>
      <c r="N2" s="25"/>
      <c r="O2" s="162"/>
      <c r="P2" s="163"/>
      <c r="R2" s="26"/>
      <c r="S2" s="27"/>
      <c r="U2"/>
      <c r="V2" s="7"/>
      <c r="W2" s="7"/>
      <c r="X2" s="7"/>
      <c r="Y2" s="7"/>
      <c r="Z2" s="7"/>
      <c r="AA2" s="7"/>
      <c r="AB2"/>
    </row>
    <row r="3" spans="1:44" x14ac:dyDescent="0.2">
      <c r="D3" s="8">
        <f>(B12-D2)/(DAY(B12))</f>
        <v>0</v>
      </c>
      <c r="E3" t="s">
        <v>7</v>
      </c>
      <c r="I3" s="28"/>
      <c r="J3">
        <v>2</v>
      </c>
      <c r="K3" t="s">
        <v>8</v>
      </c>
      <c r="N3" s="10"/>
      <c r="U3"/>
      <c r="V3" s="11"/>
      <c r="W3" s="4"/>
      <c r="X3" s="4"/>
      <c r="Y3" s="4"/>
      <c r="Z3" s="4"/>
      <c r="AA3" s="4"/>
      <c r="AB3"/>
    </row>
    <row r="4" spans="1:44" x14ac:dyDescent="0.2">
      <c r="B4" s="29" t="s">
        <v>9</v>
      </c>
      <c r="C4" s="29"/>
      <c r="D4" s="30">
        <f>YEAR(D2)</f>
        <v>2014</v>
      </c>
      <c r="E4" t="s">
        <v>10</v>
      </c>
      <c r="I4" s="9"/>
      <c r="N4" s="10"/>
      <c r="U4"/>
      <c r="V4" s="11"/>
      <c r="W4" s="4"/>
      <c r="X4" s="4"/>
      <c r="Y4" s="4"/>
      <c r="Z4" s="4"/>
      <c r="AA4" s="4"/>
      <c r="AB4"/>
    </row>
    <row r="5" spans="1:44" x14ac:dyDescent="0.2">
      <c r="D5" s="31">
        <f>DATE(D4,1,1)</f>
        <v>41640</v>
      </c>
      <c r="E5" t="s">
        <v>11</v>
      </c>
      <c r="I5" s="9"/>
      <c r="N5" s="10"/>
      <c r="U5"/>
      <c r="V5" s="11"/>
      <c r="W5" s="4"/>
      <c r="X5" s="4"/>
      <c r="Y5" s="4"/>
      <c r="Z5" s="4"/>
      <c r="AA5" s="4"/>
      <c r="AB5"/>
    </row>
    <row r="6" spans="1:44" x14ac:dyDescent="0.2">
      <c r="D6" s="32">
        <f>EOMONTH(D5,11)</f>
        <v>42004</v>
      </c>
      <c r="E6" t="s">
        <v>12</v>
      </c>
      <c r="I6" s="9"/>
      <c r="J6" s="42"/>
      <c r="N6" s="10"/>
      <c r="U6"/>
      <c r="V6" s="11"/>
      <c r="W6" s="4"/>
      <c r="X6" s="4"/>
      <c r="Y6" s="4"/>
      <c r="Z6" s="4"/>
      <c r="AA6" s="4"/>
      <c r="AB6"/>
      <c r="AG6" t="s">
        <v>75</v>
      </c>
      <c r="AJ6" t="s">
        <v>76</v>
      </c>
    </row>
    <row r="7" spans="1:44" x14ac:dyDescent="0.2">
      <c r="D7" s="33">
        <f>1+D6-D5</f>
        <v>365</v>
      </c>
      <c r="E7" t="s">
        <v>13</v>
      </c>
      <c r="I7" s="9"/>
      <c r="M7">
        <f>210*593</f>
        <v>124530</v>
      </c>
      <c r="N7" s="10"/>
      <c r="U7"/>
      <c r="V7" s="11"/>
      <c r="W7" s="4"/>
      <c r="X7" s="4"/>
      <c r="Y7" s="4"/>
      <c r="Z7" s="4"/>
      <c r="AA7" s="4"/>
      <c r="AB7"/>
      <c r="AG7" s="50">
        <v>0.03</v>
      </c>
      <c r="AJ7">
        <v>475</v>
      </c>
    </row>
    <row r="8" spans="1:44" x14ac:dyDescent="0.2">
      <c r="C8" s="42"/>
      <c r="D8" s="34">
        <f>(B12-D2)/D7</f>
        <v>0</v>
      </c>
      <c r="E8" t="s">
        <v>14</v>
      </c>
      <c r="I8" s="9"/>
      <c r="N8" s="10"/>
      <c r="T8" s="4"/>
      <c r="U8"/>
      <c r="V8" s="11"/>
      <c r="W8" s="4"/>
      <c r="X8" s="35"/>
      <c r="Y8" s="36"/>
      <c r="Z8" s="36"/>
      <c r="AA8" s="36"/>
      <c r="AB8" s="36"/>
      <c r="AC8" s="36"/>
      <c r="AD8" s="36"/>
    </row>
    <row r="9" spans="1:44" s="1" customFormat="1" ht="55.5" customHeight="1" x14ac:dyDescent="0.2">
      <c r="A9" s="12">
        <v>1</v>
      </c>
      <c r="B9" s="12">
        <f t="shared" ref="B9:I9" si="0">COLUMN(B:B)</f>
        <v>2</v>
      </c>
      <c r="C9" s="13">
        <f t="shared" si="0"/>
        <v>3</v>
      </c>
      <c r="D9" s="13">
        <f t="shared" si="0"/>
        <v>4</v>
      </c>
      <c r="E9" s="13">
        <f t="shared" si="0"/>
        <v>5</v>
      </c>
      <c r="F9" s="12">
        <f t="shared" si="0"/>
        <v>6</v>
      </c>
      <c r="G9" s="13">
        <f t="shared" si="0"/>
        <v>7</v>
      </c>
      <c r="H9" s="13">
        <f t="shared" si="0"/>
        <v>8</v>
      </c>
      <c r="I9" s="13">
        <f t="shared" si="0"/>
        <v>9</v>
      </c>
      <c r="J9" s="13" t="s">
        <v>15</v>
      </c>
      <c r="K9" s="13" t="s">
        <v>16</v>
      </c>
      <c r="L9" s="14" t="s">
        <v>17</v>
      </c>
      <c r="M9" s="13" t="s">
        <v>18</v>
      </c>
      <c r="N9" s="13">
        <f>COLUMN(N:N)</f>
        <v>14</v>
      </c>
      <c r="O9" s="12" t="s">
        <v>19</v>
      </c>
      <c r="P9" s="12" t="s">
        <v>20</v>
      </c>
      <c r="Q9" s="12" t="s">
        <v>21</v>
      </c>
      <c r="R9" s="13" t="s">
        <v>22</v>
      </c>
      <c r="S9" s="13" t="s">
        <v>23</v>
      </c>
      <c r="T9" s="12" t="s">
        <v>24</v>
      </c>
      <c r="U9" s="13">
        <v>21</v>
      </c>
      <c r="V9" s="13" t="s">
        <v>90</v>
      </c>
      <c r="W9" s="1">
        <v>23</v>
      </c>
      <c r="X9" s="13">
        <v>24</v>
      </c>
      <c r="Y9" s="13" t="s">
        <v>91</v>
      </c>
      <c r="Z9" s="13">
        <v>26</v>
      </c>
      <c r="AA9" s="13" t="s">
        <v>92</v>
      </c>
      <c r="AB9" s="13" t="s">
        <v>93</v>
      </c>
      <c r="AC9" s="13" t="s">
        <v>94</v>
      </c>
      <c r="AD9" s="13" t="s">
        <v>95</v>
      </c>
      <c r="AE9" s="13">
        <v>31</v>
      </c>
      <c r="AF9" s="13" t="s">
        <v>77</v>
      </c>
      <c r="AG9" s="13" t="s">
        <v>78</v>
      </c>
      <c r="AH9" s="13" t="s">
        <v>79</v>
      </c>
      <c r="AI9" s="13" t="s">
        <v>80</v>
      </c>
      <c r="AJ9" s="13" t="s">
        <v>74</v>
      </c>
      <c r="AK9" s="1" t="s">
        <v>81</v>
      </c>
      <c r="AL9" s="13" t="s">
        <v>82</v>
      </c>
      <c r="AM9" s="13" t="s">
        <v>83</v>
      </c>
      <c r="AN9" s="13" t="s">
        <v>84</v>
      </c>
    </row>
    <row r="10" spans="1:44" ht="63.75" x14ac:dyDescent="0.2">
      <c r="A10" s="15" t="s">
        <v>26</v>
      </c>
      <c r="B10" s="14" t="s">
        <v>27</v>
      </c>
      <c r="C10" s="13" t="s">
        <v>28</v>
      </c>
      <c r="D10" s="13" t="s">
        <v>29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6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16" t="s">
        <v>47</v>
      </c>
      <c r="W10" t="s">
        <v>98</v>
      </c>
      <c r="X10" s="51" t="s">
        <v>48</v>
      </c>
      <c r="Y10" s="17" t="s">
        <v>49</v>
      </c>
      <c r="Z10" s="17" t="s">
        <v>50</v>
      </c>
      <c r="AA10" s="17" t="s">
        <v>51</v>
      </c>
      <c r="AB10" s="17" t="s">
        <v>52</v>
      </c>
      <c r="AC10" s="17" t="s">
        <v>53</v>
      </c>
      <c r="AD10" s="17" t="s">
        <v>54</v>
      </c>
      <c r="AE10" s="51" t="s">
        <v>85</v>
      </c>
      <c r="AF10" s="17" t="s">
        <v>59</v>
      </c>
      <c r="AG10" s="17" t="s">
        <v>67</v>
      </c>
      <c r="AH10" s="17" t="s">
        <v>66</v>
      </c>
      <c r="AI10" s="17" t="s">
        <v>70</v>
      </c>
      <c r="AJ10" s="17" t="s">
        <v>71</v>
      </c>
      <c r="AK10" s="17" t="s">
        <v>86</v>
      </c>
      <c r="AL10" s="17" t="s">
        <v>87</v>
      </c>
      <c r="AM10" s="17" t="s">
        <v>88</v>
      </c>
      <c r="AN10" s="17" t="s">
        <v>89</v>
      </c>
      <c r="AO10" s="17"/>
    </row>
    <row r="11" spans="1:44" x14ac:dyDescent="0.2">
      <c r="A11" s="1" t="s">
        <v>55</v>
      </c>
      <c r="B11" s="53">
        <f>D2</f>
        <v>41759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  <c r="N11" s="6"/>
      <c r="O11" s="37"/>
      <c r="P11" s="38"/>
      <c r="Q11" s="39"/>
      <c r="R11" s="38"/>
      <c r="S11" s="40"/>
      <c r="T11" s="38"/>
      <c r="U11" s="19"/>
      <c r="V11" s="41"/>
      <c r="W11" s="28"/>
      <c r="X11" s="1"/>
      <c r="Y11" s="1"/>
      <c r="Z11" s="1"/>
      <c r="AA11" s="1"/>
      <c r="AB11"/>
      <c r="AP11">
        <f>F11*X11</f>
        <v>0</v>
      </c>
    </row>
    <row r="12" spans="1:44" x14ac:dyDescent="0.2">
      <c r="A12" s="1" t="s">
        <v>56</v>
      </c>
      <c r="B12" s="10">
        <f>B11</f>
        <v>41759</v>
      </c>
      <c r="C12" s="42">
        <v>2367876.3900000006</v>
      </c>
      <c r="D12" s="42">
        <v>2367876.3900000006</v>
      </c>
      <c r="E12" s="42">
        <v>0</v>
      </c>
      <c r="F12" s="42">
        <v>0</v>
      </c>
      <c r="G12" s="42">
        <v>1485</v>
      </c>
      <c r="H12" s="42">
        <v>61555564.429999985</v>
      </c>
      <c r="I12" s="42">
        <v>800588.62000000174</v>
      </c>
      <c r="J12" s="42">
        <v>62356153.050000004</v>
      </c>
      <c r="K12" s="42">
        <v>577311.95999999822</v>
      </c>
      <c r="L12" s="42">
        <v>1377900.58</v>
      </c>
      <c r="M12" s="42">
        <v>705375</v>
      </c>
      <c r="N12" s="42">
        <v>0</v>
      </c>
      <c r="O12" s="42">
        <v>705375</v>
      </c>
      <c r="P12" s="42">
        <v>693532.17</v>
      </c>
      <c r="Q12" s="42">
        <v>11842.83</v>
      </c>
      <c r="R12" s="42">
        <v>684368.41000000015</v>
      </c>
      <c r="S12" s="42">
        <v>61543721.599999979</v>
      </c>
      <c r="T12" s="42">
        <v>62228090.009999998</v>
      </c>
      <c r="U12" s="42">
        <v>1</v>
      </c>
      <c r="V12" s="42">
        <v>577314.05032125011</v>
      </c>
      <c r="W12" s="42">
        <v>0</v>
      </c>
      <c r="X12" s="42">
        <v>155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70">
        <v>0.1111</v>
      </c>
      <c r="AF12" s="42">
        <v>0</v>
      </c>
      <c r="AG12" s="42">
        <v>0</v>
      </c>
      <c r="AH12" s="42">
        <v>0</v>
      </c>
      <c r="AI12" s="42">
        <v>1485</v>
      </c>
      <c r="AJ12" s="42">
        <v>475200</v>
      </c>
      <c r="AK12" s="42">
        <v>0</v>
      </c>
      <c r="AL12" s="42">
        <v>0</v>
      </c>
      <c r="AM12" s="42">
        <v>0</v>
      </c>
      <c r="AN12" s="42">
        <v>0</v>
      </c>
      <c r="AO12" s="42"/>
      <c r="AP12" s="42">
        <f t="shared" ref="AP12:AP75" si="1">F12*X12</f>
        <v>0</v>
      </c>
      <c r="AQ12" s="42"/>
      <c r="AR12" s="42"/>
    </row>
    <row r="13" spans="1:44" x14ac:dyDescent="0.2">
      <c r="A13" s="1">
        <f t="shared" ref="A13:A76" si="2">MONTH(B13)</f>
        <v>5</v>
      </c>
      <c r="B13" s="10">
        <f t="shared" ref="B13:B76" si="3">EOMONTH(B12,1)</f>
        <v>41790</v>
      </c>
      <c r="C13" s="42">
        <v>2830885.9699999997</v>
      </c>
      <c r="D13" s="42">
        <v>5198762.3600000003</v>
      </c>
      <c r="E13" s="42">
        <v>0</v>
      </c>
      <c r="F13" s="42">
        <v>0</v>
      </c>
      <c r="G13" s="42">
        <v>2106</v>
      </c>
      <c r="H13" s="42">
        <v>61543721.599999979</v>
      </c>
      <c r="I13" s="42">
        <v>684368.41000000108</v>
      </c>
      <c r="J13" s="42">
        <v>62228090.009999998</v>
      </c>
      <c r="K13" s="42">
        <v>576126.30999999947</v>
      </c>
      <c r="L13" s="42">
        <v>1260494.7200000004</v>
      </c>
      <c r="M13" s="42">
        <v>1000350</v>
      </c>
      <c r="N13" s="42">
        <v>0</v>
      </c>
      <c r="O13" s="42">
        <v>1000350</v>
      </c>
      <c r="P13" s="42">
        <v>928358.08000000007</v>
      </c>
      <c r="Q13" s="42">
        <v>71991.92</v>
      </c>
      <c r="R13" s="42">
        <v>332136.64</v>
      </c>
      <c r="S13" s="42">
        <v>61471729.679999992</v>
      </c>
      <c r="T13" s="42">
        <v>61803866.319999993</v>
      </c>
      <c r="U13" s="42">
        <v>1</v>
      </c>
      <c r="V13" s="42">
        <v>576128.40000925004</v>
      </c>
      <c r="W13" s="42">
        <v>0</v>
      </c>
      <c r="X13" s="42">
        <v>155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70">
        <v>0.1111</v>
      </c>
      <c r="AF13" s="42">
        <v>0</v>
      </c>
      <c r="AG13" s="42">
        <v>0</v>
      </c>
      <c r="AH13" s="42">
        <v>0</v>
      </c>
      <c r="AI13" s="42">
        <v>2106</v>
      </c>
      <c r="AJ13" s="42">
        <v>673920</v>
      </c>
      <c r="AK13" s="42">
        <v>0</v>
      </c>
      <c r="AL13" s="42">
        <v>0</v>
      </c>
      <c r="AM13" s="42">
        <v>0</v>
      </c>
      <c r="AN13" s="42">
        <v>0</v>
      </c>
      <c r="AO13" s="42"/>
      <c r="AP13" s="42">
        <f t="shared" si="1"/>
        <v>0</v>
      </c>
      <c r="AQ13" s="42"/>
      <c r="AR13" s="42"/>
    </row>
    <row r="14" spans="1:44" x14ac:dyDescent="0.2">
      <c r="A14" s="1">
        <f t="shared" si="2"/>
        <v>6</v>
      </c>
      <c r="B14" s="10">
        <f t="shared" si="3"/>
        <v>41820</v>
      </c>
      <c r="C14" s="42">
        <v>2775509.2700000005</v>
      </c>
      <c r="D14" s="42">
        <v>7974271.6300000008</v>
      </c>
      <c r="E14" s="42">
        <v>0</v>
      </c>
      <c r="F14" s="42">
        <v>0</v>
      </c>
      <c r="G14" s="42">
        <v>2373</v>
      </c>
      <c r="H14" s="42">
        <v>61471729.679999992</v>
      </c>
      <c r="I14" s="42">
        <v>332136.640000001</v>
      </c>
      <c r="J14" s="42">
        <v>61803866.319999993</v>
      </c>
      <c r="K14" s="42">
        <v>572198.69999999914</v>
      </c>
      <c r="L14" s="42">
        <v>904335.34</v>
      </c>
      <c r="M14" s="42">
        <v>1127175</v>
      </c>
      <c r="N14" s="42">
        <v>0</v>
      </c>
      <c r="O14" s="42">
        <v>1127175</v>
      </c>
      <c r="P14" s="42">
        <v>842090.49999999988</v>
      </c>
      <c r="Q14" s="42">
        <v>285084.5</v>
      </c>
      <c r="R14" s="42">
        <v>62244.84</v>
      </c>
      <c r="S14" s="42">
        <v>61186645.179999977</v>
      </c>
      <c r="T14" s="42">
        <v>61248890.019999981</v>
      </c>
      <c r="U14" s="42">
        <v>1</v>
      </c>
      <c r="V14" s="42">
        <v>572200.79567933327</v>
      </c>
      <c r="W14" s="42">
        <v>0</v>
      </c>
      <c r="X14" s="42">
        <v>155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70">
        <v>0.1111</v>
      </c>
      <c r="AF14" s="42">
        <v>0</v>
      </c>
      <c r="AG14" s="42">
        <v>0</v>
      </c>
      <c r="AH14" s="42">
        <v>0</v>
      </c>
      <c r="AI14" s="42">
        <v>2373</v>
      </c>
      <c r="AJ14" s="42">
        <v>759360</v>
      </c>
      <c r="AK14" s="42">
        <v>0</v>
      </c>
      <c r="AL14" s="42">
        <v>0</v>
      </c>
      <c r="AM14" s="42">
        <v>0</v>
      </c>
      <c r="AN14" s="42">
        <v>0</v>
      </c>
      <c r="AO14" s="42"/>
      <c r="AP14" s="42">
        <f t="shared" si="1"/>
        <v>0</v>
      </c>
      <c r="AQ14" s="42"/>
      <c r="AR14" s="42"/>
    </row>
    <row r="15" spans="1:44" x14ac:dyDescent="0.2">
      <c r="A15" s="1">
        <f t="shared" si="2"/>
        <v>7</v>
      </c>
      <c r="B15" s="10">
        <f t="shared" si="3"/>
        <v>41851</v>
      </c>
      <c r="C15" s="42">
        <v>2750136.4900000007</v>
      </c>
      <c r="D15" s="42">
        <v>10724408.120000001</v>
      </c>
      <c r="E15" s="42">
        <v>0</v>
      </c>
      <c r="F15" s="42">
        <v>0</v>
      </c>
      <c r="G15" s="42">
        <v>2824</v>
      </c>
      <c r="H15" s="42">
        <v>61186645.179999977</v>
      </c>
      <c r="I15" s="42">
        <v>62244.840000000899</v>
      </c>
      <c r="J15" s="42">
        <v>61248890.019999981</v>
      </c>
      <c r="K15" s="42">
        <v>567060.59999999928</v>
      </c>
      <c r="L15" s="42">
        <v>629305.44000000029</v>
      </c>
      <c r="M15" s="42">
        <v>1341400</v>
      </c>
      <c r="N15" s="42">
        <v>0</v>
      </c>
      <c r="O15" s="42">
        <v>1341400</v>
      </c>
      <c r="P15" s="42">
        <v>612359.27000000025</v>
      </c>
      <c r="Q15" s="42">
        <v>729040.72999999986</v>
      </c>
      <c r="R15" s="42">
        <v>16946.170000000002</v>
      </c>
      <c r="S15" s="42">
        <v>60457604.45000001</v>
      </c>
      <c r="T15" s="42">
        <v>60474550.620000012</v>
      </c>
      <c r="U15" s="42">
        <v>1</v>
      </c>
      <c r="V15" s="42">
        <v>567062.64010183315</v>
      </c>
      <c r="W15" s="42">
        <v>0</v>
      </c>
      <c r="X15" s="42">
        <v>155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70">
        <v>0.1111</v>
      </c>
      <c r="AF15" s="42">
        <v>0</v>
      </c>
      <c r="AG15" s="42">
        <v>0</v>
      </c>
      <c r="AH15" s="42">
        <v>0</v>
      </c>
      <c r="AI15" s="42">
        <v>2824</v>
      </c>
      <c r="AJ15" s="42">
        <v>903680</v>
      </c>
      <c r="AK15" s="42">
        <v>0</v>
      </c>
      <c r="AL15" s="42">
        <v>0</v>
      </c>
      <c r="AM15" s="42">
        <v>0</v>
      </c>
      <c r="AN15" s="42">
        <v>0</v>
      </c>
      <c r="AO15" s="42"/>
      <c r="AP15" s="42">
        <f t="shared" si="1"/>
        <v>0</v>
      </c>
      <c r="AQ15" s="42"/>
      <c r="AR15" s="42"/>
    </row>
    <row r="16" spans="1:44" x14ac:dyDescent="0.2">
      <c r="A16" s="1">
        <f t="shared" si="2"/>
        <v>8</v>
      </c>
      <c r="B16" s="10">
        <f t="shared" si="3"/>
        <v>41882</v>
      </c>
      <c r="C16" s="42">
        <v>2530629.42</v>
      </c>
      <c r="D16" s="42">
        <v>13255037.540000001</v>
      </c>
      <c r="E16" s="42">
        <v>0</v>
      </c>
      <c r="F16" s="42">
        <v>0</v>
      </c>
      <c r="G16" s="42">
        <v>2777</v>
      </c>
      <c r="H16" s="42">
        <v>60457604.45000001</v>
      </c>
      <c r="I16" s="42">
        <v>16946.170000000042</v>
      </c>
      <c r="J16" s="42">
        <v>60474550.620000012</v>
      </c>
      <c r="K16" s="42">
        <v>559891.51000000013</v>
      </c>
      <c r="L16" s="42">
        <v>576837.68000000005</v>
      </c>
      <c r="M16" s="42">
        <v>1319075</v>
      </c>
      <c r="N16" s="42">
        <v>0</v>
      </c>
      <c r="O16" s="42">
        <v>1319075</v>
      </c>
      <c r="P16" s="42">
        <v>567245.37000000011</v>
      </c>
      <c r="Q16" s="42">
        <v>751829.62999999989</v>
      </c>
      <c r="R16" s="42">
        <v>9592.31</v>
      </c>
      <c r="S16" s="42">
        <v>59705774.819999993</v>
      </c>
      <c r="T16" s="42">
        <v>59715367.129999988</v>
      </c>
      <c r="U16" s="42">
        <v>1</v>
      </c>
      <c r="V16" s="42">
        <v>559893.54782350012</v>
      </c>
      <c r="W16" s="42">
        <v>0</v>
      </c>
      <c r="X16" s="42">
        <v>155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70">
        <v>0.1111</v>
      </c>
      <c r="AF16" s="42">
        <v>0</v>
      </c>
      <c r="AG16" s="42">
        <v>0</v>
      </c>
      <c r="AH16" s="42">
        <v>0</v>
      </c>
      <c r="AI16" s="42">
        <v>2777</v>
      </c>
      <c r="AJ16" s="42">
        <v>888640</v>
      </c>
      <c r="AK16" s="42">
        <v>0</v>
      </c>
      <c r="AL16" s="42">
        <v>0</v>
      </c>
      <c r="AM16" s="42">
        <v>0</v>
      </c>
      <c r="AN16" s="42">
        <v>0</v>
      </c>
      <c r="AO16" s="42"/>
      <c r="AP16" s="42">
        <f t="shared" si="1"/>
        <v>0</v>
      </c>
      <c r="AQ16" s="42"/>
      <c r="AR16" s="42"/>
    </row>
    <row r="17" spans="1:44" x14ac:dyDescent="0.2">
      <c r="A17" s="1">
        <f t="shared" si="2"/>
        <v>9</v>
      </c>
      <c r="B17" s="10">
        <f t="shared" si="3"/>
        <v>41912</v>
      </c>
      <c r="C17" s="42">
        <v>2154202.4600000004</v>
      </c>
      <c r="D17" s="42">
        <v>15409240.000000002</v>
      </c>
      <c r="E17" s="42">
        <v>0</v>
      </c>
      <c r="F17" s="42">
        <v>0</v>
      </c>
      <c r="G17" s="42">
        <v>2751</v>
      </c>
      <c r="H17" s="42">
        <v>59705774.819999985</v>
      </c>
      <c r="I17" s="42">
        <v>9592.3099999999977</v>
      </c>
      <c r="J17" s="42">
        <v>59715367.129999988</v>
      </c>
      <c r="K17" s="42">
        <v>552862.7899999998</v>
      </c>
      <c r="L17" s="42">
        <v>562455.09999999986</v>
      </c>
      <c r="M17" s="42">
        <v>1306725</v>
      </c>
      <c r="N17" s="42">
        <v>0</v>
      </c>
      <c r="O17" s="42">
        <v>1306725</v>
      </c>
      <c r="P17" s="42">
        <v>557776.16999999981</v>
      </c>
      <c r="Q17" s="42">
        <v>748948.83000000007</v>
      </c>
      <c r="R17" s="42">
        <v>4678.93</v>
      </c>
      <c r="S17" s="42">
        <v>58956825.98999998</v>
      </c>
      <c r="T17" s="42">
        <v>58961504.919999979</v>
      </c>
      <c r="U17" s="42">
        <v>1</v>
      </c>
      <c r="V17" s="42">
        <v>552864.7740119166</v>
      </c>
      <c r="W17" s="42">
        <v>0</v>
      </c>
      <c r="X17" s="42">
        <v>155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70">
        <v>0.1111</v>
      </c>
      <c r="AF17" s="42">
        <v>0</v>
      </c>
      <c r="AG17" s="42">
        <v>0</v>
      </c>
      <c r="AH17" s="42">
        <v>0</v>
      </c>
      <c r="AI17" s="42">
        <v>2751</v>
      </c>
      <c r="AJ17" s="42">
        <v>880320</v>
      </c>
      <c r="AK17" s="42">
        <v>0</v>
      </c>
      <c r="AL17" s="42">
        <v>0</v>
      </c>
      <c r="AM17" s="42">
        <v>0</v>
      </c>
      <c r="AN17" s="42">
        <v>0</v>
      </c>
      <c r="AO17" s="42"/>
      <c r="AP17" s="42">
        <f t="shared" si="1"/>
        <v>0</v>
      </c>
      <c r="AQ17" s="42"/>
      <c r="AR17" s="42"/>
    </row>
    <row r="18" spans="1:44" s="4" customFormat="1" x14ac:dyDescent="0.2">
      <c r="A18" s="1">
        <f t="shared" si="2"/>
        <v>10</v>
      </c>
      <c r="B18" s="10">
        <f t="shared" si="3"/>
        <v>41943</v>
      </c>
      <c r="C18" s="42">
        <v>1738422.5499999996</v>
      </c>
      <c r="D18" s="42">
        <v>17147662.550000001</v>
      </c>
      <c r="E18" s="42">
        <v>0</v>
      </c>
      <c r="F18" s="42">
        <v>0</v>
      </c>
      <c r="G18" s="42">
        <v>2527</v>
      </c>
      <c r="H18" s="42">
        <v>58956825.98999998</v>
      </c>
      <c r="I18" s="42">
        <v>4678.929999999993</v>
      </c>
      <c r="J18" s="42">
        <v>58961504.919999979</v>
      </c>
      <c r="K18" s="42">
        <v>545883.26</v>
      </c>
      <c r="L18" s="42">
        <v>550562.18999999994</v>
      </c>
      <c r="M18" s="42">
        <v>1200325</v>
      </c>
      <c r="N18" s="42">
        <v>0</v>
      </c>
      <c r="O18" s="42">
        <v>1200325</v>
      </c>
      <c r="P18" s="42">
        <v>550367.13</v>
      </c>
      <c r="Q18" s="42">
        <v>649957.87</v>
      </c>
      <c r="R18" s="42">
        <v>195.06</v>
      </c>
      <c r="S18" s="42">
        <v>58306868.120000005</v>
      </c>
      <c r="T18" s="42">
        <v>58307063.18</v>
      </c>
      <c r="U18" s="42">
        <v>1</v>
      </c>
      <c r="V18" s="42">
        <v>545885.26638433314</v>
      </c>
      <c r="W18" s="42">
        <v>0</v>
      </c>
      <c r="X18" s="42">
        <v>155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70">
        <v>0.1111</v>
      </c>
      <c r="AF18" s="42">
        <v>0</v>
      </c>
      <c r="AG18" s="42">
        <v>0</v>
      </c>
      <c r="AH18" s="42">
        <v>0</v>
      </c>
      <c r="AI18" s="42">
        <v>2527</v>
      </c>
      <c r="AJ18" s="42">
        <v>808640</v>
      </c>
      <c r="AK18" s="42">
        <v>0</v>
      </c>
      <c r="AL18" s="42">
        <v>0</v>
      </c>
      <c r="AM18" s="42">
        <v>0</v>
      </c>
      <c r="AN18" s="42">
        <v>0</v>
      </c>
      <c r="AO18" s="42"/>
      <c r="AP18" s="42">
        <f t="shared" si="1"/>
        <v>0</v>
      </c>
      <c r="AQ18" s="42"/>
      <c r="AR18" s="42"/>
    </row>
    <row r="19" spans="1:44" x14ac:dyDescent="0.2">
      <c r="A19" s="1">
        <f t="shared" si="2"/>
        <v>11</v>
      </c>
      <c r="B19" s="10">
        <f t="shared" si="3"/>
        <v>41973</v>
      </c>
      <c r="C19" s="42">
        <v>1092657.9800000002</v>
      </c>
      <c r="D19" s="42">
        <v>18240320.530000001</v>
      </c>
      <c r="E19" s="42">
        <v>0</v>
      </c>
      <c r="F19" s="42">
        <v>0</v>
      </c>
      <c r="G19" s="42">
        <v>2158</v>
      </c>
      <c r="H19" s="42">
        <v>58306868.120000005</v>
      </c>
      <c r="I19" s="42">
        <v>195.05999999999767</v>
      </c>
      <c r="J19" s="42">
        <v>58307063.18</v>
      </c>
      <c r="K19" s="42">
        <v>539824.33000000007</v>
      </c>
      <c r="L19" s="42">
        <v>540019.39</v>
      </c>
      <c r="M19" s="42">
        <v>1025050</v>
      </c>
      <c r="N19" s="42">
        <v>0</v>
      </c>
      <c r="O19" s="42">
        <v>1025050</v>
      </c>
      <c r="P19" s="42">
        <v>540019.39</v>
      </c>
      <c r="Q19" s="42">
        <v>485030.60999999987</v>
      </c>
      <c r="R19" s="42">
        <v>0</v>
      </c>
      <c r="S19" s="42">
        <v>57821837.509999998</v>
      </c>
      <c r="T19" s="42">
        <v>57821837.509999998</v>
      </c>
      <c r="U19" s="42">
        <v>1</v>
      </c>
      <c r="V19" s="42">
        <v>539826.2266081667</v>
      </c>
      <c r="W19" s="42">
        <v>0</v>
      </c>
      <c r="X19" s="42">
        <v>155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70">
        <v>0.1111</v>
      </c>
      <c r="AF19" s="42">
        <v>0</v>
      </c>
      <c r="AG19" s="42">
        <v>0</v>
      </c>
      <c r="AH19" s="42">
        <v>0</v>
      </c>
      <c r="AI19" s="42">
        <v>2158</v>
      </c>
      <c r="AJ19" s="42">
        <v>690560</v>
      </c>
      <c r="AK19" s="42">
        <v>0</v>
      </c>
      <c r="AL19" s="42">
        <v>0</v>
      </c>
      <c r="AM19" s="42">
        <v>0</v>
      </c>
      <c r="AN19" s="42">
        <v>0</v>
      </c>
      <c r="AO19" s="42"/>
      <c r="AP19" s="42">
        <f t="shared" si="1"/>
        <v>0</v>
      </c>
      <c r="AQ19" s="42"/>
      <c r="AR19" s="42"/>
    </row>
    <row r="20" spans="1:44" x14ac:dyDescent="0.2">
      <c r="A20" s="1">
        <f t="shared" si="2"/>
        <v>12</v>
      </c>
      <c r="B20" s="10">
        <f t="shared" si="3"/>
        <v>42004</v>
      </c>
      <c r="C20" s="42">
        <v>966974.88000000059</v>
      </c>
      <c r="D20" s="42">
        <v>19207295.41</v>
      </c>
      <c r="E20" s="42">
        <v>0</v>
      </c>
      <c r="F20" s="42">
        <v>0</v>
      </c>
      <c r="G20" s="42">
        <v>1738</v>
      </c>
      <c r="H20" s="42">
        <v>57821837.509999998</v>
      </c>
      <c r="I20" s="42">
        <v>0</v>
      </c>
      <c r="J20" s="42">
        <v>57821837.509999998</v>
      </c>
      <c r="K20" s="42">
        <v>535331.90999999992</v>
      </c>
      <c r="L20" s="42">
        <v>535331.90999999992</v>
      </c>
      <c r="M20" s="42">
        <v>825550</v>
      </c>
      <c r="N20" s="42">
        <v>0</v>
      </c>
      <c r="O20" s="42">
        <v>825550</v>
      </c>
      <c r="P20" s="42">
        <v>535331.90999999992</v>
      </c>
      <c r="Q20" s="42">
        <v>290218.08999999997</v>
      </c>
      <c r="R20" s="42">
        <v>0</v>
      </c>
      <c r="S20" s="42">
        <v>57531619.420000009</v>
      </c>
      <c r="T20" s="42">
        <v>57531619.420000009</v>
      </c>
      <c r="U20" s="42">
        <v>1</v>
      </c>
      <c r="V20" s="42">
        <v>535333.84561341663</v>
      </c>
      <c r="W20" s="42">
        <v>0</v>
      </c>
      <c r="X20" s="42">
        <v>155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70">
        <v>0.1111</v>
      </c>
      <c r="AF20" s="42">
        <v>0</v>
      </c>
      <c r="AG20" s="42">
        <v>0</v>
      </c>
      <c r="AH20" s="42">
        <v>0</v>
      </c>
      <c r="AI20" s="42">
        <v>1738</v>
      </c>
      <c r="AJ20" s="42">
        <v>556160</v>
      </c>
      <c r="AK20" s="42">
        <v>0</v>
      </c>
      <c r="AL20" s="42">
        <v>0</v>
      </c>
      <c r="AM20" s="42">
        <v>0</v>
      </c>
      <c r="AN20" s="42">
        <v>0</v>
      </c>
      <c r="AO20" s="42"/>
      <c r="AP20" s="42">
        <f t="shared" si="1"/>
        <v>0</v>
      </c>
      <c r="AQ20" s="42"/>
      <c r="AR20" s="42"/>
    </row>
    <row r="21" spans="1:44" x14ac:dyDescent="0.2">
      <c r="A21" s="1">
        <f t="shared" si="2"/>
        <v>1</v>
      </c>
      <c r="B21" s="10">
        <f t="shared" si="3"/>
        <v>42035</v>
      </c>
      <c r="C21" s="42">
        <v>1194138.7300000002</v>
      </c>
      <c r="D21" s="42">
        <v>20401434.140000001</v>
      </c>
      <c r="E21" s="42">
        <v>0</v>
      </c>
      <c r="F21" s="42">
        <v>0</v>
      </c>
      <c r="G21" s="42">
        <v>1091</v>
      </c>
      <c r="H21" s="42">
        <v>57531619.420000009</v>
      </c>
      <c r="I21" s="42">
        <v>0</v>
      </c>
      <c r="J21" s="42">
        <v>57531619.420000009</v>
      </c>
      <c r="K21" s="42">
        <v>532644.99</v>
      </c>
      <c r="L21" s="42">
        <v>532644.99</v>
      </c>
      <c r="M21" s="42">
        <v>518225</v>
      </c>
      <c r="N21" s="42">
        <v>0</v>
      </c>
      <c r="O21" s="42">
        <v>518225</v>
      </c>
      <c r="P21" s="42">
        <v>491338.17000000004</v>
      </c>
      <c r="Q21" s="42">
        <v>26886.829999999994</v>
      </c>
      <c r="R21" s="42">
        <v>41306.819999999992</v>
      </c>
      <c r="S21" s="42">
        <v>57504732.590000004</v>
      </c>
      <c r="T21" s="42">
        <v>57546039.409999996</v>
      </c>
      <c r="U21" s="42">
        <v>1</v>
      </c>
      <c r="V21" s="42">
        <v>532646.90979683341</v>
      </c>
      <c r="W21" s="42">
        <v>0</v>
      </c>
      <c r="X21" s="42">
        <v>155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70">
        <v>0.1111</v>
      </c>
      <c r="AF21" s="42">
        <v>0</v>
      </c>
      <c r="AG21" s="42">
        <v>0</v>
      </c>
      <c r="AH21" s="42">
        <v>0</v>
      </c>
      <c r="AI21" s="42">
        <v>1091</v>
      </c>
      <c r="AJ21" s="42">
        <v>349120</v>
      </c>
      <c r="AK21" s="42">
        <v>0</v>
      </c>
      <c r="AL21" s="42">
        <v>0</v>
      </c>
      <c r="AM21" s="42">
        <v>0</v>
      </c>
      <c r="AN21" s="42">
        <v>0</v>
      </c>
      <c r="AO21" s="42"/>
      <c r="AP21" s="42">
        <f t="shared" si="1"/>
        <v>0</v>
      </c>
      <c r="AQ21" s="42"/>
      <c r="AR21" s="42"/>
    </row>
    <row r="22" spans="1:44" x14ac:dyDescent="0.2">
      <c r="A22" s="1">
        <f t="shared" si="2"/>
        <v>2</v>
      </c>
      <c r="B22" s="10">
        <f t="shared" si="3"/>
        <v>42063</v>
      </c>
      <c r="C22" s="42">
        <v>1475941.05</v>
      </c>
      <c r="D22" s="42">
        <v>21877375.190000001</v>
      </c>
      <c r="E22" s="42">
        <v>0</v>
      </c>
      <c r="F22" s="42">
        <v>0</v>
      </c>
      <c r="G22" s="42">
        <v>971</v>
      </c>
      <c r="H22" s="42">
        <v>57504732.590000004</v>
      </c>
      <c r="I22" s="42">
        <v>41306.819999999221</v>
      </c>
      <c r="J22" s="42">
        <v>57546039.409999996</v>
      </c>
      <c r="K22" s="42">
        <v>532778.49000000057</v>
      </c>
      <c r="L22" s="42">
        <v>574085.30999999982</v>
      </c>
      <c r="M22" s="42">
        <v>461225</v>
      </c>
      <c r="N22" s="42">
        <v>0</v>
      </c>
      <c r="O22" s="42">
        <v>461225</v>
      </c>
      <c r="P22" s="42">
        <v>451515.85999999993</v>
      </c>
      <c r="Q22" s="42">
        <v>9709.14</v>
      </c>
      <c r="R22" s="42">
        <v>122569.44999999998</v>
      </c>
      <c r="S22" s="42">
        <v>57495023.450000003</v>
      </c>
      <c r="T22" s="42">
        <v>57617592.899999984</v>
      </c>
      <c r="U22" s="42">
        <v>1</v>
      </c>
      <c r="V22" s="42">
        <v>532780.41487091663</v>
      </c>
      <c r="W22" s="42">
        <v>0</v>
      </c>
      <c r="X22" s="42">
        <v>155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70">
        <v>0.1111</v>
      </c>
      <c r="AF22" s="42">
        <v>0</v>
      </c>
      <c r="AG22" s="42">
        <v>0</v>
      </c>
      <c r="AH22" s="42">
        <v>0</v>
      </c>
      <c r="AI22" s="42">
        <v>971</v>
      </c>
      <c r="AJ22" s="42">
        <v>310720</v>
      </c>
      <c r="AK22" s="42">
        <v>0</v>
      </c>
      <c r="AL22" s="42">
        <v>0</v>
      </c>
      <c r="AM22" s="42">
        <v>0</v>
      </c>
      <c r="AN22" s="42">
        <v>0</v>
      </c>
      <c r="AO22" s="42"/>
      <c r="AP22" s="42">
        <f t="shared" si="1"/>
        <v>0</v>
      </c>
      <c r="AQ22" s="42"/>
      <c r="AR22" s="42"/>
    </row>
    <row r="23" spans="1:44" x14ac:dyDescent="0.2">
      <c r="A23" s="1">
        <f t="shared" si="2"/>
        <v>3</v>
      </c>
      <c r="B23" s="10">
        <f t="shared" si="3"/>
        <v>42094</v>
      </c>
      <c r="C23" s="42">
        <v>2096844.2600000002</v>
      </c>
      <c r="D23" s="42">
        <v>23974219.450000003</v>
      </c>
      <c r="E23" s="42">
        <v>0</v>
      </c>
      <c r="F23" s="42">
        <v>0</v>
      </c>
      <c r="G23" s="42">
        <v>1194</v>
      </c>
      <c r="H23" s="42">
        <v>57495023.450000003</v>
      </c>
      <c r="I23" s="42">
        <v>122569.4499999999</v>
      </c>
      <c r="J23" s="42">
        <v>57617592.899999984</v>
      </c>
      <c r="K23" s="42">
        <v>533441.01000000013</v>
      </c>
      <c r="L23" s="42">
        <v>656010.46000000008</v>
      </c>
      <c r="M23" s="42">
        <v>567150</v>
      </c>
      <c r="N23" s="42">
        <v>0</v>
      </c>
      <c r="O23" s="42">
        <v>567150</v>
      </c>
      <c r="P23" s="42">
        <v>522932.32</v>
      </c>
      <c r="Q23" s="42">
        <v>44217.680000000015</v>
      </c>
      <c r="R23" s="42">
        <v>133078.13999999998</v>
      </c>
      <c r="S23" s="42">
        <v>57450805.770000011</v>
      </c>
      <c r="T23" s="42">
        <v>57583883.910000011</v>
      </c>
      <c r="U23" s="42">
        <v>1</v>
      </c>
      <c r="V23" s="42">
        <v>533442.88093249989</v>
      </c>
      <c r="W23" s="42">
        <v>0</v>
      </c>
      <c r="X23" s="42">
        <v>155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70">
        <v>0.1111</v>
      </c>
      <c r="AF23" s="42">
        <v>0</v>
      </c>
      <c r="AG23" s="42">
        <v>0</v>
      </c>
      <c r="AH23" s="42">
        <v>0</v>
      </c>
      <c r="AI23" s="42">
        <v>1194</v>
      </c>
      <c r="AJ23" s="42">
        <v>382080</v>
      </c>
      <c r="AK23" s="42">
        <v>0</v>
      </c>
      <c r="AL23" s="42">
        <v>0</v>
      </c>
      <c r="AM23" s="42">
        <v>0</v>
      </c>
      <c r="AN23" s="42">
        <v>0</v>
      </c>
      <c r="AO23" s="42"/>
      <c r="AP23" s="42">
        <f t="shared" si="1"/>
        <v>0</v>
      </c>
      <c r="AQ23" s="42"/>
      <c r="AR23" s="42"/>
    </row>
    <row r="24" spans="1:44" x14ac:dyDescent="0.2">
      <c r="A24" s="1">
        <f t="shared" si="2"/>
        <v>4</v>
      </c>
      <c r="B24" s="10">
        <f t="shared" si="3"/>
        <v>42124</v>
      </c>
      <c r="C24" s="42">
        <v>2356037</v>
      </c>
      <c r="D24" s="42">
        <v>26330256.450000003</v>
      </c>
      <c r="E24" s="42">
        <v>0</v>
      </c>
      <c r="F24" s="42">
        <v>0</v>
      </c>
      <c r="G24" s="42">
        <v>1477</v>
      </c>
      <c r="H24" s="42">
        <v>57450805.770000011</v>
      </c>
      <c r="I24" s="42">
        <v>133078.13999999993</v>
      </c>
      <c r="J24" s="42">
        <v>57583883.910000011</v>
      </c>
      <c r="K24" s="42">
        <v>533128.89000000013</v>
      </c>
      <c r="L24" s="42">
        <v>666207.02999999991</v>
      </c>
      <c r="M24" s="42">
        <v>701575</v>
      </c>
      <c r="N24" s="42">
        <v>0</v>
      </c>
      <c r="O24" s="42">
        <v>701575</v>
      </c>
      <c r="P24" s="42">
        <v>573141.99999999988</v>
      </c>
      <c r="Q24" s="42">
        <v>128433</v>
      </c>
      <c r="R24" s="42">
        <v>93065.03</v>
      </c>
      <c r="S24" s="42">
        <v>57322372.769999996</v>
      </c>
      <c r="T24" s="42">
        <v>57415437.79999999</v>
      </c>
      <c r="U24" s="42">
        <v>1</v>
      </c>
      <c r="V24" s="42">
        <v>533130.79186675011</v>
      </c>
      <c r="W24" s="42">
        <v>0</v>
      </c>
      <c r="X24" s="42">
        <v>155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70">
        <v>0.1111</v>
      </c>
      <c r="AF24" s="42">
        <v>0</v>
      </c>
      <c r="AG24" s="42">
        <v>0</v>
      </c>
      <c r="AH24" s="42">
        <v>0</v>
      </c>
      <c r="AI24" s="42">
        <v>1477</v>
      </c>
      <c r="AJ24" s="42">
        <v>472640</v>
      </c>
      <c r="AK24" s="42">
        <v>0</v>
      </c>
      <c r="AL24" s="42">
        <v>0</v>
      </c>
      <c r="AM24" s="42">
        <v>0</v>
      </c>
      <c r="AN24" s="42">
        <v>0</v>
      </c>
      <c r="AO24" s="42"/>
      <c r="AP24" s="42">
        <f t="shared" si="1"/>
        <v>0</v>
      </c>
      <c r="AQ24" s="42"/>
      <c r="AR24" s="42"/>
    </row>
    <row r="25" spans="1:44" x14ac:dyDescent="0.2">
      <c r="A25" s="1">
        <f t="shared" si="2"/>
        <v>5</v>
      </c>
      <c r="B25" s="10">
        <f t="shared" si="3"/>
        <v>42155</v>
      </c>
      <c r="C25" s="42">
        <v>2816731.5399999986</v>
      </c>
      <c r="D25" s="42">
        <v>29146987.990000002</v>
      </c>
      <c r="E25" s="42">
        <v>0</v>
      </c>
      <c r="F25" s="42">
        <v>0</v>
      </c>
      <c r="G25" s="42">
        <v>2094</v>
      </c>
      <c r="H25" s="42">
        <v>57322372.769999996</v>
      </c>
      <c r="I25" s="42">
        <v>93065.03000000061</v>
      </c>
      <c r="J25" s="42">
        <v>57415437.79999999</v>
      </c>
      <c r="K25" s="42">
        <v>531569.32999999938</v>
      </c>
      <c r="L25" s="42">
        <v>624634.36000000022</v>
      </c>
      <c r="M25" s="42">
        <v>994650</v>
      </c>
      <c r="N25" s="42">
        <v>0</v>
      </c>
      <c r="O25" s="42">
        <v>994650</v>
      </c>
      <c r="P25" s="42">
        <v>620067.89000000025</v>
      </c>
      <c r="Q25" s="42">
        <v>374582.11000000004</v>
      </c>
      <c r="R25" s="42">
        <v>4566.47</v>
      </c>
      <c r="S25" s="42">
        <v>56947790.659999982</v>
      </c>
      <c r="T25" s="42">
        <v>56952357.129999988</v>
      </c>
      <c r="U25" s="42">
        <v>1</v>
      </c>
      <c r="V25" s="42">
        <v>531571.26163166657</v>
      </c>
      <c r="W25" s="42">
        <v>0</v>
      </c>
      <c r="X25" s="42">
        <v>155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70">
        <v>0.1111</v>
      </c>
      <c r="AF25" s="42">
        <v>0</v>
      </c>
      <c r="AG25" s="42">
        <v>0</v>
      </c>
      <c r="AH25" s="42">
        <v>0</v>
      </c>
      <c r="AI25" s="42">
        <v>2094</v>
      </c>
      <c r="AJ25" s="42">
        <v>670080</v>
      </c>
      <c r="AK25" s="42">
        <v>0</v>
      </c>
      <c r="AL25" s="42">
        <v>0</v>
      </c>
      <c r="AM25" s="42">
        <v>0</v>
      </c>
      <c r="AN25" s="42">
        <v>0</v>
      </c>
      <c r="AO25" s="42"/>
      <c r="AP25" s="42">
        <f t="shared" si="1"/>
        <v>0</v>
      </c>
      <c r="AQ25" s="42"/>
      <c r="AR25" s="42"/>
    </row>
    <row r="26" spans="1:44" x14ac:dyDescent="0.2">
      <c r="A26" s="1">
        <f t="shared" si="2"/>
        <v>6</v>
      </c>
      <c r="B26" s="10">
        <f t="shared" si="3"/>
        <v>42185</v>
      </c>
      <c r="C26" s="42">
        <v>2761631.7300000009</v>
      </c>
      <c r="D26" s="42">
        <v>31908619.720000003</v>
      </c>
      <c r="E26" s="42">
        <v>0</v>
      </c>
      <c r="F26" s="42">
        <v>0</v>
      </c>
      <c r="G26" s="42">
        <v>2356</v>
      </c>
      <c r="H26" s="42">
        <v>56947790.659999989</v>
      </c>
      <c r="I26" s="42">
        <v>4566.4700000002049</v>
      </c>
      <c r="J26" s="42">
        <v>56952357.129999988</v>
      </c>
      <c r="K26" s="42">
        <v>527282.00999999966</v>
      </c>
      <c r="L26" s="42">
        <v>531848.48</v>
      </c>
      <c r="M26" s="42">
        <v>1119100</v>
      </c>
      <c r="N26" s="42">
        <v>0</v>
      </c>
      <c r="O26" s="42">
        <v>1119100</v>
      </c>
      <c r="P26" s="42">
        <v>531848.48</v>
      </c>
      <c r="Q26" s="42">
        <v>587251.5199999999</v>
      </c>
      <c r="R26" s="42">
        <v>0</v>
      </c>
      <c r="S26" s="42">
        <v>56360539.140000008</v>
      </c>
      <c r="T26" s="42">
        <v>56360539.140000008</v>
      </c>
      <c r="U26" s="42">
        <v>1</v>
      </c>
      <c r="V26" s="42">
        <v>527283.9064285832</v>
      </c>
      <c r="W26" s="42">
        <v>0</v>
      </c>
      <c r="X26" s="42">
        <v>155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70">
        <v>0.1111</v>
      </c>
      <c r="AF26" s="42">
        <v>0</v>
      </c>
      <c r="AG26" s="42">
        <v>0</v>
      </c>
      <c r="AH26" s="42">
        <v>0</v>
      </c>
      <c r="AI26" s="42">
        <v>2356</v>
      </c>
      <c r="AJ26" s="42">
        <v>753920</v>
      </c>
      <c r="AK26" s="42">
        <v>0</v>
      </c>
      <c r="AL26" s="42">
        <v>0</v>
      </c>
      <c r="AM26" s="42">
        <v>0</v>
      </c>
      <c r="AN26" s="42">
        <v>0</v>
      </c>
      <c r="AO26" s="42"/>
      <c r="AP26" s="42">
        <f t="shared" si="1"/>
        <v>0</v>
      </c>
      <c r="AQ26" s="42"/>
      <c r="AR26" s="42"/>
    </row>
    <row r="27" spans="1:44" x14ac:dyDescent="0.2">
      <c r="A27" s="1">
        <f t="shared" si="2"/>
        <v>7</v>
      </c>
      <c r="B27" s="10">
        <f t="shared" si="3"/>
        <v>42216</v>
      </c>
      <c r="C27" s="42">
        <v>2736385.8000000003</v>
      </c>
      <c r="D27" s="42">
        <v>34645005.520000003</v>
      </c>
      <c r="E27" s="42">
        <v>0</v>
      </c>
      <c r="F27" s="42">
        <v>0</v>
      </c>
      <c r="G27" s="42">
        <v>2818</v>
      </c>
      <c r="H27" s="42">
        <v>56360539.140000008</v>
      </c>
      <c r="I27" s="42">
        <v>0</v>
      </c>
      <c r="J27" s="42">
        <v>56360539.140000008</v>
      </c>
      <c r="K27" s="42">
        <v>521802.76999999996</v>
      </c>
      <c r="L27" s="42">
        <v>521802.76999999996</v>
      </c>
      <c r="M27" s="42">
        <v>1338550</v>
      </c>
      <c r="N27" s="42">
        <v>0</v>
      </c>
      <c r="O27" s="42">
        <v>1338550</v>
      </c>
      <c r="P27" s="42">
        <v>521802.76999999996</v>
      </c>
      <c r="Q27" s="42">
        <v>816747.22999999975</v>
      </c>
      <c r="R27" s="42">
        <v>0</v>
      </c>
      <c r="S27" s="42">
        <v>55543791.909999989</v>
      </c>
      <c r="T27" s="42">
        <v>55543791.909999989</v>
      </c>
      <c r="U27" s="42">
        <v>1</v>
      </c>
      <c r="V27" s="42">
        <v>521804.6582045001</v>
      </c>
      <c r="W27" s="42">
        <v>0</v>
      </c>
      <c r="X27" s="42">
        <v>155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70">
        <v>0.1111</v>
      </c>
      <c r="AF27" s="42">
        <v>0</v>
      </c>
      <c r="AG27" s="42">
        <v>0</v>
      </c>
      <c r="AH27" s="42">
        <v>0</v>
      </c>
      <c r="AI27" s="42">
        <v>2818</v>
      </c>
      <c r="AJ27" s="42">
        <v>901760</v>
      </c>
      <c r="AK27" s="42">
        <v>0</v>
      </c>
      <c r="AL27" s="42">
        <v>0</v>
      </c>
      <c r="AM27" s="42">
        <v>0</v>
      </c>
      <c r="AN27" s="42">
        <v>0</v>
      </c>
      <c r="AO27" s="42"/>
      <c r="AP27" s="42">
        <f t="shared" si="1"/>
        <v>0</v>
      </c>
      <c r="AQ27" s="42"/>
      <c r="AR27" s="42"/>
    </row>
    <row r="28" spans="1:44" x14ac:dyDescent="0.2">
      <c r="A28" s="1">
        <f t="shared" si="2"/>
        <v>8</v>
      </c>
      <c r="B28" s="10">
        <f t="shared" si="3"/>
        <v>42247</v>
      </c>
      <c r="C28" s="42">
        <v>2517976.31</v>
      </c>
      <c r="D28" s="42">
        <v>37162981.830000006</v>
      </c>
      <c r="E28" s="42">
        <v>0</v>
      </c>
      <c r="F28" s="42">
        <v>0</v>
      </c>
      <c r="G28" s="42">
        <v>2762</v>
      </c>
      <c r="H28" s="42">
        <v>55543791.909999989</v>
      </c>
      <c r="I28" s="42">
        <v>0</v>
      </c>
      <c r="J28" s="42">
        <v>55543791.909999989</v>
      </c>
      <c r="K28" s="42">
        <v>514241.07999999996</v>
      </c>
      <c r="L28" s="42">
        <v>514241.07999999996</v>
      </c>
      <c r="M28" s="42">
        <v>1311950</v>
      </c>
      <c r="N28" s="42">
        <v>0</v>
      </c>
      <c r="O28" s="42">
        <v>1311950</v>
      </c>
      <c r="P28" s="42">
        <v>514241.07999999996</v>
      </c>
      <c r="Q28" s="42">
        <v>797708.92000000016</v>
      </c>
      <c r="R28" s="42">
        <v>0</v>
      </c>
      <c r="S28" s="42">
        <v>54746082.990000017</v>
      </c>
      <c r="T28" s="42">
        <v>54746082.990000017</v>
      </c>
      <c r="U28" s="42">
        <v>1</v>
      </c>
      <c r="V28" s="42">
        <v>514242.94010008324</v>
      </c>
      <c r="W28" s="42">
        <v>0</v>
      </c>
      <c r="X28" s="42">
        <v>155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70">
        <v>0.1111</v>
      </c>
      <c r="AF28" s="42">
        <v>0</v>
      </c>
      <c r="AG28" s="42">
        <v>0</v>
      </c>
      <c r="AH28" s="42">
        <v>0</v>
      </c>
      <c r="AI28" s="42">
        <v>2762</v>
      </c>
      <c r="AJ28" s="42">
        <v>883840</v>
      </c>
      <c r="AK28" s="42">
        <v>0</v>
      </c>
      <c r="AL28" s="42">
        <v>0</v>
      </c>
      <c r="AM28" s="42">
        <v>0</v>
      </c>
      <c r="AN28" s="42">
        <v>0</v>
      </c>
      <c r="AO28" s="42"/>
      <c r="AP28" s="42">
        <f t="shared" si="1"/>
        <v>0</v>
      </c>
      <c r="AQ28" s="42"/>
      <c r="AR28" s="42"/>
    </row>
    <row r="29" spans="1:44" x14ac:dyDescent="0.2">
      <c r="A29" s="1">
        <f t="shared" si="2"/>
        <v>9</v>
      </c>
      <c r="B29" s="10">
        <f t="shared" si="3"/>
        <v>42277</v>
      </c>
      <c r="C29" s="42">
        <v>2143431.4500000002</v>
      </c>
      <c r="D29" s="42">
        <v>39306413.280000009</v>
      </c>
      <c r="E29" s="42">
        <v>0</v>
      </c>
      <c r="F29" s="42">
        <v>0</v>
      </c>
      <c r="G29" s="42">
        <v>2733</v>
      </c>
      <c r="H29" s="42">
        <v>54746082.990000017</v>
      </c>
      <c r="I29" s="42">
        <v>0</v>
      </c>
      <c r="J29" s="42">
        <v>54746082.990000017</v>
      </c>
      <c r="K29" s="42">
        <v>506855.64000000019</v>
      </c>
      <c r="L29" s="42">
        <v>506855.64000000019</v>
      </c>
      <c r="M29" s="42">
        <v>1298175</v>
      </c>
      <c r="N29" s="42">
        <v>0</v>
      </c>
      <c r="O29" s="42">
        <v>1298175</v>
      </c>
      <c r="P29" s="42">
        <v>506855.64000000019</v>
      </c>
      <c r="Q29" s="42">
        <v>791319.36</v>
      </c>
      <c r="R29" s="42">
        <v>0</v>
      </c>
      <c r="S29" s="42">
        <v>53954763.63000001</v>
      </c>
      <c r="T29" s="42">
        <v>53954763.63000001</v>
      </c>
      <c r="U29" s="42">
        <v>1</v>
      </c>
      <c r="V29" s="42">
        <v>506857.48501575016</v>
      </c>
      <c r="W29" s="42">
        <v>0</v>
      </c>
      <c r="X29" s="42">
        <v>155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70">
        <v>0.1111</v>
      </c>
      <c r="AF29" s="42">
        <v>0</v>
      </c>
      <c r="AG29" s="42">
        <v>0</v>
      </c>
      <c r="AH29" s="42">
        <v>0</v>
      </c>
      <c r="AI29" s="42">
        <v>2733</v>
      </c>
      <c r="AJ29" s="42">
        <v>874560</v>
      </c>
      <c r="AK29" s="42">
        <v>0</v>
      </c>
      <c r="AL29" s="42">
        <v>0</v>
      </c>
      <c r="AM29" s="42">
        <v>0</v>
      </c>
      <c r="AN29" s="42">
        <v>0</v>
      </c>
      <c r="AO29" s="42"/>
      <c r="AP29" s="42">
        <f t="shared" si="1"/>
        <v>0</v>
      </c>
      <c r="AQ29" s="42"/>
      <c r="AR29" s="42"/>
    </row>
    <row r="30" spans="1:44" x14ac:dyDescent="0.2">
      <c r="A30" s="1">
        <f t="shared" si="2"/>
        <v>10</v>
      </c>
      <c r="B30" s="10">
        <f t="shared" si="3"/>
        <v>42308</v>
      </c>
      <c r="C30" s="42">
        <v>1729730.4000000001</v>
      </c>
      <c r="D30" s="42">
        <v>41036143.680000007</v>
      </c>
      <c r="E30" s="42">
        <v>0</v>
      </c>
      <c r="F30" s="42">
        <v>0</v>
      </c>
      <c r="G30" s="42">
        <v>2522</v>
      </c>
      <c r="H30" s="42">
        <v>53954763.63000001</v>
      </c>
      <c r="I30" s="42">
        <v>0</v>
      </c>
      <c r="J30" s="42">
        <v>53954763.63000001</v>
      </c>
      <c r="K30" s="42">
        <v>499529.41</v>
      </c>
      <c r="L30" s="42">
        <v>499529.41</v>
      </c>
      <c r="M30" s="42">
        <v>1197950</v>
      </c>
      <c r="N30" s="42">
        <v>0</v>
      </c>
      <c r="O30" s="42">
        <v>1197950</v>
      </c>
      <c r="P30" s="42">
        <v>499529.41</v>
      </c>
      <c r="Q30" s="42">
        <v>698420.59</v>
      </c>
      <c r="R30" s="42">
        <v>0</v>
      </c>
      <c r="S30" s="42">
        <v>53256343.039999999</v>
      </c>
      <c r="T30" s="42">
        <v>53256343.039999999</v>
      </c>
      <c r="U30" s="42">
        <v>1</v>
      </c>
      <c r="V30" s="42">
        <v>499531.18660775013</v>
      </c>
      <c r="W30" s="42">
        <v>0</v>
      </c>
      <c r="X30" s="42">
        <v>155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70">
        <v>0.1111</v>
      </c>
      <c r="AF30" s="42">
        <v>0</v>
      </c>
      <c r="AG30" s="42">
        <v>0</v>
      </c>
      <c r="AH30" s="42">
        <v>0</v>
      </c>
      <c r="AI30" s="42">
        <v>2522</v>
      </c>
      <c r="AJ30" s="42">
        <v>807040</v>
      </c>
      <c r="AK30" s="42">
        <v>0</v>
      </c>
      <c r="AL30" s="42">
        <v>0</v>
      </c>
      <c r="AM30" s="42">
        <v>0</v>
      </c>
      <c r="AN30" s="42">
        <v>0</v>
      </c>
      <c r="AO30" s="42"/>
      <c r="AP30" s="42">
        <f t="shared" si="1"/>
        <v>0</v>
      </c>
      <c r="AQ30" s="42"/>
      <c r="AR30" s="42"/>
    </row>
    <row r="31" spans="1:44" x14ac:dyDescent="0.2">
      <c r="A31" s="1">
        <f t="shared" si="2"/>
        <v>11</v>
      </c>
      <c r="B31" s="10">
        <f t="shared" si="3"/>
        <v>42338</v>
      </c>
      <c r="C31" s="42">
        <v>1087194.68</v>
      </c>
      <c r="D31" s="42">
        <v>42123338.360000007</v>
      </c>
      <c r="E31" s="42">
        <v>0</v>
      </c>
      <c r="F31" s="42">
        <v>0</v>
      </c>
      <c r="G31" s="42">
        <v>2142</v>
      </c>
      <c r="H31" s="42">
        <v>53256343.039999999</v>
      </c>
      <c r="I31" s="42">
        <v>0</v>
      </c>
      <c r="J31" s="42">
        <v>53256343.039999999</v>
      </c>
      <c r="K31" s="42">
        <v>493063.18999999994</v>
      </c>
      <c r="L31" s="42">
        <v>493063.18999999994</v>
      </c>
      <c r="M31" s="42">
        <v>1017450</v>
      </c>
      <c r="N31" s="42">
        <v>0</v>
      </c>
      <c r="O31" s="42">
        <v>1017450</v>
      </c>
      <c r="P31" s="42">
        <v>493063.18999999994</v>
      </c>
      <c r="Q31" s="42">
        <v>524386.81000000006</v>
      </c>
      <c r="R31" s="42">
        <v>0</v>
      </c>
      <c r="S31" s="42">
        <v>52731956.230000004</v>
      </c>
      <c r="T31" s="42">
        <v>52731956.230000004</v>
      </c>
      <c r="U31" s="42">
        <v>1</v>
      </c>
      <c r="V31" s="42">
        <v>493064.97597866668</v>
      </c>
      <c r="W31" s="42">
        <v>0</v>
      </c>
      <c r="X31" s="42">
        <v>155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70">
        <v>0.1111</v>
      </c>
      <c r="AF31" s="42">
        <v>0</v>
      </c>
      <c r="AG31" s="42">
        <v>0</v>
      </c>
      <c r="AH31" s="42">
        <v>0</v>
      </c>
      <c r="AI31" s="42">
        <v>2142</v>
      </c>
      <c r="AJ31" s="42">
        <v>685440</v>
      </c>
      <c r="AK31" s="42">
        <v>0</v>
      </c>
      <c r="AL31" s="42">
        <v>0</v>
      </c>
      <c r="AM31" s="42">
        <v>0</v>
      </c>
      <c r="AN31" s="42">
        <v>0</v>
      </c>
      <c r="AO31" s="42"/>
      <c r="AP31" s="42">
        <f t="shared" si="1"/>
        <v>0</v>
      </c>
      <c r="AQ31" s="42"/>
      <c r="AR31" s="42"/>
    </row>
    <row r="32" spans="1:44" x14ac:dyDescent="0.2">
      <c r="A32" s="1">
        <f t="shared" si="2"/>
        <v>12</v>
      </c>
      <c r="B32" s="10">
        <f t="shared" si="3"/>
        <v>42369</v>
      </c>
      <c r="C32" s="42">
        <v>962139.99999999965</v>
      </c>
      <c r="D32" s="42">
        <v>43085478.360000007</v>
      </c>
      <c r="E32" s="42">
        <v>0</v>
      </c>
      <c r="F32" s="42">
        <v>0</v>
      </c>
      <c r="G32" s="42">
        <v>1729</v>
      </c>
      <c r="H32" s="42">
        <v>52731956.230000004</v>
      </c>
      <c r="I32" s="42">
        <v>0</v>
      </c>
      <c r="J32" s="42">
        <v>52731956.230000004</v>
      </c>
      <c r="K32" s="42">
        <v>488208.3</v>
      </c>
      <c r="L32" s="42">
        <v>488208.3</v>
      </c>
      <c r="M32" s="42">
        <v>821275</v>
      </c>
      <c r="N32" s="42">
        <v>0</v>
      </c>
      <c r="O32" s="42">
        <v>821275</v>
      </c>
      <c r="P32" s="42">
        <v>488208.3</v>
      </c>
      <c r="Q32" s="42">
        <v>333066.7</v>
      </c>
      <c r="R32" s="42">
        <v>0</v>
      </c>
      <c r="S32" s="42">
        <v>52398889.529999986</v>
      </c>
      <c r="T32" s="42">
        <v>52398889.529999986</v>
      </c>
      <c r="U32" s="42">
        <v>1</v>
      </c>
      <c r="V32" s="42">
        <v>488210.02809608338</v>
      </c>
      <c r="W32" s="42">
        <v>0</v>
      </c>
      <c r="X32" s="42">
        <v>155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70">
        <v>0.1111</v>
      </c>
      <c r="AF32" s="42">
        <v>0</v>
      </c>
      <c r="AG32" s="42">
        <v>0</v>
      </c>
      <c r="AH32" s="42">
        <v>0</v>
      </c>
      <c r="AI32" s="42">
        <v>1729</v>
      </c>
      <c r="AJ32" s="42">
        <v>553280</v>
      </c>
      <c r="AK32" s="42">
        <v>0</v>
      </c>
      <c r="AL32" s="42">
        <v>0</v>
      </c>
      <c r="AM32" s="42">
        <v>0</v>
      </c>
      <c r="AN32" s="42">
        <v>0</v>
      </c>
      <c r="AO32" s="42"/>
      <c r="AP32" s="42">
        <f t="shared" si="1"/>
        <v>0</v>
      </c>
      <c r="AQ32" s="42"/>
      <c r="AR32" s="42"/>
    </row>
    <row r="33" spans="1:44" x14ac:dyDescent="0.2">
      <c r="A33" s="1">
        <f t="shared" si="2"/>
        <v>1</v>
      </c>
      <c r="B33" s="10">
        <f t="shared" si="3"/>
        <v>42400</v>
      </c>
      <c r="C33" s="42">
        <v>1188168.0299999996</v>
      </c>
      <c r="D33" s="42">
        <v>44273646.390000008</v>
      </c>
      <c r="E33" s="42">
        <v>0</v>
      </c>
      <c r="F33" s="42">
        <v>0</v>
      </c>
      <c r="G33" s="42">
        <v>1089</v>
      </c>
      <c r="H33" s="42">
        <v>52398889.529999986</v>
      </c>
      <c r="I33" s="42">
        <v>0</v>
      </c>
      <c r="J33" s="42">
        <v>52398889.529999986</v>
      </c>
      <c r="K33" s="42">
        <v>485124.65000000008</v>
      </c>
      <c r="L33" s="42">
        <v>485124.65000000008</v>
      </c>
      <c r="M33" s="42">
        <v>517275</v>
      </c>
      <c r="N33" s="42">
        <v>0</v>
      </c>
      <c r="O33" s="42">
        <v>517275</v>
      </c>
      <c r="P33" s="42">
        <v>461064.26</v>
      </c>
      <c r="Q33" s="42">
        <v>56210.74</v>
      </c>
      <c r="R33" s="42">
        <v>24060.39</v>
      </c>
      <c r="S33" s="42">
        <v>52342678.789999992</v>
      </c>
      <c r="T33" s="42">
        <v>52366739.179999992</v>
      </c>
      <c r="U33" s="42">
        <v>1</v>
      </c>
      <c r="V33" s="42">
        <v>485126.38556524989</v>
      </c>
      <c r="W33" s="42">
        <v>0</v>
      </c>
      <c r="X33" s="42">
        <v>155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70">
        <v>0.1111</v>
      </c>
      <c r="AF33" s="42">
        <v>0</v>
      </c>
      <c r="AG33" s="42">
        <v>0</v>
      </c>
      <c r="AH33" s="42">
        <v>0</v>
      </c>
      <c r="AI33" s="42">
        <v>1089</v>
      </c>
      <c r="AJ33" s="42">
        <v>348480</v>
      </c>
      <c r="AK33" s="42">
        <v>0</v>
      </c>
      <c r="AL33" s="42">
        <v>0</v>
      </c>
      <c r="AM33" s="42">
        <v>0</v>
      </c>
      <c r="AN33" s="42">
        <v>0</v>
      </c>
      <c r="AO33" s="42"/>
      <c r="AP33" s="42">
        <f t="shared" si="1"/>
        <v>0</v>
      </c>
      <c r="AQ33" s="42"/>
      <c r="AR33" s="42"/>
    </row>
    <row r="34" spans="1:44" x14ac:dyDescent="0.2">
      <c r="A34" s="1">
        <f t="shared" si="2"/>
        <v>2</v>
      </c>
      <c r="B34" s="10">
        <f t="shared" si="3"/>
        <v>42429</v>
      </c>
      <c r="C34" s="42">
        <v>1468561.34</v>
      </c>
      <c r="D34" s="42">
        <v>45742207.730000012</v>
      </c>
      <c r="E34" s="42">
        <v>0</v>
      </c>
      <c r="F34" s="42">
        <v>0</v>
      </c>
      <c r="G34" s="42">
        <v>957</v>
      </c>
      <c r="H34" s="42">
        <v>52342678.789999992</v>
      </c>
      <c r="I34" s="42">
        <v>24060.390000001469</v>
      </c>
      <c r="J34" s="42">
        <v>52366739.179999992</v>
      </c>
      <c r="K34" s="42">
        <v>484826.99999999843</v>
      </c>
      <c r="L34" s="42">
        <v>508887.38999999996</v>
      </c>
      <c r="M34" s="42">
        <v>454575</v>
      </c>
      <c r="N34" s="42">
        <v>0</v>
      </c>
      <c r="O34" s="42">
        <v>454575</v>
      </c>
      <c r="P34" s="42">
        <v>430682.80000000005</v>
      </c>
      <c r="Q34" s="42">
        <v>23892.2</v>
      </c>
      <c r="R34" s="42">
        <v>78204.589999999967</v>
      </c>
      <c r="S34" s="42">
        <v>52318786.589999989</v>
      </c>
      <c r="T34" s="42">
        <v>52396991.180000007</v>
      </c>
      <c r="U34" s="42">
        <v>1</v>
      </c>
      <c r="V34" s="42">
        <v>484828.7269081666</v>
      </c>
      <c r="W34" s="42">
        <v>0</v>
      </c>
      <c r="X34" s="42">
        <v>155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70">
        <v>0.1111</v>
      </c>
      <c r="AF34" s="42">
        <v>0</v>
      </c>
      <c r="AG34" s="42">
        <v>0</v>
      </c>
      <c r="AH34" s="42">
        <v>0</v>
      </c>
      <c r="AI34" s="42">
        <v>957</v>
      </c>
      <c r="AJ34" s="42">
        <v>306240</v>
      </c>
      <c r="AK34" s="42">
        <v>0</v>
      </c>
      <c r="AL34" s="42">
        <v>0</v>
      </c>
      <c r="AM34" s="42">
        <v>0</v>
      </c>
      <c r="AN34" s="42">
        <v>0</v>
      </c>
      <c r="AO34" s="42"/>
      <c r="AP34" s="42">
        <f t="shared" si="1"/>
        <v>0</v>
      </c>
      <c r="AQ34" s="42"/>
      <c r="AR34" s="42"/>
    </row>
    <row r="35" spans="1:44" x14ac:dyDescent="0.2">
      <c r="A35" s="1">
        <f t="shared" si="2"/>
        <v>3</v>
      </c>
      <c r="B35" s="10">
        <f t="shared" si="3"/>
        <v>42460</v>
      </c>
      <c r="C35" s="42">
        <v>2086360.0400000003</v>
      </c>
      <c r="D35" s="42">
        <v>47828567.770000011</v>
      </c>
      <c r="E35" s="42">
        <v>0</v>
      </c>
      <c r="F35" s="42">
        <v>0</v>
      </c>
      <c r="G35" s="42">
        <v>1189</v>
      </c>
      <c r="H35" s="42">
        <v>52318786.589999989</v>
      </c>
      <c r="I35" s="42">
        <v>78204.590000000258</v>
      </c>
      <c r="J35" s="42">
        <v>52396991.180000007</v>
      </c>
      <c r="K35" s="42">
        <v>485107.0499999997</v>
      </c>
      <c r="L35" s="42">
        <v>563311.64</v>
      </c>
      <c r="M35" s="42">
        <v>564775</v>
      </c>
      <c r="N35" s="42">
        <v>0</v>
      </c>
      <c r="O35" s="42">
        <v>564775</v>
      </c>
      <c r="P35" s="42">
        <v>480550.75999999995</v>
      </c>
      <c r="Q35" s="42">
        <v>84224.239999999991</v>
      </c>
      <c r="R35" s="42">
        <v>82760.88</v>
      </c>
      <c r="S35" s="42">
        <v>52234562.349999994</v>
      </c>
      <c r="T35" s="42">
        <v>52317323.229999997</v>
      </c>
      <c r="U35" s="42">
        <v>1</v>
      </c>
      <c r="V35" s="42">
        <v>485108.81000816677</v>
      </c>
      <c r="W35" s="42">
        <v>0</v>
      </c>
      <c r="X35" s="42">
        <v>155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70">
        <v>0.1111</v>
      </c>
      <c r="AF35" s="42">
        <v>0</v>
      </c>
      <c r="AG35" s="42">
        <v>0</v>
      </c>
      <c r="AH35" s="42">
        <v>0</v>
      </c>
      <c r="AI35" s="42">
        <v>1189</v>
      </c>
      <c r="AJ35" s="42">
        <v>380480</v>
      </c>
      <c r="AK35" s="42">
        <v>0</v>
      </c>
      <c r="AL35" s="42">
        <v>0</v>
      </c>
      <c r="AM35" s="42">
        <v>0</v>
      </c>
      <c r="AN35" s="42">
        <v>0</v>
      </c>
      <c r="AO35" s="42"/>
      <c r="AP35" s="42">
        <f t="shared" si="1"/>
        <v>0</v>
      </c>
      <c r="AQ35" s="42"/>
      <c r="AR35" s="42"/>
    </row>
    <row r="36" spans="1:44" x14ac:dyDescent="0.2">
      <c r="A36" s="1">
        <f t="shared" si="2"/>
        <v>4</v>
      </c>
      <c r="B36" s="10">
        <f t="shared" si="3"/>
        <v>42490</v>
      </c>
      <c r="C36" s="42">
        <v>2344256.83</v>
      </c>
      <c r="D36" s="42">
        <v>50172824.600000009</v>
      </c>
      <c r="E36" s="42">
        <v>0</v>
      </c>
      <c r="F36" s="42">
        <v>0</v>
      </c>
      <c r="G36" s="42">
        <v>1470</v>
      </c>
      <c r="H36" s="42">
        <v>52234562.349999994</v>
      </c>
      <c r="I36" s="42">
        <v>82760.880000000121</v>
      </c>
      <c r="J36" s="42">
        <v>52317323.229999997</v>
      </c>
      <c r="K36" s="42">
        <v>484369.44999999995</v>
      </c>
      <c r="L36" s="42">
        <v>567130.33000000007</v>
      </c>
      <c r="M36" s="42">
        <v>698250</v>
      </c>
      <c r="N36" s="42">
        <v>0</v>
      </c>
      <c r="O36" s="42">
        <v>698250</v>
      </c>
      <c r="P36" s="42">
        <v>525205.39</v>
      </c>
      <c r="Q36" s="42">
        <v>173044.61000000007</v>
      </c>
      <c r="R36" s="42">
        <v>41924.94</v>
      </c>
      <c r="S36" s="42">
        <v>52061517.739999995</v>
      </c>
      <c r="T36" s="42">
        <v>52103442.679999985</v>
      </c>
      <c r="U36" s="42">
        <v>1</v>
      </c>
      <c r="V36" s="42">
        <v>484371.21757108334</v>
      </c>
      <c r="W36" s="42">
        <v>0</v>
      </c>
      <c r="X36" s="42">
        <v>155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70">
        <v>0.1111</v>
      </c>
      <c r="AF36" s="42">
        <v>0</v>
      </c>
      <c r="AG36" s="42">
        <v>0</v>
      </c>
      <c r="AH36" s="42">
        <v>0</v>
      </c>
      <c r="AI36" s="42">
        <v>1470</v>
      </c>
      <c r="AJ36" s="42">
        <v>470400</v>
      </c>
      <c r="AK36" s="42">
        <v>0</v>
      </c>
      <c r="AL36" s="42">
        <v>0</v>
      </c>
      <c r="AM36" s="42">
        <v>0</v>
      </c>
      <c r="AN36" s="42">
        <v>0</v>
      </c>
      <c r="AO36" s="42"/>
      <c r="AP36" s="42">
        <f t="shared" si="1"/>
        <v>0</v>
      </c>
      <c r="AQ36" s="42"/>
      <c r="AR36" s="42"/>
    </row>
    <row r="37" spans="1:44" x14ac:dyDescent="0.2">
      <c r="A37" s="1">
        <f t="shared" si="2"/>
        <v>5</v>
      </c>
      <c r="B37" s="10">
        <f t="shared" si="3"/>
        <v>42521</v>
      </c>
      <c r="C37" s="42">
        <v>2802647.82</v>
      </c>
      <c r="D37" s="42">
        <v>52975472.420000009</v>
      </c>
      <c r="E37" s="42">
        <v>0</v>
      </c>
      <c r="F37" s="42">
        <v>0</v>
      </c>
      <c r="G37" s="42">
        <v>2084</v>
      </c>
      <c r="H37" s="42">
        <v>52061517.739999995</v>
      </c>
      <c r="I37" s="42">
        <v>41924.940000000177</v>
      </c>
      <c r="J37" s="42">
        <v>52103442.679999985</v>
      </c>
      <c r="K37" s="42">
        <v>482389.28999999986</v>
      </c>
      <c r="L37" s="42">
        <v>524314.23</v>
      </c>
      <c r="M37" s="42">
        <v>989900</v>
      </c>
      <c r="N37" s="42">
        <v>0</v>
      </c>
      <c r="O37" s="42">
        <v>989900</v>
      </c>
      <c r="P37" s="42">
        <v>524314.23</v>
      </c>
      <c r="Q37" s="42">
        <v>465585.77000000008</v>
      </c>
      <c r="R37" s="42">
        <v>0</v>
      </c>
      <c r="S37" s="42">
        <v>51595931.969999984</v>
      </c>
      <c r="T37" s="42">
        <v>51595931.969999984</v>
      </c>
      <c r="U37" s="42">
        <v>1</v>
      </c>
      <c r="V37" s="42">
        <v>482391.04014566657</v>
      </c>
      <c r="W37" s="42">
        <v>0</v>
      </c>
      <c r="X37" s="42">
        <v>155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70">
        <v>0.1111</v>
      </c>
      <c r="AF37" s="42">
        <v>0</v>
      </c>
      <c r="AG37" s="42">
        <v>0</v>
      </c>
      <c r="AH37" s="42">
        <v>0</v>
      </c>
      <c r="AI37" s="42">
        <v>2084</v>
      </c>
      <c r="AJ37" s="42">
        <v>666880</v>
      </c>
      <c r="AK37" s="42">
        <v>0</v>
      </c>
      <c r="AL37" s="42">
        <v>0</v>
      </c>
      <c r="AM37" s="42">
        <v>0</v>
      </c>
      <c r="AN37" s="42">
        <v>0</v>
      </c>
      <c r="AO37" s="42"/>
      <c r="AP37" s="42">
        <f t="shared" si="1"/>
        <v>0</v>
      </c>
      <c r="AQ37" s="42"/>
      <c r="AR37" s="42"/>
    </row>
    <row r="38" spans="1:44" x14ac:dyDescent="0.2">
      <c r="A38" s="1">
        <f t="shared" si="2"/>
        <v>6</v>
      </c>
      <c r="B38" s="10">
        <f t="shared" si="3"/>
        <v>42551</v>
      </c>
      <c r="C38" s="42">
        <v>2747823.5799999996</v>
      </c>
      <c r="D38" s="42">
        <v>55723296.000000007</v>
      </c>
      <c r="E38" s="42">
        <v>0</v>
      </c>
      <c r="F38" s="42">
        <v>0</v>
      </c>
      <c r="G38" s="42">
        <v>2348</v>
      </c>
      <c r="H38" s="42">
        <v>51595931.969999991</v>
      </c>
      <c r="I38" s="42">
        <v>0</v>
      </c>
      <c r="J38" s="42">
        <v>51595931.969999984</v>
      </c>
      <c r="K38" s="42">
        <v>477690.65</v>
      </c>
      <c r="L38" s="42">
        <v>477690.65</v>
      </c>
      <c r="M38" s="42">
        <v>1115300</v>
      </c>
      <c r="N38" s="42">
        <v>0</v>
      </c>
      <c r="O38" s="42">
        <v>1115300</v>
      </c>
      <c r="P38" s="42">
        <v>477690.65</v>
      </c>
      <c r="Q38" s="42">
        <v>637609.34999999974</v>
      </c>
      <c r="R38" s="42">
        <v>0</v>
      </c>
      <c r="S38" s="42">
        <v>50958322.62000002</v>
      </c>
      <c r="T38" s="42">
        <v>50958322.62000002</v>
      </c>
      <c r="U38" s="42">
        <v>1</v>
      </c>
      <c r="V38" s="42">
        <v>477692.33682224987</v>
      </c>
      <c r="W38" s="42">
        <v>0</v>
      </c>
      <c r="X38" s="42">
        <v>155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70">
        <v>0.1111</v>
      </c>
      <c r="AF38" s="42">
        <v>0</v>
      </c>
      <c r="AG38" s="42">
        <v>0</v>
      </c>
      <c r="AH38" s="42">
        <v>0</v>
      </c>
      <c r="AI38" s="42">
        <v>2348</v>
      </c>
      <c r="AJ38" s="42">
        <v>751360</v>
      </c>
      <c r="AK38" s="42">
        <v>0</v>
      </c>
      <c r="AL38" s="42">
        <v>0</v>
      </c>
      <c r="AM38" s="42">
        <v>0</v>
      </c>
      <c r="AN38" s="42">
        <v>0</v>
      </c>
      <c r="AO38" s="42"/>
      <c r="AP38" s="42">
        <f t="shared" si="1"/>
        <v>0</v>
      </c>
      <c r="AQ38" s="42"/>
      <c r="AR38" s="42"/>
    </row>
    <row r="39" spans="1:44" x14ac:dyDescent="0.2">
      <c r="A39" s="1">
        <f t="shared" si="2"/>
        <v>7</v>
      </c>
      <c r="B39" s="10">
        <f t="shared" si="3"/>
        <v>42582</v>
      </c>
      <c r="C39" s="42">
        <v>2722703.8699999996</v>
      </c>
      <c r="D39" s="42">
        <v>58445999.870000005</v>
      </c>
      <c r="E39" s="42">
        <v>0</v>
      </c>
      <c r="F39" s="42">
        <v>0</v>
      </c>
      <c r="G39" s="42">
        <v>2803</v>
      </c>
      <c r="H39" s="42">
        <v>50958322.62000002</v>
      </c>
      <c r="I39" s="42">
        <v>0</v>
      </c>
      <c r="J39" s="42">
        <v>50958322.62000002</v>
      </c>
      <c r="K39" s="42">
        <v>471787.42000000004</v>
      </c>
      <c r="L39" s="42">
        <v>471787.42000000004</v>
      </c>
      <c r="M39" s="42">
        <v>1331425</v>
      </c>
      <c r="N39" s="42">
        <v>0</v>
      </c>
      <c r="O39" s="42">
        <v>1331425</v>
      </c>
      <c r="P39" s="42">
        <v>471787.42000000004</v>
      </c>
      <c r="Q39" s="42">
        <v>859637.57999999984</v>
      </c>
      <c r="R39" s="42">
        <v>0</v>
      </c>
      <c r="S39" s="42">
        <v>50098685.039999999</v>
      </c>
      <c r="T39" s="42">
        <v>50098685.039999999</v>
      </c>
      <c r="U39" s="42">
        <v>1</v>
      </c>
      <c r="V39" s="42">
        <v>471789.13692350022</v>
      </c>
      <c r="W39" s="42">
        <v>0</v>
      </c>
      <c r="X39" s="42">
        <v>155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70">
        <v>0.1111</v>
      </c>
      <c r="AF39" s="42">
        <v>0</v>
      </c>
      <c r="AG39" s="42">
        <v>0</v>
      </c>
      <c r="AH39" s="42">
        <v>0</v>
      </c>
      <c r="AI39" s="42">
        <v>2803</v>
      </c>
      <c r="AJ39" s="42">
        <v>896960</v>
      </c>
      <c r="AK39" s="42">
        <v>0</v>
      </c>
      <c r="AL39" s="42">
        <v>0</v>
      </c>
      <c r="AM39" s="42">
        <v>0</v>
      </c>
      <c r="AN39" s="42">
        <v>0</v>
      </c>
      <c r="AO39" s="42"/>
      <c r="AP39" s="42">
        <f t="shared" si="1"/>
        <v>0</v>
      </c>
      <c r="AQ39" s="42"/>
      <c r="AR39" s="42"/>
    </row>
    <row r="40" spans="1:44" x14ac:dyDescent="0.2">
      <c r="A40" s="1">
        <f t="shared" si="2"/>
        <v>8</v>
      </c>
      <c r="B40" s="10">
        <f t="shared" si="3"/>
        <v>42613</v>
      </c>
      <c r="C40" s="42">
        <v>2505386.44</v>
      </c>
      <c r="D40" s="42">
        <v>60951386.310000002</v>
      </c>
      <c r="E40" s="42">
        <v>0</v>
      </c>
      <c r="F40" s="42">
        <v>0</v>
      </c>
      <c r="G40" s="42">
        <v>2744</v>
      </c>
      <c r="H40" s="42">
        <v>50098685.039999999</v>
      </c>
      <c r="I40" s="42">
        <v>0</v>
      </c>
      <c r="J40" s="42">
        <v>50098685.039999999</v>
      </c>
      <c r="K40" s="42">
        <v>463828.63999999996</v>
      </c>
      <c r="L40" s="42">
        <v>463828.63999999996</v>
      </c>
      <c r="M40" s="42">
        <v>1303400</v>
      </c>
      <c r="N40" s="42">
        <v>0</v>
      </c>
      <c r="O40" s="42">
        <v>1303400</v>
      </c>
      <c r="P40" s="42">
        <v>463828.63999999996</v>
      </c>
      <c r="Q40" s="42">
        <v>839571.36</v>
      </c>
      <c r="R40" s="42">
        <v>0</v>
      </c>
      <c r="S40" s="42">
        <v>49259113.68</v>
      </c>
      <c r="T40" s="42">
        <v>49259113.68</v>
      </c>
      <c r="U40" s="42">
        <v>1</v>
      </c>
      <c r="V40" s="42">
        <v>463830.32566199999</v>
      </c>
      <c r="W40" s="42">
        <v>0</v>
      </c>
      <c r="X40" s="42">
        <v>155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70">
        <v>0.1111</v>
      </c>
      <c r="AF40" s="42">
        <v>0</v>
      </c>
      <c r="AG40" s="42">
        <v>0</v>
      </c>
      <c r="AH40" s="42">
        <v>0</v>
      </c>
      <c r="AI40" s="42">
        <v>2744</v>
      </c>
      <c r="AJ40" s="42">
        <v>878080</v>
      </c>
      <c r="AK40" s="42">
        <v>0</v>
      </c>
      <c r="AL40" s="42">
        <v>0</v>
      </c>
      <c r="AM40" s="42">
        <v>0</v>
      </c>
      <c r="AN40" s="42">
        <v>0</v>
      </c>
      <c r="AO40" s="42"/>
      <c r="AP40" s="42">
        <f t="shared" si="1"/>
        <v>0</v>
      </c>
      <c r="AQ40" s="42"/>
      <c r="AR40" s="42"/>
    </row>
    <row r="41" spans="1:44" x14ac:dyDescent="0.2">
      <c r="A41" s="1">
        <f t="shared" si="2"/>
        <v>9</v>
      </c>
      <c r="B41" s="10">
        <f t="shared" si="3"/>
        <v>42643</v>
      </c>
      <c r="C41" s="42">
        <v>2132714.2899999996</v>
      </c>
      <c r="D41" s="42">
        <v>63084100.600000001</v>
      </c>
      <c r="E41" s="42">
        <v>0</v>
      </c>
      <c r="F41" s="42">
        <v>0</v>
      </c>
      <c r="G41" s="42">
        <v>2722</v>
      </c>
      <c r="H41" s="42">
        <v>49259113.68</v>
      </c>
      <c r="I41" s="42">
        <v>0</v>
      </c>
      <c r="J41" s="42">
        <v>49259113.68</v>
      </c>
      <c r="K41" s="42">
        <v>456055.64999999985</v>
      </c>
      <c r="L41" s="42">
        <v>456055.64999999985</v>
      </c>
      <c r="M41" s="42">
        <v>1292950</v>
      </c>
      <c r="N41" s="42">
        <v>0</v>
      </c>
      <c r="O41" s="42">
        <v>1292950</v>
      </c>
      <c r="P41" s="42">
        <v>456055.64999999985</v>
      </c>
      <c r="Q41" s="42">
        <v>836894.35000000009</v>
      </c>
      <c r="R41" s="42">
        <v>0</v>
      </c>
      <c r="S41" s="42">
        <v>48422219.330000013</v>
      </c>
      <c r="T41" s="42">
        <v>48422219.330000013</v>
      </c>
      <c r="U41" s="42">
        <v>1</v>
      </c>
      <c r="V41" s="42">
        <v>456057.294154</v>
      </c>
      <c r="W41" s="42">
        <v>0</v>
      </c>
      <c r="X41" s="42">
        <v>155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70">
        <v>0.1111</v>
      </c>
      <c r="AF41" s="42">
        <v>0</v>
      </c>
      <c r="AG41" s="42">
        <v>0</v>
      </c>
      <c r="AH41" s="42">
        <v>0</v>
      </c>
      <c r="AI41" s="42">
        <v>2722</v>
      </c>
      <c r="AJ41" s="42">
        <v>871040</v>
      </c>
      <c r="AK41" s="42">
        <v>0</v>
      </c>
      <c r="AL41" s="42">
        <v>0</v>
      </c>
      <c r="AM41" s="42">
        <v>0</v>
      </c>
      <c r="AN41" s="42">
        <v>0</v>
      </c>
      <c r="AO41" s="42"/>
      <c r="AP41" s="42">
        <f t="shared" si="1"/>
        <v>0</v>
      </c>
      <c r="AQ41" s="42"/>
      <c r="AR41" s="42"/>
    </row>
    <row r="42" spans="1:44" x14ac:dyDescent="0.2">
      <c r="A42" s="1">
        <f t="shared" si="2"/>
        <v>10</v>
      </c>
      <c r="B42" s="10">
        <f t="shared" si="3"/>
        <v>42674</v>
      </c>
      <c r="C42" s="42">
        <v>1721081.7300000002</v>
      </c>
      <c r="D42" s="42">
        <v>64805182.329999998</v>
      </c>
      <c r="E42" s="42">
        <v>0</v>
      </c>
      <c r="F42" s="42">
        <v>0</v>
      </c>
      <c r="G42" s="42">
        <v>2507</v>
      </c>
      <c r="H42" s="42">
        <v>48422219.330000013</v>
      </c>
      <c r="I42" s="42">
        <v>0</v>
      </c>
      <c r="J42" s="42">
        <v>48422219.330000013</v>
      </c>
      <c r="K42" s="42">
        <v>448307.45000000007</v>
      </c>
      <c r="L42" s="42">
        <v>448307.45000000007</v>
      </c>
      <c r="M42" s="42">
        <v>1190825</v>
      </c>
      <c r="N42" s="42">
        <v>0</v>
      </c>
      <c r="O42" s="42">
        <v>1190825</v>
      </c>
      <c r="P42" s="42">
        <v>448307.45000000007</v>
      </c>
      <c r="Q42" s="42">
        <v>742517.55</v>
      </c>
      <c r="R42" s="42">
        <v>0</v>
      </c>
      <c r="S42" s="42">
        <v>47679701.780000016</v>
      </c>
      <c r="T42" s="42">
        <v>47679701.780000016</v>
      </c>
      <c r="U42" s="42">
        <v>1</v>
      </c>
      <c r="V42" s="42">
        <v>448309.04729691683</v>
      </c>
      <c r="W42" s="42">
        <v>0</v>
      </c>
      <c r="X42" s="42">
        <v>155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70">
        <v>0.1111</v>
      </c>
      <c r="AF42" s="42">
        <v>0</v>
      </c>
      <c r="AG42" s="42">
        <v>0</v>
      </c>
      <c r="AH42" s="42">
        <v>0</v>
      </c>
      <c r="AI42" s="42">
        <v>2507</v>
      </c>
      <c r="AJ42" s="42">
        <v>802240</v>
      </c>
      <c r="AK42" s="42">
        <v>0</v>
      </c>
      <c r="AL42" s="42">
        <v>0</v>
      </c>
      <c r="AM42" s="42">
        <v>0</v>
      </c>
      <c r="AN42" s="42">
        <v>0</v>
      </c>
      <c r="AO42" s="42"/>
      <c r="AP42" s="42">
        <f t="shared" si="1"/>
        <v>0</v>
      </c>
      <c r="AQ42" s="42"/>
      <c r="AR42" s="42"/>
    </row>
    <row r="43" spans="1:44" x14ac:dyDescent="0.2">
      <c r="A43" s="1">
        <f t="shared" si="2"/>
        <v>11</v>
      </c>
      <c r="B43" s="10">
        <f t="shared" si="3"/>
        <v>42704</v>
      </c>
      <c r="C43" s="42">
        <v>1081758.7100000002</v>
      </c>
      <c r="D43" s="42">
        <v>65886941.039999999</v>
      </c>
      <c r="E43" s="42">
        <v>0</v>
      </c>
      <c r="F43" s="42">
        <v>0</v>
      </c>
      <c r="G43" s="42">
        <v>2136</v>
      </c>
      <c r="H43" s="42">
        <v>47679701.780000016</v>
      </c>
      <c r="I43" s="42">
        <v>0</v>
      </c>
      <c r="J43" s="42">
        <v>47679701.780000016</v>
      </c>
      <c r="K43" s="42">
        <v>441432.97</v>
      </c>
      <c r="L43" s="42">
        <v>441432.97</v>
      </c>
      <c r="M43" s="42">
        <v>1014600</v>
      </c>
      <c r="N43" s="42">
        <v>0</v>
      </c>
      <c r="O43" s="42">
        <v>1014600</v>
      </c>
      <c r="P43" s="42">
        <v>441432.97</v>
      </c>
      <c r="Q43" s="42">
        <v>573167.03000000014</v>
      </c>
      <c r="R43" s="42">
        <v>0</v>
      </c>
      <c r="S43" s="42">
        <v>47106534.75</v>
      </c>
      <c r="T43" s="42">
        <v>47106534.75</v>
      </c>
      <c r="U43" s="42">
        <v>1</v>
      </c>
      <c r="V43" s="42">
        <v>441434.57231316681</v>
      </c>
      <c r="W43" s="42">
        <v>0</v>
      </c>
      <c r="X43" s="42">
        <v>155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70">
        <v>0.1111</v>
      </c>
      <c r="AF43" s="42">
        <v>0</v>
      </c>
      <c r="AG43" s="42">
        <v>0</v>
      </c>
      <c r="AH43" s="42">
        <v>0</v>
      </c>
      <c r="AI43" s="42">
        <v>2136</v>
      </c>
      <c r="AJ43" s="42">
        <v>683520</v>
      </c>
      <c r="AK43" s="42">
        <v>0</v>
      </c>
      <c r="AL43" s="42">
        <v>0</v>
      </c>
      <c r="AM43" s="42">
        <v>0</v>
      </c>
      <c r="AN43" s="42">
        <v>0</v>
      </c>
      <c r="AO43" s="42"/>
      <c r="AP43" s="42">
        <f t="shared" si="1"/>
        <v>0</v>
      </c>
      <c r="AQ43" s="42"/>
      <c r="AR43" s="42"/>
    </row>
    <row r="44" spans="1:44" x14ac:dyDescent="0.2">
      <c r="A44" s="1">
        <f t="shared" si="2"/>
        <v>12</v>
      </c>
      <c r="B44" s="10">
        <f t="shared" si="3"/>
        <v>42735</v>
      </c>
      <c r="C44" s="42">
        <v>957329.29000000015</v>
      </c>
      <c r="D44" s="42">
        <v>66844270.329999998</v>
      </c>
      <c r="E44" s="42">
        <v>0</v>
      </c>
      <c r="F44" s="42">
        <v>0</v>
      </c>
      <c r="G44" s="42">
        <v>1719</v>
      </c>
      <c r="H44" s="42">
        <v>47106534.75</v>
      </c>
      <c r="I44" s="42">
        <v>0</v>
      </c>
      <c r="J44" s="42">
        <v>47106534.75</v>
      </c>
      <c r="K44" s="42">
        <v>436126.43000000011</v>
      </c>
      <c r="L44" s="42">
        <v>436126.43000000011</v>
      </c>
      <c r="M44" s="42">
        <v>816525</v>
      </c>
      <c r="N44" s="42">
        <v>0</v>
      </c>
      <c r="O44" s="42">
        <v>816525</v>
      </c>
      <c r="P44" s="42">
        <v>436126.43000000011</v>
      </c>
      <c r="Q44" s="42">
        <v>380398.56999999989</v>
      </c>
      <c r="R44" s="42">
        <v>0</v>
      </c>
      <c r="S44" s="42">
        <v>46726136.180000007</v>
      </c>
      <c r="T44" s="42">
        <v>46726136.180000007</v>
      </c>
      <c r="U44" s="42">
        <v>1</v>
      </c>
      <c r="V44" s="42">
        <v>436128.00089375</v>
      </c>
      <c r="W44" s="42">
        <v>0</v>
      </c>
      <c r="X44" s="42">
        <v>155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70">
        <v>0.1111</v>
      </c>
      <c r="AF44" s="42">
        <v>0</v>
      </c>
      <c r="AG44" s="42">
        <v>0</v>
      </c>
      <c r="AH44" s="42">
        <v>0</v>
      </c>
      <c r="AI44" s="42">
        <v>1719</v>
      </c>
      <c r="AJ44" s="42">
        <v>550080</v>
      </c>
      <c r="AK44" s="42">
        <v>0</v>
      </c>
      <c r="AL44" s="42">
        <v>0</v>
      </c>
      <c r="AM44" s="42">
        <v>0</v>
      </c>
      <c r="AN44" s="42">
        <v>0</v>
      </c>
      <c r="AO44" s="42"/>
      <c r="AP44" s="42">
        <f t="shared" si="1"/>
        <v>0</v>
      </c>
      <c r="AQ44" s="42"/>
      <c r="AR44" s="42"/>
    </row>
    <row r="45" spans="1:44" x14ac:dyDescent="0.2">
      <c r="A45" s="1">
        <f t="shared" si="2"/>
        <v>1</v>
      </c>
      <c r="B45" s="10">
        <f t="shared" si="3"/>
        <v>42766</v>
      </c>
      <c r="C45" s="42">
        <v>1182227.1900000004</v>
      </c>
      <c r="D45" s="42">
        <v>68026497.519999996</v>
      </c>
      <c r="E45" s="42">
        <v>0</v>
      </c>
      <c r="F45" s="42">
        <v>0</v>
      </c>
      <c r="G45" s="42">
        <v>1083</v>
      </c>
      <c r="H45" s="42">
        <v>46726136.180000007</v>
      </c>
      <c r="I45" s="42">
        <v>0</v>
      </c>
      <c r="J45" s="42">
        <v>46726136.180000007</v>
      </c>
      <c r="K45" s="42">
        <v>432604.6</v>
      </c>
      <c r="L45" s="42">
        <v>432604.6</v>
      </c>
      <c r="M45" s="42">
        <v>514425</v>
      </c>
      <c r="N45" s="42">
        <v>0</v>
      </c>
      <c r="O45" s="42">
        <v>514425</v>
      </c>
      <c r="P45" s="42">
        <v>422803.39999999997</v>
      </c>
      <c r="Q45" s="42">
        <v>91621.600000000035</v>
      </c>
      <c r="R45" s="42">
        <v>9801.1999999999989</v>
      </c>
      <c r="S45" s="42">
        <v>46634514.579999998</v>
      </c>
      <c r="T45" s="42">
        <v>46644315.780000016</v>
      </c>
      <c r="U45" s="42">
        <v>1</v>
      </c>
      <c r="V45" s="42">
        <v>432606.14413316676</v>
      </c>
      <c r="W45" s="42">
        <v>0</v>
      </c>
      <c r="X45" s="42">
        <v>155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70">
        <v>0.1111</v>
      </c>
      <c r="AF45" s="42">
        <v>0</v>
      </c>
      <c r="AG45" s="42">
        <v>0</v>
      </c>
      <c r="AH45" s="42">
        <v>0</v>
      </c>
      <c r="AI45" s="42">
        <v>1083</v>
      </c>
      <c r="AJ45" s="42">
        <v>346560</v>
      </c>
      <c r="AK45" s="42">
        <v>0</v>
      </c>
      <c r="AL45" s="42">
        <v>0</v>
      </c>
      <c r="AM45" s="42">
        <v>0</v>
      </c>
      <c r="AN45" s="42">
        <v>0</v>
      </c>
      <c r="AO45" s="42"/>
      <c r="AP45" s="42">
        <f t="shared" si="1"/>
        <v>0</v>
      </c>
      <c r="AQ45" s="42"/>
      <c r="AR45" s="42"/>
    </row>
    <row r="46" spans="1:44" x14ac:dyDescent="0.2">
      <c r="A46" s="1">
        <f t="shared" si="2"/>
        <v>2</v>
      </c>
      <c r="B46" s="10">
        <f t="shared" si="3"/>
        <v>42794</v>
      </c>
      <c r="C46" s="42">
        <v>1461218.5499999993</v>
      </c>
      <c r="D46" s="42">
        <v>69487716.069999993</v>
      </c>
      <c r="E46" s="42">
        <v>0</v>
      </c>
      <c r="F46" s="42">
        <v>0</v>
      </c>
      <c r="G46" s="42">
        <v>958</v>
      </c>
      <c r="H46" s="42">
        <v>46634514.579999998</v>
      </c>
      <c r="I46" s="42">
        <v>9801.2000000002445</v>
      </c>
      <c r="J46" s="42">
        <v>46644315.780000016</v>
      </c>
      <c r="K46" s="42">
        <v>431847.09999999974</v>
      </c>
      <c r="L46" s="42">
        <v>441648.3</v>
      </c>
      <c r="M46" s="42">
        <v>455050</v>
      </c>
      <c r="N46" s="42">
        <v>0</v>
      </c>
      <c r="O46" s="42">
        <v>455050</v>
      </c>
      <c r="P46" s="42">
        <v>399237.19</v>
      </c>
      <c r="Q46" s="42">
        <v>55812.81</v>
      </c>
      <c r="R46" s="42">
        <v>42411.110000000008</v>
      </c>
      <c r="S46" s="42">
        <v>46578701.770000011</v>
      </c>
      <c r="T46" s="42">
        <v>46621112.88000001</v>
      </c>
      <c r="U46" s="42">
        <v>1</v>
      </c>
      <c r="V46" s="42">
        <v>431848.62359650014</v>
      </c>
      <c r="W46" s="42">
        <v>0</v>
      </c>
      <c r="X46" s="42">
        <v>155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70">
        <v>0.1111</v>
      </c>
      <c r="AF46" s="42">
        <v>0</v>
      </c>
      <c r="AG46" s="42">
        <v>0</v>
      </c>
      <c r="AH46" s="42">
        <v>0</v>
      </c>
      <c r="AI46" s="42">
        <v>958</v>
      </c>
      <c r="AJ46" s="42">
        <v>306560</v>
      </c>
      <c r="AK46" s="42">
        <v>0</v>
      </c>
      <c r="AL46" s="42">
        <v>0</v>
      </c>
      <c r="AM46" s="42">
        <v>0</v>
      </c>
      <c r="AN46" s="42">
        <v>0</v>
      </c>
      <c r="AO46" s="42"/>
      <c r="AP46" s="42">
        <f t="shared" si="1"/>
        <v>0</v>
      </c>
      <c r="AQ46" s="42"/>
      <c r="AR46" s="42"/>
    </row>
    <row r="47" spans="1:44" x14ac:dyDescent="0.2">
      <c r="A47" s="1">
        <f t="shared" si="2"/>
        <v>3</v>
      </c>
      <c r="B47" s="10">
        <f t="shared" si="3"/>
        <v>42825</v>
      </c>
      <c r="C47" s="42">
        <v>2075928.2700000005</v>
      </c>
      <c r="D47" s="42">
        <v>71563644.339999989</v>
      </c>
      <c r="E47" s="42">
        <v>0</v>
      </c>
      <c r="F47" s="42">
        <v>0</v>
      </c>
      <c r="G47" s="42">
        <v>1181</v>
      </c>
      <c r="H47" s="42">
        <v>46578701.770000011</v>
      </c>
      <c r="I47" s="42">
        <v>42411.110000000132</v>
      </c>
      <c r="J47" s="42">
        <v>46621112.88000001</v>
      </c>
      <c r="K47" s="42">
        <v>431632.24</v>
      </c>
      <c r="L47" s="42">
        <v>474043.35000000009</v>
      </c>
      <c r="M47" s="42">
        <v>560975</v>
      </c>
      <c r="N47" s="42">
        <v>0</v>
      </c>
      <c r="O47" s="42">
        <v>560975</v>
      </c>
      <c r="P47" s="42">
        <v>436583.66000000003</v>
      </c>
      <c r="Q47" s="42">
        <v>124391.34000000004</v>
      </c>
      <c r="R47" s="42">
        <v>37459.689999999995</v>
      </c>
      <c r="S47" s="42">
        <v>46454310.430000015</v>
      </c>
      <c r="T47" s="42">
        <v>46491770.120000012</v>
      </c>
      <c r="U47" s="42">
        <v>1</v>
      </c>
      <c r="V47" s="42">
        <v>431633.80341400008</v>
      </c>
      <c r="W47" s="42">
        <v>0</v>
      </c>
      <c r="X47" s="42">
        <v>155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70">
        <v>0.1111</v>
      </c>
      <c r="AF47" s="42">
        <v>0</v>
      </c>
      <c r="AG47" s="42">
        <v>0</v>
      </c>
      <c r="AH47" s="42">
        <v>0</v>
      </c>
      <c r="AI47" s="42">
        <v>1181</v>
      </c>
      <c r="AJ47" s="42">
        <v>377920</v>
      </c>
      <c r="AK47" s="42">
        <v>0</v>
      </c>
      <c r="AL47" s="42">
        <v>0</v>
      </c>
      <c r="AM47" s="42">
        <v>0</v>
      </c>
      <c r="AN47" s="42">
        <v>0</v>
      </c>
      <c r="AO47" s="42"/>
      <c r="AP47" s="42">
        <f t="shared" si="1"/>
        <v>0</v>
      </c>
      <c r="AQ47" s="42"/>
      <c r="AR47" s="42"/>
    </row>
    <row r="48" spans="1:44" x14ac:dyDescent="0.2">
      <c r="A48" s="1">
        <f t="shared" si="2"/>
        <v>4</v>
      </c>
      <c r="B48" s="10">
        <f t="shared" si="3"/>
        <v>42855</v>
      </c>
      <c r="C48" s="42">
        <v>2332535.5499999998</v>
      </c>
      <c r="D48" s="42">
        <v>73896179.889999986</v>
      </c>
      <c r="E48" s="42">
        <v>0</v>
      </c>
      <c r="F48" s="42">
        <v>0</v>
      </c>
      <c r="G48" s="42">
        <v>1460</v>
      </c>
      <c r="H48" s="42">
        <v>46454310.430000015</v>
      </c>
      <c r="I48" s="42">
        <v>37459.689999998314</v>
      </c>
      <c r="J48" s="42">
        <v>46491770.120000012</v>
      </c>
      <c r="K48" s="42">
        <v>430434.7800000016</v>
      </c>
      <c r="L48" s="42">
        <v>467894.4699999998</v>
      </c>
      <c r="M48" s="42">
        <v>693500</v>
      </c>
      <c r="N48" s="42">
        <v>0</v>
      </c>
      <c r="O48" s="42">
        <v>693500</v>
      </c>
      <c r="P48" s="42">
        <v>460948.24999999983</v>
      </c>
      <c r="Q48" s="42">
        <v>232551.75</v>
      </c>
      <c r="R48" s="42">
        <v>6946.22</v>
      </c>
      <c r="S48" s="42">
        <v>46221758.680000015</v>
      </c>
      <c r="T48" s="42">
        <v>46228704.900000013</v>
      </c>
      <c r="U48" s="42">
        <v>1</v>
      </c>
      <c r="V48" s="42">
        <v>430436.30502766679</v>
      </c>
      <c r="W48" s="42">
        <v>0</v>
      </c>
      <c r="X48" s="42">
        <v>155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70">
        <v>0.1111</v>
      </c>
      <c r="AF48" s="42">
        <v>0</v>
      </c>
      <c r="AG48" s="42">
        <v>0</v>
      </c>
      <c r="AH48" s="42">
        <v>0</v>
      </c>
      <c r="AI48" s="42">
        <v>1460</v>
      </c>
      <c r="AJ48" s="42">
        <v>467200</v>
      </c>
      <c r="AK48" s="42">
        <v>0</v>
      </c>
      <c r="AL48" s="42">
        <v>0</v>
      </c>
      <c r="AM48" s="42">
        <v>0</v>
      </c>
      <c r="AN48" s="42">
        <v>0</v>
      </c>
      <c r="AO48" s="42"/>
      <c r="AP48" s="42">
        <f t="shared" si="1"/>
        <v>0</v>
      </c>
      <c r="AQ48" s="42"/>
      <c r="AR48" s="42"/>
    </row>
    <row r="49" spans="1:44" x14ac:dyDescent="0.2">
      <c r="A49" s="1">
        <f t="shared" si="2"/>
        <v>5</v>
      </c>
      <c r="B49" s="10">
        <f t="shared" si="3"/>
        <v>42886</v>
      </c>
      <c r="C49" s="42">
        <v>2788634.5900000008</v>
      </c>
      <c r="D49" s="42">
        <v>76684814.479999989</v>
      </c>
      <c r="E49" s="42">
        <v>0</v>
      </c>
      <c r="F49" s="42">
        <v>0</v>
      </c>
      <c r="G49" s="42">
        <v>2078</v>
      </c>
      <c r="H49" s="42">
        <v>46221758.680000007</v>
      </c>
      <c r="I49" s="42">
        <v>6946.2199999999721</v>
      </c>
      <c r="J49" s="42">
        <v>46228704.900000013</v>
      </c>
      <c r="K49" s="42">
        <v>427999.2</v>
      </c>
      <c r="L49" s="42">
        <v>434945.42</v>
      </c>
      <c r="M49" s="42">
        <v>987050</v>
      </c>
      <c r="N49" s="42">
        <v>0</v>
      </c>
      <c r="O49" s="42">
        <v>987050</v>
      </c>
      <c r="P49" s="42">
        <v>434945.42</v>
      </c>
      <c r="Q49" s="42">
        <v>552104.58000000007</v>
      </c>
      <c r="R49" s="42">
        <v>0</v>
      </c>
      <c r="S49" s="42">
        <v>45669654.099999994</v>
      </c>
      <c r="T49" s="42">
        <v>45669654.099999994</v>
      </c>
      <c r="U49" s="42">
        <v>1</v>
      </c>
      <c r="V49" s="42">
        <v>428000.75953250012</v>
      </c>
      <c r="W49" s="42">
        <v>0</v>
      </c>
      <c r="X49" s="42">
        <v>155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70">
        <v>0.1111</v>
      </c>
      <c r="AF49" s="42">
        <v>0</v>
      </c>
      <c r="AG49" s="42">
        <v>0</v>
      </c>
      <c r="AH49" s="42">
        <v>0</v>
      </c>
      <c r="AI49" s="42">
        <v>2078</v>
      </c>
      <c r="AJ49" s="42">
        <v>664960</v>
      </c>
      <c r="AK49" s="42">
        <v>0</v>
      </c>
      <c r="AL49" s="42">
        <v>0</v>
      </c>
      <c r="AM49" s="42">
        <v>0</v>
      </c>
      <c r="AN49" s="42">
        <v>0</v>
      </c>
      <c r="AO49" s="42"/>
      <c r="AP49" s="42">
        <f t="shared" si="1"/>
        <v>0</v>
      </c>
      <c r="AQ49" s="42"/>
      <c r="AR49" s="42"/>
    </row>
    <row r="50" spans="1:44" x14ac:dyDescent="0.2">
      <c r="A50" s="1">
        <f t="shared" si="2"/>
        <v>6</v>
      </c>
      <c r="B50" s="10">
        <f t="shared" si="3"/>
        <v>42916</v>
      </c>
      <c r="C50" s="42">
        <v>2734084.4699999993</v>
      </c>
      <c r="D50" s="42">
        <v>79418898.949999988</v>
      </c>
      <c r="E50" s="42">
        <v>0</v>
      </c>
      <c r="F50" s="42">
        <v>0</v>
      </c>
      <c r="G50" s="42">
        <v>2330</v>
      </c>
      <c r="H50" s="42">
        <v>45669654.099999994</v>
      </c>
      <c r="I50" s="42">
        <v>0</v>
      </c>
      <c r="J50" s="42">
        <v>45669654.099999994</v>
      </c>
      <c r="K50" s="42">
        <v>422823.35000000003</v>
      </c>
      <c r="L50" s="42">
        <v>422823.35000000003</v>
      </c>
      <c r="M50" s="42">
        <v>1106750</v>
      </c>
      <c r="N50" s="42">
        <v>0</v>
      </c>
      <c r="O50" s="42">
        <v>1106750</v>
      </c>
      <c r="P50" s="42">
        <v>422823.35000000003</v>
      </c>
      <c r="Q50" s="42">
        <v>683926.65000000014</v>
      </c>
      <c r="R50" s="42">
        <v>0</v>
      </c>
      <c r="S50" s="42">
        <v>44985727.449999988</v>
      </c>
      <c r="T50" s="42">
        <v>44985727.449999988</v>
      </c>
      <c r="U50" s="42">
        <v>1</v>
      </c>
      <c r="V50" s="42">
        <v>422824.88087583327</v>
      </c>
      <c r="W50" s="42">
        <v>0</v>
      </c>
      <c r="X50" s="42">
        <v>155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70">
        <v>0.1111</v>
      </c>
      <c r="AF50" s="42">
        <v>0</v>
      </c>
      <c r="AG50" s="42">
        <v>0</v>
      </c>
      <c r="AH50" s="42">
        <v>0</v>
      </c>
      <c r="AI50" s="42">
        <v>2330</v>
      </c>
      <c r="AJ50" s="42">
        <v>745600</v>
      </c>
      <c r="AK50" s="42">
        <v>0</v>
      </c>
      <c r="AL50" s="42">
        <v>0</v>
      </c>
      <c r="AM50" s="42">
        <v>0</v>
      </c>
      <c r="AN50" s="42">
        <v>0</v>
      </c>
      <c r="AO50" s="42"/>
      <c r="AP50" s="42">
        <f t="shared" si="1"/>
        <v>0</v>
      </c>
      <c r="AQ50" s="42"/>
      <c r="AR50" s="42"/>
    </row>
    <row r="51" spans="1:44" x14ac:dyDescent="0.2">
      <c r="A51" s="1">
        <f t="shared" si="2"/>
        <v>7</v>
      </c>
      <c r="B51" s="10">
        <f t="shared" si="3"/>
        <v>42947</v>
      </c>
      <c r="C51" s="42">
        <v>2709090.3599999994</v>
      </c>
      <c r="D51" s="42">
        <v>82127989.309999987</v>
      </c>
      <c r="E51" s="42">
        <v>0</v>
      </c>
      <c r="F51" s="42">
        <v>0</v>
      </c>
      <c r="G51" s="42">
        <v>2792</v>
      </c>
      <c r="H51" s="42">
        <v>44985727.449999988</v>
      </c>
      <c r="I51" s="42">
        <v>0</v>
      </c>
      <c r="J51" s="42">
        <v>44985727.449999988</v>
      </c>
      <c r="K51" s="42">
        <v>416491.36000000016</v>
      </c>
      <c r="L51" s="42">
        <v>416491.36000000016</v>
      </c>
      <c r="M51" s="42">
        <v>1326200</v>
      </c>
      <c r="N51" s="42">
        <v>0</v>
      </c>
      <c r="O51" s="42">
        <v>1326200</v>
      </c>
      <c r="P51" s="42">
        <v>416491.36000000016</v>
      </c>
      <c r="Q51" s="42">
        <v>909708.64000000013</v>
      </c>
      <c r="R51" s="42">
        <v>0</v>
      </c>
      <c r="S51" s="42">
        <v>44076018.809999995</v>
      </c>
      <c r="T51" s="42">
        <v>44076018.809999995</v>
      </c>
      <c r="U51" s="42">
        <v>1</v>
      </c>
      <c r="V51" s="42">
        <v>416492.85997458326</v>
      </c>
      <c r="W51" s="42">
        <v>0</v>
      </c>
      <c r="X51" s="42">
        <v>155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70">
        <v>0.1111</v>
      </c>
      <c r="AF51" s="42">
        <v>0</v>
      </c>
      <c r="AG51" s="42">
        <v>0</v>
      </c>
      <c r="AH51" s="42">
        <v>0</v>
      </c>
      <c r="AI51" s="42">
        <v>2792</v>
      </c>
      <c r="AJ51" s="42">
        <v>893440</v>
      </c>
      <c r="AK51" s="42">
        <v>0</v>
      </c>
      <c r="AL51" s="42">
        <v>0</v>
      </c>
      <c r="AM51" s="42">
        <v>0</v>
      </c>
      <c r="AN51" s="42">
        <v>0</v>
      </c>
      <c r="AO51" s="42"/>
      <c r="AP51" s="42">
        <f t="shared" si="1"/>
        <v>0</v>
      </c>
      <c r="AQ51" s="42"/>
      <c r="AR51" s="42"/>
    </row>
    <row r="52" spans="1:44" x14ac:dyDescent="0.2">
      <c r="A52" s="1">
        <f t="shared" si="2"/>
        <v>8</v>
      </c>
      <c r="B52" s="10">
        <f t="shared" si="3"/>
        <v>42978</v>
      </c>
      <c r="C52" s="42">
        <v>2492859.48</v>
      </c>
      <c r="D52" s="42">
        <v>84620848.789999992</v>
      </c>
      <c r="E52" s="42">
        <v>0</v>
      </c>
      <c r="F52" s="42">
        <v>0</v>
      </c>
      <c r="G52" s="42">
        <v>2731</v>
      </c>
      <c r="H52" s="42">
        <v>44076018.809999995</v>
      </c>
      <c r="I52" s="42">
        <v>0</v>
      </c>
      <c r="J52" s="42">
        <v>44076018.809999995</v>
      </c>
      <c r="K52" s="42">
        <v>408068.97</v>
      </c>
      <c r="L52" s="42">
        <v>408068.97</v>
      </c>
      <c r="M52" s="42">
        <v>1297225</v>
      </c>
      <c r="N52" s="42">
        <v>0</v>
      </c>
      <c r="O52" s="42">
        <v>1297225</v>
      </c>
      <c r="P52" s="42">
        <v>408068.97</v>
      </c>
      <c r="Q52" s="42">
        <v>889156.03000000014</v>
      </c>
      <c r="R52" s="42">
        <v>0</v>
      </c>
      <c r="S52" s="42">
        <v>43186862.780000009</v>
      </c>
      <c r="T52" s="42">
        <v>43186862.780000009</v>
      </c>
      <c r="U52" s="42">
        <v>1</v>
      </c>
      <c r="V52" s="42">
        <v>408070.47414924996</v>
      </c>
      <c r="W52" s="42">
        <v>0</v>
      </c>
      <c r="X52" s="42">
        <v>155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70">
        <v>0.1111</v>
      </c>
      <c r="AF52" s="42">
        <v>0</v>
      </c>
      <c r="AG52" s="42">
        <v>0</v>
      </c>
      <c r="AH52" s="42">
        <v>0</v>
      </c>
      <c r="AI52" s="42">
        <v>2731</v>
      </c>
      <c r="AJ52" s="42">
        <v>873920</v>
      </c>
      <c r="AK52" s="42">
        <v>0</v>
      </c>
      <c r="AL52" s="42">
        <v>0</v>
      </c>
      <c r="AM52" s="42">
        <v>0</v>
      </c>
      <c r="AN52" s="42">
        <v>0</v>
      </c>
      <c r="AO52" s="42"/>
      <c r="AP52" s="42">
        <f t="shared" si="1"/>
        <v>0</v>
      </c>
      <c r="AQ52" s="42"/>
      <c r="AR52" s="42"/>
    </row>
    <row r="53" spans="1:44" x14ac:dyDescent="0.2">
      <c r="A53" s="1">
        <f t="shared" si="2"/>
        <v>9</v>
      </c>
      <c r="B53" s="10">
        <f t="shared" si="3"/>
        <v>43008</v>
      </c>
      <c r="C53" s="42">
        <v>2122050.75</v>
      </c>
      <c r="D53" s="42">
        <v>86742899.539999992</v>
      </c>
      <c r="E53" s="42">
        <v>0</v>
      </c>
      <c r="F53" s="42">
        <v>0</v>
      </c>
      <c r="G53" s="42">
        <v>2712</v>
      </c>
      <c r="H53" s="42">
        <v>43186862.780000009</v>
      </c>
      <c r="I53" s="42">
        <v>0</v>
      </c>
      <c r="J53" s="42">
        <v>43186862.780000009</v>
      </c>
      <c r="K53" s="42">
        <v>399836.93999999977</v>
      </c>
      <c r="L53" s="42">
        <v>399836.93999999977</v>
      </c>
      <c r="M53" s="42">
        <v>1288200</v>
      </c>
      <c r="N53" s="42">
        <v>0</v>
      </c>
      <c r="O53" s="42">
        <v>1288200</v>
      </c>
      <c r="P53" s="42">
        <v>399836.93999999977</v>
      </c>
      <c r="Q53" s="42">
        <v>888363.05999999982</v>
      </c>
      <c r="R53" s="42">
        <v>0</v>
      </c>
      <c r="S53" s="42">
        <v>42298499.720000006</v>
      </c>
      <c r="T53" s="42">
        <v>42298499.720000006</v>
      </c>
      <c r="U53" s="42">
        <v>1</v>
      </c>
      <c r="V53" s="42">
        <v>399838.37123816676</v>
      </c>
      <c r="W53" s="42">
        <v>0</v>
      </c>
      <c r="X53" s="42">
        <v>155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70">
        <v>0.1111</v>
      </c>
      <c r="AF53" s="42">
        <v>0</v>
      </c>
      <c r="AG53" s="42">
        <v>0</v>
      </c>
      <c r="AH53" s="42">
        <v>0</v>
      </c>
      <c r="AI53" s="42">
        <v>2712</v>
      </c>
      <c r="AJ53" s="42">
        <v>867840</v>
      </c>
      <c r="AK53" s="42">
        <v>0</v>
      </c>
      <c r="AL53" s="42">
        <v>0</v>
      </c>
      <c r="AM53" s="42">
        <v>0</v>
      </c>
      <c r="AN53" s="42">
        <v>0</v>
      </c>
      <c r="AO53" s="42"/>
      <c r="AP53" s="42">
        <f t="shared" si="1"/>
        <v>0</v>
      </c>
      <c r="AQ53" s="42"/>
      <c r="AR53" s="42"/>
    </row>
    <row r="54" spans="1:44" x14ac:dyDescent="0.2">
      <c r="A54" s="1">
        <f t="shared" si="2"/>
        <v>10</v>
      </c>
      <c r="B54" s="10">
        <f t="shared" si="3"/>
        <v>43039</v>
      </c>
      <c r="C54" s="42">
        <v>1712476.3199999998</v>
      </c>
      <c r="D54" s="42">
        <v>88455375.859999985</v>
      </c>
      <c r="E54" s="42">
        <v>0</v>
      </c>
      <c r="F54" s="42">
        <v>0</v>
      </c>
      <c r="G54" s="42">
        <v>2491</v>
      </c>
      <c r="H54" s="42">
        <v>42298499.720000006</v>
      </c>
      <c r="I54" s="42">
        <v>0</v>
      </c>
      <c r="J54" s="42">
        <v>42298499.720000006</v>
      </c>
      <c r="K54" s="42">
        <v>391612.17</v>
      </c>
      <c r="L54" s="42">
        <v>391612.17</v>
      </c>
      <c r="M54" s="42">
        <v>1183225</v>
      </c>
      <c r="N54" s="42">
        <v>0</v>
      </c>
      <c r="O54" s="42">
        <v>1183225</v>
      </c>
      <c r="P54" s="42">
        <v>391612.17</v>
      </c>
      <c r="Q54" s="42">
        <v>791612.83000000019</v>
      </c>
      <c r="R54" s="42">
        <v>0</v>
      </c>
      <c r="S54" s="42">
        <v>41506886.890000001</v>
      </c>
      <c r="T54" s="42">
        <v>41506886.890000001</v>
      </c>
      <c r="U54" s="42">
        <v>1</v>
      </c>
      <c r="V54" s="42">
        <v>391613.60990766675</v>
      </c>
      <c r="W54" s="42">
        <v>0</v>
      </c>
      <c r="X54" s="42">
        <v>155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70">
        <v>0.1111</v>
      </c>
      <c r="AF54" s="42">
        <v>0</v>
      </c>
      <c r="AG54" s="42">
        <v>0</v>
      </c>
      <c r="AH54" s="42">
        <v>0</v>
      </c>
      <c r="AI54" s="42">
        <v>2491</v>
      </c>
      <c r="AJ54" s="42">
        <v>797120</v>
      </c>
      <c r="AK54" s="42">
        <v>0</v>
      </c>
      <c r="AL54" s="42">
        <v>0</v>
      </c>
      <c r="AM54" s="42">
        <v>0</v>
      </c>
      <c r="AN54" s="42">
        <v>0</v>
      </c>
      <c r="AO54" s="42"/>
      <c r="AP54" s="42">
        <f t="shared" si="1"/>
        <v>0</v>
      </c>
      <c r="AQ54" s="42"/>
      <c r="AR54" s="42"/>
    </row>
    <row r="55" spans="1:44" x14ac:dyDescent="0.2">
      <c r="A55" s="1">
        <f t="shared" si="2"/>
        <v>11</v>
      </c>
      <c r="B55" s="10">
        <f t="shared" si="3"/>
        <v>43069</v>
      </c>
      <c r="C55" s="42">
        <v>1076349.8799999999</v>
      </c>
      <c r="D55" s="42">
        <v>89531725.73999998</v>
      </c>
      <c r="E55" s="42">
        <v>0</v>
      </c>
      <c r="F55" s="42">
        <v>0</v>
      </c>
      <c r="G55" s="42">
        <v>2123</v>
      </c>
      <c r="H55" s="42">
        <v>41506886.890000001</v>
      </c>
      <c r="I55" s="42">
        <v>0</v>
      </c>
      <c r="J55" s="42">
        <v>41506886.890000001</v>
      </c>
      <c r="K55" s="42">
        <v>384283.17999999988</v>
      </c>
      <c r="L55" s="42">
        <v>384283.17999999988</v>
      </c>
      <c r="M55" s="42">
        <v>1008425</v>
      </c>
      <c r="N55" s="42">
        <v>0</v>
      </c>
      <c r="O55" s="42">
        <v>1008425</v>
      </c>
      <c r="P55" s="42">
        <v>384283.17999999988</v>
      </c>
      <c r="Q55" s="42">
        <v>624141.81999999983</v>
      </c>
      <c r="R55" s="42">
        <v>0</v>
      </c>
      <c r="S55" s="42">
        <v>40882745.070000008</v>
      </c>
      <c r="T55" s="42">
        <v>40882745.070000008</v>
      </c>
      <c r="U55" s="42">
        <v>1</v>
      </c>
      <c r="V55" s="42">
        <v>384284.59445658338</v>
      </c>
      <c r="W55" s="42">
        <v>0</v>
      </c>
      <c r="X55" s="42">
        <v>155</v>
      </c>
      <c r="Y55" s="42">
        <v>0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70">
        <v>0.1111</v>
      </c>
      <c r="AF55" s="42">
        <v>0</v>
      </c>
      <c r="AG55" s="42">
        <v>0</v>
      </c>
      <c r="AH55" s="42">
        <v>0</v>
      </c>
      <c r="AI55" s="42">
        <v>2123</v>
      </c>
      <c r="AJ55" s="42">
        <v>679360</v>
      </c>
      <c r="AK55" s="42">
        <v>0</v>
      </c>
      <c r="AL55" s="42">
        <v>0</v>
      </c>
      <c r="AM55" s="42">
        <v>0</v>
      </c>
      <c r="AN55" s="42">
        <v>0</v>
      </c>
      <c r="AO55" s="42"/>
      <c r="AP55" s="42">
        <f t="shared" si="1"/>
        <v>0</v>
      </c>
      <c r="AQ55" s="42"/>
      <c r="AR55" s="42"/>
    </row>
    <row r="56" spans="1:44" x14ac:dyDescent="0.2">
      <c r="A56" s="1">
        <f t="shared" si="2"/>
        <v>12</v>
      </c>
      <c r="B56" s="10">
        <f t="shared" si="3"/>
        <v>43100</v>
      </c>
      <c r="C56" s="42">
        <v>952542.64000000025</v>
      </c>
      <c r="D56" s="42">
        <v>90484268.37999998</v>
      </c>
      <c r="E56" s="42">
        <v>0</v>
      </c>
      <c r="F56" s="42">
        <v>0</v>
      </c>
      <c r="G56" s="42">
        <v>1711</v>
      </c>
      <c r="H56" s="42">
        <v>40882745.070000008</v>
      </c>
      <c r="I56" s="42">
        <v>0</v>
      </c>
      <c r="J56" s="42">
        <v>40882745.070000008</v>
      </c>
      <c r="K56" s="42">
        <v>378504.71000000008</v>
      </c>
      <c r="L56" s="42">
        <v>378504.71000000008</v>
      </c>
      <c r="M56" s="42">
        <v>812725</v>
      </c>
      <c r="N56" s="42">
        <v>0</v>
      </c>
      <c r="O56" s="42">
        <v>812725</v>
      </c>
      <c r="P56" s="42">
        <v>378504.71000000008</v>
      </c>
      <c r="Q56" s="42">
        <v>434220.28999999992</v>
      </c>
      <c r="R56" s="42">
        <v>0</v>
      </c>
      <c r="S56" s="42">
        <v>40448524.779999994</v>
      </c>
      <c r="T56" s="42">
        <v>40448524.779999994</v>
      </c>
      <c r="U56" s="42">
        <v>1</v>
      </c>
      <c r="V56" s="42">
        <v>378506.08143975009</v>
      </c>
      <c r="W56" s="42">
        <v>0</v>
      </c>
      <c r="X56" s="42">
        <v>155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70">
        <v>0.1111</v>
      </c>
      <c r="AF56" s="42">
        <v>0</v>
      </c>
      <c r="AG56" s="42">
        <v>0</v>
      </c>
      <c r="AH56" s="42">
        <v>0</v>
      </c>
      <c r="AI56" s="42">
        <v>1711</v>
      </c>
      <c r="AJ56" s="42">
        <v>547520</v>
      </c>
      <c r="AK56" s="42">
        <v>0</v>
      </c>
      <c r="AL56" s="42">
        <v>0</v>
      </c>
      <c r="AM56" s="42">
        <v>0</v>
      </c>
      <c r="AN56" s="42">
        <v>0</v>
      </c>
      <c r="AO56" s="42"/>
      <c r="AP56" s="42">
        <f t="shared" si="1"/>
        <v>0</v>
      </c>
      <c r="AQ56" s="42"/>
      <c r="AR56" s="42"/>
    </row>
    <row r="57" spans="1:44" x14ac:dyDescent="0.2">
      <c r="A57" s="1">
        <f t="shared" si="2"/>
        <v>1</v>
      </c>
      <c r="B57" s="10">
        <f t="shared" si="3"/>
        <v>43131</v>
      </c>
      <c r="C57" s="42">
        <v>1176316.0200000003</v>
      </c>
      <c r="D57" s="42">
        <v>91660584.399999976</v>
      </c>
      <c r="E57" s="42">
        <v>0</v>
      </c>
      <c r="F57" s="42">
        <v>0</v>
      </c>
      <c r="G57" s="42">
        <v>1077</v>
      </c>
      <c r="H57" s="42">
        <v>40448524.779999994</v>
      </c>
      <c r="I57" s="42">
        <v>0</v>
      </c>
      <c r="J57" s="42">
        <v>40448524.779999994</v>
      </c>
      <c r="K57" s="42">
        <v>374484.60999999993</v>
      </c>
      <c r="L57" s="42">
        <v>374484.60999999993</v>
      </c>
      <c r="M57" s="42">
        <v>511575</v>
      </c>
      <c r="N57" s="42">
        <v>0</v>
      </c>
      <c r="O57" s="42">
        <v>511575</v>
      </c>
      <c r="P57" s="42">
        <v>372859.15999999992</v>
      </c>
      <c r="Q57" s="42">
        <v>138715.84000000003</v>
      </c>
      <c r="R57" s="42">
        <v>1625.45</v>
      </c>
      <c r="S57" s="42">
        <v>40309808.939999998</v>
      </c>
      <c r="T57" s="42">
        <v>40311434.390000001</v>
      </c>
      <c r="U57" s="42">
        <v>1</v>
      </c>
      <c r="V57" s="42">
        <v>374485.9252548333</v>
      </c>
      <c r="W57" s="42">
        <v>0</v>
      </c>
      <c r="X57" s="42">
        <v>155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70">
        <v>0.1111</v>
      </c>
      <c r="AF57" s="42">
        <v>0</v>
      </c>
      <c r="AG57" s="42">
        <v>0</v>
      </c>
      <c r="AH57" s="42">
        <v>0</v>
      </c>
      <c r="AI57" s="42">
        <v>1077</v>
      </c>
      <c r="AJ57" s="42">
        <v>344640</v>
      </c>
      <c r="AK57" s="42">
        <v>0</v>
      </c>
      <c r="AL57" s="42">
        <v>0</v>
      </c>
      <c r="AM57" s="42">
        <v>0</v>
      </c>
      <c r="AN57" s="42">
        <v>0</v>
      </c>
      <c r="AO57" s="42"/>
      <c r="AP57" s="42">
        <f t="shared" si="1"/>
        <v>0</v>
      </c>
      <c r="AQ57" s="42"/>
      <c r="AR57" s="42"/>
    </row>
    <row r="58" spans="1:44" x14ac:dyDescent="0.2">
      <c r="A58" s="1">
        <f t="shared" si="2"/>
        <v>2</v>
      </c>
      <c r="B58" s="10">
        <f t="shared" si="3"/>
        <v>43159</v>
      </c>
      <c r="C58" s="42">
        <v>1453912.4299999992</v>
      </c>
      <c r="D58" s="42">
        <v>93114496.829999968</v>
      </c>
      <c r="E58" s="42">
        <v>0</v>
      </c>
      <c r="F58" s="42">
        <v>0</v>
      </c>
      <c r="G58" s="42">
        <v>954</v>
      </c>
      <c r="H58" s="42">
        <v>40309808.939999998</v>
      </c>
      <c r="I58" s="42">
        <v>1625.4500000001281</v>
      </c>
      <c r="J58" s="42">
        <v>40311434.390000001</v>
      </c>
      <c r="K58" s="42">
        <v>373215.39</v>
      </c>
      <c r="L58" s="42">
        <v>374840.84000000014</v>
      </c>
      <c r="M58" s="42">
        <v>453150</v>
      </c>
      <c r="N58" s="42">
        <v>0</v>
      </c>
      <c r="O58" s="42">
        <v>453150</v>
      </c>
      <c r="P58" s="42">
        <v>357738.65000000008</v>
      </c>
      <c r="Q58" s="42">
        <v>95411.35000000002</v>
      </c>
      <c r="R58" s="42">
        <v>17102.189999999999</v>
      </c>
      <c r="S58" s="42">
        <v>40214397.590000004</v>
      </c>
      <c r="T58" s="42">
        <v>40231499.780000001</v>
      </c>
      <c r="U58" s="42">
        <v>1</v>
      </c>
      <c r="V58" s="42">
        <v>373216.69672741671</v>
      </c>
      <c r="W58" s="42">
        <v>0</v>
      </c>
      <c r="X58" s="42">
        <v>155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70">
        <v>0.1111</v>
      </c>
      <c r="AF58" s="42">
        <v>0</v>
      </c>
      <c r="AG58" s="42">
        <v>0</v>
      </c>
      <c r="AH58" s="42">
        <v>0</v>
      </c>
      <c r="AI58" s="42">
        <v>954</v>
      </c>
      <c r="AJ58" s="42">
        <v>305280</v>
      </c>
      <c r="AK58" s="42">
        <v>0</v>
      </c>
      <c r="AL58" s="42">
        <v>0</v>
      </c>
      <c r="AM58" s="42">
        <v>0</v>
      </c>
      <c r="AN58" s="42">
        <v>0</v>
      </c>
      <c r="AO58" s="42"/>
      <c r="AP58" s="42">
        <f t="shared" si="1"/>
        <v>0</v>
      </c>
      <c r="AQ58" s="42"/>
      <c r="AR58" s="42"/>
    </row>
    <row r="59" spans="1:44" x14ac:dyDescent="0.2">
      <c r="A59" s="1">
        <f t="shared" si="2"/>
        <v>3</v>
      </c>
      <c r="B59" s="10">
        <f t="shared" si="3"/>
        <v>43190</v>
      </c>
      <c r="C59" s="42">
        <v>2065548.6599999995</v>
      </c>
      <c r="D59" s="42">
        <v>95180045.489999965</v>
      </c>
      <c r="E59" s="42">
        <v>0</v>
      </c>
      <c r="F59" s="42">
        <v>0</v>
      </c>
      <c r="G59" s="42">
        <v>1176</v>
      </c>
      <c r="H59" s="42">
        <v>40214397.589999996</v>
      </c>
      <c r="I59" s="42">
        <v>17102.189999998256</v>
      </c>
      <c r="J59" s="42">
        <v>40231499.780000001</v>
      </c>
      <c r="K59" s="42">
        <v>372475.32000000164</v>
      </c>
      <c r="L59" s="42">
        <v>389577.50999999989</v>
      </c>
      <c r="M59" s="42">
        <v>558600</v>
      </c>
      <c r="N59" s="42">
        <v>0</v>
      </c>
      <c r="O59" s="42">
        <v>558600</v>
      </c>
      <c r="P59" s="42">
        <v>383688.28999999992</v>
      </c>
      <c r="Q59" s="42">
        <v>174911.71</v>
      </c>
      <c r="R59" s="42">
        <v>5889.22</v>
      </c>
      <c r="S59" s="42">
        <v>40039485.880000003</v>
      </c>
      <c r="T59" s="42">
        <v>40045375.100000001</v>
      </c>
      <c r="U59" s="42">
        <v>1</v>
      </c>
      <c r="V59" s="42">
        <v>372476.63546316669</v>
      </c>
      <c r="W59" s="42">
        <v>0</v>
      </c>
      <c r="X59" s="42">
        <v>155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70">
        <v>0.1111</v>
      </c>
      <c r="AF59" s="42">
        <v>0</v>
      </c>
      <c r="AG59" s="42">
        <v>0</v>
      </c>
      <c r="AH59" s="42">
        <v>0</v>
      </c>
      <c r="AI59" s="42">
        <v>1176</v>
      </c>
      <c r="AJ59" s="42">
        <v>376320</v>
      </c>
      <c r="AK59" s="42">
        <v>0</v>
      </c>
      <c r="AL59" s="42">
        <v>0</v>
      </c>
      <c r="AM59" s="42">
        <v>0</v>
      </c>
      <c r="AN59" s="42">
        <v>0</v>
      </c>
      <c r="AO59" s="42"/>
      <c r="AP59" s="42">
        <f t="shared" si="1"/>
        <v>0</v>
      </c>
      <c r="AQ59" s="42"/>
      <c r="AR59" s="42"/>
    </row>
    <row r="60" spans="1:44" x14ac:dyDescent="0.2">
      <c r="A60" s="1">
        <f t="shared" si="2"/>
        <v>4</v>
      </c>
      <c r="B60" s="10">
        <f t="shared" si="3"/>
        <v>43220</v>
      </c>
      <c r="C60" s="42">
        <v>2320872.870000001</v>
      </c>
      <c r="D60" s="42">
        <v>97500918.35999997</v>
      </c>
      <c r="E60" s="42">
        <v>0</v>
      </c>
      <c r="F60" s="42">
        <v>0</v>
      </c>
      <c r="G60" s="42">
        <v>1455</v>
      </c>
      <c r="H60" s="42">
        <v>40039485.880000003</v>
      </c>
      <c r="I60" s="42">
        <v>5889.2200000000885</v>
      </c>
      <c r="J60" s="42">
        <v>40045375.100000001</v>
      </c>
      <c r="K60" s="42">
        <v>370752.11999999982</v>
      </c>
      <c r="L60" s="42">
        <v>376641.33999999991</v>
      </c>
      <c r="M60" s="42">
        <v>691125</v>
      </c>
      <c r="N60" s="42">
        <v>0</v>
      </c>
      <c r="O60" s="42">
        <v>691125</v>
      </c>
      <c r="P60" s="42">
        <v>375617.48999999987</v>
      </c>
      <c r="Q60" s="42">
        <v>315507.51000000007</v>
      </c>
      <c r="R60" s="42">
        <v>1023.85</v>
      </c>
      <c r="S60" s="42">
        <v>39723978.370000005</v>
      </c>
      <c r="T60" s="42">
        <v>39725002.220000006</v>
      </c>
      <c r="U60" s="42">
        <v>1</v>
      </c>
      <c r="V60" s="42">
        <v>370753.43113416672</v>
      </c>
      <c r="W60" s="42">
        <v>0</v>
      </c>
      <c r="X60" s="42">
        <v>155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70">
        <v>0.1111</v>
      </c>
      <c r="AF60" s="42">
        <v>0</v>
      </c>
      <c r="AG60" s="42">
        <v>0</v>
      </c>
      <c r="AH60" s="42">
        <v>0</v>
      </c>
      <c r="AI60" s="42">
        <v>1455</v>
      </c>
      <c r="AJ60" s="42">
        <v>465600</v>
      </c>
      <c r="AK60" s="42">
        <v>0</v>
      </c>
      <c r="AL60" s="42">
        <v>0</v>
      </c>
      <c r="AM60" s="42">
        <v>0</v>
      </c>
      <c r="AN60" s="42">
        <v>0</v>
      </c>
      <c r="AO60" s="42"/>
      <c r="AP60" s="42">
        <f t="shared" si="1"/>
        <v>0</v>
      </c>
      <c r="AQ60" s="42"/>
      <c r="AR60" s="42"/>
    </row>
    <row r="61" spans="1:44" x14ac:dyDescent="0.2">
      <c r="A61" s="1">
        <f t="shared" si="2"/>
        <v>5</v>
      </c>
      <c r="B61" s="10">
        <f t="shared" si="3"/>
        <v>43251</v>
      </c>
      <c r="C61" s="42">
        <v>2774691.4099999997</v>
      </c>
      <c r="D61" s="42">
        <v>100275609.76999997</v>
      </c>
      <c r="E61" s="42">
        <v>0</v>
      </c>
      <c r="F61" s="42">
        <v>0</v>
      </c>
      <c r="G61" s="42">
        <v>2062</v>
      </c>
      <c r="H61" s="42">
        <v>39723978.370000005</v>
      </c>
      <c r="I61" s="42">
        <v>1023.8500000000931</v>
      </c>
      <c r="J61" s="42">
        <v>39725002.220000006</v>
      </c>
      <c r="K61" s="42">
        <v>367785.99999999994</v>
      </c>
      <c r="L61" s="42">
        <v>368809.85000000003</v>
      </c>
      <c r="M61" s="42">
        <v>979450</v>
      </c>
      <c r="N61" s="42">
        <v>0</v>
      </c>
      <c r="O61" s="42">
        <v>979450</v>
      </c>
      <c r="P61" s="42">
        <v>368809.85000000003</v>
      </c>
      <c r="Q61" s="42">
        <v>610640.14999999991</v>
      </c>
      <c r="R61" s="42">
        <v>0</v>
      </c>
      <c r="S61" s="42">
        <v>39113338.220000014</v>
      </c>
      <c r="T61" s="42">
        <v>39113338.220000014</v>
      </c>
      <c r="U61" s="42">
        <v>1</v>
      </c>
      <c r="V61" s="42">
        <v>367787.31222016673</v>
      </c>
      <c r="W61" s="42">
        <v>0</v>
      </c>
      <c r="X61" s="42">
        <v>155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70">
        <v>0.1111</v>
      </c>
      <c r="AF61" s="42">
        <v>0</v>
      </c>
      <c r="AG61" s="42">
        <v>0</v>
      </c>
      <c r="AH61" s="42">
        <v>0</v>
      </c>
      <c r="AI61" s="42">
        <v>2062</v>
      </c>
      <c r="AJ61" s="42">
        <v>659840</v>
      </c>
      <c r="AK61" s="42">
        <v>0</v>
      </c>
      <c r="AL61" s="42">
        <v>0</v>
      </c>
      <c r="AM61" s="42">
        <v>0</v>
      </c>
      <c r="AN61" s="42">
        <v>0</v>
      </c>
      <c r="AO61" s="42"/>
      <c r="AP61" s="42">
        <f t="shared" si="1"/>
        <v>0</v>
      </c>
      <c r="AQ61" s="42"/>
      <c r="AR61" s="42"/>
    </row>
    <row r="62" spans="1:44" x14ac:dyDescent="0.2">
      <c r="A62" s="1">
        <f t="shared" si="2"/>
        <v>6</v>
      </c>
      <c r="B62" s="10">
        <f t="shared" si="3"/>
        <v>43281</v>
      </c>
      <c r="C62" s="42">
        <v>2720414.0399999986</v>
      </c>
      <c r="D62" s="42">
        <v>102996023.80999996</v>
      </c>
      <c r="E62" s="42">
        <v>0</v>
      </c>
      <c r="F62" s="42">
        <v>0</v>
      </c>
      <c r="G62" s="42">
        <v>2321</v>
      </c>
      <c r="H62" s="42">
        <v>39113338.220000014</v>
      </c>
      <c r="I62" s="42">
        <v>0</v>
      </c>
      <c r="J62" s="42">
        <v>39113338.220000014</v>
      </c>
      <c r="K62" s="42">
        <v>362123.0500000001</v>
      </c>
      <c r="L62" s="42">
        <v>362123.0500000001</v>
      </c>
      <c r="M62" s="42">
        <v>1102475</v>
      </c>
      <c r="N62" s="42">
        <v>0</v>
      </c>
      <c r="O62" s="42">
        <v>1102475</v>
      </c>
      <c r="P62" s="42">
        <v>362123.0500000001</v>
      </c>
      <c r="Q62" s="42">
        <v>740351.95</v>
      </c>
      <c r="R62" s="42">
        <v>0</v>
      </c>
      <c r="S62" s="42">
        <v>38372986.269999996</v>
      </c>
      <c r="T62" s="42">
        <v>38372986.269999996</v>
      </c>
      <c r="U62" s="42">
        <v>1</v>
      </c>
      <c r="V62" s="42">
        <v>362124.32302016683</v>
      </c>
      <c r="W62" s="42">
        <v>0</v>
      </c>
      <c r="X62" s="42">
        <v>155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70">
        <v>0.1111</v>
      </c>
      <c r="AF62" s="42">
        <v>0</v>
      </c>
      <c r="AG62" s="42">
        <v>0</v>
      </c>
      <c r="AH62" s="42">
        <v>0</v>
      </c>
      <c r="AI62" s="42">
        <v>2321</v>
      </c>
      <c r="AJ62" s="42">
        <v>742720</v>
      </c>
      <c r="AK62" s="42">
        <v>0</v>
      </c>
      <c r="AL62" s="42">
        <v>0</v>
      </c>
      <c r="AM62" s="42">
        <v>0</v>
      </c>
      <c r="AN62" s="42">
        <v>0</v>
      </c>
      <c r="AO62" s="42"/>
      <c r="AP62" s="42">
        <f t="shared" si="1"/>
        <v>0</v>
      </c>
      <c r="AQ62" s="42"/>
      <c r="AR62" s="42"/>
    </row>
    <row r="63" spans="1:44" x14ac:dyDescent="0.2">
      <c r="A63" s="1">
        <f t="shared" si="2"/>
        <v>7</v>
      </c>
      <c r="B63" s="10">
        <f t="shared" si="3"/>
        <v>43312</v>
      </c>
      <c r="C63" s="42">
        <v>2695544.919999999</v>
      </c>
      <c r="D63" s="42">
        <v>105691568.72999996</v>
      </c>
      <c r="E63" s="42">
        <v>0</v>
      </c>
      <c r="F63" s="42">
        <v>0</v>
      </c>
      <c r="G63" s="42">
        <v>2775</v>
      </c>
      <c r="H63" s="42">
        <v>38372986.270000003</v>
      </c>
      <c r="I63" s="42">
        <v>0</v>
      </c>
      <c r="J63" s="42">
        <v>38372986.269999996</v>
      </c>
      <c r="K63" s="42">
        <v>355268.61000000004</v>
      </c>
      <c r="L63" s="42">
        <v>355268.61000000004</v>
      </c>
      <c r="M63" s="42">
        <v>1318125</v>
      </c>
      <c r="N63" s="42">
        <v>0</v>
      </c>
      <c r="O63" s="42">
        <v>1318125</v>
      </c>
      <c r="P63" s="42">
        <v>355268.61000000004</v>
      </c>
      <c r="Q63" s="42">
        <v>962856.3899999999</v>
      </c>
      <c r="R63" s="42">
        <v>0</v>
      </c>
      <c r="S63" s="42">
        <v>37410129.88000001</v>
      </c>
      <c r="T63" s="42">
        <v>37410129.88000001</v>
      </c>
      <c r="U63" s="42">
        <v>1</v>
      </c>
      <c r="V63" s="42">
        <v>355269.89788308332</v>
      </c>
      <c r="W63" s="42">
        <v>0</v>
      </c>
      <c r="X63" s="42">
        <v>155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70">
        <v>0.1111</v>
      </c>
      <c r="AF63" s="42">
        <v>0</v>
      </c>
      <c r="AG63" s="42">
        <v>0</v>
      </c>
      <c r="AH63" s="42">
        <v>0</v>
      </c>
      <c r="AI63" s="42">
        <v>2775</v>
      </c>
      <c r="AJ63" s="42">
        <v>888000</v>
      </c>
      <c r="AK63" s="42">
        <v>0</v>
      </c>
      <c r="AL63" s="42">
        <v>0</v>
      </c>
      <c r="AM63" s="42">
        <v>0</v>
      </c>
      <c r="AN63" s="42">
        <v>0</v>
      </c>
      <c r="AO63" s="42"/>
      <c r="AP63" s="42">
        <f t="shared" si="1"/>
        <v>0</v>
      </c>
      <c r="AQ63" s="42"/>
      <c r="AR63" s="42"/>
    </row>
    <row r="64" spans="1:44" x14ac:dyDescent="0.2">
      <c r="A64" s="1">
        <f t="shared" si="2"/>
        <v>8</v>
      </c>
      <c r="B64" s="10">
        <f t="shared" si="3"/>
        <v>43343</v>
      </c>
      <c r="C64" s="42">
        <v>2480395.1599999997</v>
      </c>
      <c r="D64" s="42">
        <v>108171963.88999996</v>
      </c>
      <c r="E64" s="42">
        <v>0</v>
      </c>
      <c r="F64" s="42">
        <v>0</v>
      </c>
      <c r="G64" s="42">
        <v>2722</v>
      </c>
      <c r="H64" s="42">
        <v>37410129.88000001</v>
      </c>
      <c r="I64" s="42">
        <v>0</v>
      </c>
      <c r="J64" s="42">
        <v>37410129.88000001</v>
      </c>
      <c r="K64" s="42">
        <v>346354.17999999993</v>
      </c>
      <c r="L64" s="42">
        <v>346354.17999999993</v>
      </c>
      <c r="M64" s="42">
        <v>1292950</v>
      </c>
      <c r="N64" s="42">
        <v>0</v>
      </c>
      <c r="O64" s="42">
        <v>1284503.8</v>
      </c>
      <c r="P64" s="42">
        <v>346354.17999999993</v>
      </c>
      <c r="Q64" s="42">
        <v>938149.62</v>
      </c>
      <c r="R64" s="42">
        <v>0</v>
      </c>
      <c r="S64" s="42">
        <v>36471980.259999998</v>
      </c>
      <c r="T64" s="42">
        <v>36471980.259999998</v>
      </c>
      <c r="U64" s="42">
        <v>1</v>
      </c>
      <c r="V64" s="42">
        <v>346355.45247233345</v>
      </c>
      <c r="W64" s="42">
        <v>0</v>
      </c>
      <c r="X64" s="42">
        <v>155</v>
      </c>
      <c r="Y64" s="42">
        <v>0</v>
      </c>
      <c r="Z64" s="42">
        <v>0</v>
      </c>
      <c r="AA64" s="42">
        <v>0</v>
      </c>
      <c r="AB64" s="42">
        <v>0</v>
      </c>
      <c r="AC64" s="42">
        <v>17</v>
      </c>
      <c r="AD64" s="42">
        <v>0</v>
      </c>
      <c r="AE64" s="70">
        <v>0.1111</v>
      </c>
      <c r="AF64" s="42">
        <v>0</v>
      </c>
      <c r="AG64" s="42">
        <v>0</v>
      </c>
      <c r="AH64" s="42">
        <v>0</v>
      </c>
      <c r="AI64" s="42">
        <v>2705</v>
      </c>
      <c r="AJ64" s="42">
        <v>865228.80000000005</v>
      </c>
      <c r="AK64" s="42">
        <v>0</v>
      </c>
      <c r="AL64" s="42">
        <v>0</v>
      </c>
      <c r="AM64" s="42">
        <v>0</v>
      </c>
      <c r="AN64" s="42">
        <v>0</v>
      </c>
      <c r="AO64" s="42"/>
      <c r="AP64" s="42">
        <f t="shared" si="1"/>
        <v>0</v>
      </c>
      <c r="AQ64" s="42"/>
      <c r="AR64" s="42"/>
    </row>
    <row r="65" spans="1:44" x14ac:dyDescent="0.2">
      <c r="A65" s="1">
        <f t="shared" si="2"/>
        <v>9</v>
      </c>
      <c r="B65" s="10">
        <f t="shared" si="3"/>
        <v>43373</v>
      </c>
      <c r="C65" s="42">
        <v>2111440.4799999991</v>
      </c>
      <c r="D65" s="42">
        <v>110283404.36999996</v>
      </c>
      <c r="E65" s="42">
        <v>0</v>
      </c>
      <c r="F65" s="42">
        <v>0</v>
      </c>
      <c r="G65" s="42">
        <v>2691</v>
      </c>
      <c r="H65" s="42">
        <v>36471980.259999998</v>
      </c>
      <c r="I65" s="42">
        <v>0</v>
      </c>
      <c r="J65" s="42">
        <v>36471980.259999998</v>
      </c>
      <c r="K65" s="42">
        <v>337668.57000000007</v>
      </c>
      <c r="L65" s="42">
        <v>337668.57000000007</v>
      </c>
      <c r="M65" s="42">
        <v>1271505</v>
      </c>
      <c r="N65" s="42">
        <v>0</v>
      </c>
      <c r="O65" s="42">
        <v>1268248.57</v>
      </c>
      <c r="P65" s="42">
        <v>337668.57000000007</v>
      </c>
      <c r="Q65" s="42">
        <v>930579.99999999988</v>
      </c>
      <c r="R65" s="42">
        <v>0</v>
      </c>
      <c r="S65" s="42">
        <v>35541400.25999999</v>
      </c>
      <c r="T65" s="42">
        <v>35541400.25999999</v>
      </c>
      <c r="U65" s="42">
        <v>1</v>
      </c>
      <c r="V65" s="42">
        <v>337669.7505738333</v>
      </c>
      <c r="W65" s="42">
        <v>0</v>
      </c>
      <c r="X65" s="42">
        <v>155</v>
      </c>
      <c r="Y65" s="42">
        <v>0</v>
      </c>
      <c r="Z65" s="42">
        <v>0</v>
      </c>
      <c r="AA65" s="42">
        <v>0</v>
      </c>
      <c r="AB65" s="42">
        <v>0</v>
      </c>
      <c r="AC65" s="42">
        <v>21</v>
      </c>
      <c r="AD65" s="42">
        <v>0</v>
      </c>
      <c r="AE65" s="70">
        <v>0.1111</v>
      </c>
      <c r="AF65" s="42">
        <v>0</v>
      </c>
      <c r="AG65" s="42">
        <v>0</v>
      </c>
      <c r="AH65" s="42">
        <v>0</v>
      </c>
      <c r="AI65" s="42">
        <v>2670</v>
      </c>
      <c r="AJ65" s="42">
        <v>854398.57000000007</v>
      </c>
      <c r="AK65" s="42">
        <v>0</v>
      </c>
      <c r="AL65" s="42">
        <v>0</v>
      </c>
      <c r="AM65" s="42">
        <v>0</v>
      </c>
      <c r="AN65" s="42">
        <v>0</v>
      </c>
      <c r="AO65" s="42"/>
      <c r="AP65" s="42">
        <f t="shared" si="1"/>
        <v>0</v>
      </c>
      <c r="AQ65" s="42"/>
      <c r="AR65" s="42"/>
    </row>
    <row r="66" spans="1:44" x14ac:dyDescent="0.2">
      <c r="A66" s="1">
        <f t="shared" si="2"/>
        <v>10</v>
      </c>
      <c r="B66" s="10">
        <f t="shared" si="3"/>
        <v>43404</v>
      </c>
      <c r="C66" s="42">
        <v>1703913.9400000002</v>
      </c>
      <c r="D66" s="42">
        <v>111987318.30999996</v>
      </c>
      <c r="E66" s="42">
        <v>0</v>
      </c>
      <c r="F66" s="42">
        <v>0</v>
      </c>
      <c r="G66" s="42">
        <v>2484</v>
      </c>
      <c r="H66" s="42">
        <v>35541400.25999999</v>
      </c>
      <c r="I66" s="42">
        <v>0</v>
      </c>
      <c r="J66" s="42">
        <v>35541400.25999999</v>
      </c>
      <c r="K66" s="42">
        <v>329052.94999999995</v>
      </c>
      <c r="L66" s="42">
        <v>329052.94999999995</v>
      </c>
      <c r="M66" s="42">
        <v>1170300</v>
      </c>
      <c r="N66" s="42">
        <v>0</v>
      </c>
      <c r="O66" s="42">
        <v>1165650</v>
      </c>
      <c r="P66" s="42">
        <v>329052.94999999995</v>
      </c>
      <c r="Q66" s="42">
        <v>836597.04999999993</v>
      </c>
      <c r="R66" s="42">
        <v>0</v>
      </c>
      <c r="S66" s="42">
        <v>34704803.209999993</v>
      </c>
      <c r="T66" s="42">
        <v>34704803.209999993</v>
      </c>
      <c r="U66" s="42">
        <v>1</v>
      </c>
      <c r="V66" s="42">
        <v>329054.13074049994</v>
      </c>
      <c r="W66" s="42">
        <v>0</v>
      </c>
      <c r="X66" s="42">
        <v>155</v>
      </c>
      <c r="Y66" s="42">
        <v>0</v>
      </c>
      <c r="Z66" s="42">
        <v>0</v>
      </c>
      <c r="AA66" s="42">
        <v>0</v>
      </c>
      <c r="AB66" s="42">
        <v>0</v>
      </c>
      <c r="AC66" s="42">
        <v>30</v>
      </c>
      <c r="AD66" s="42">
        <v>0</v>
      </c>
      <c r="AE66" s="70">
        <v>0.1111</v>
      </c>
      <c r="AF66" s="42">
        <v>0</v>
      </c>
      <c r="AG66" s="42">
        <v>0</v>
      </c>
      <c r="AH66" s="42">
        <v>0</v>
      </c>
      <c r="AI66" s="42">
        <v>2454</v>
      </c>
      <c r="AJ66" s="42">
        <v>785280</v>
      </c>
      <c r="AK66" s="42">
        <v>0</v>
      </c>
      <c r="AL66" s="42">
        <v>0</v>
      </c>
      <c r="AM66" s="42">
        <v>0</v>
      </c>
      <c r="AN66" s="42">
        <v>0</v>
      </c>
      <c r="AO66" s="42"/>
      <c r="AP66" s="42">
        <f t="shared" si="1"/>
        <v>0</v>
      </c>
      <c r="AQ66" s="42"/>
      <c r="AR66" s="42"/>
    </row>
    <row r="67" spans="1:44" x14ac:dyDescent="0.2">
      <c r="A67" s="1">
        <f t="shared" si="2"/>
        <v>11</v>
      </c>
      <c r="B67" s="10">
        <f t="shared" si="3"/>
        <v>43434</v>
      </c>
      <c r="C67" s="42">
        <v>1070968.1300000001</v>
      </c>
      <c r="D67" s="42">
        <v>113058286.43999995</v>
      </c>
      <c r="E67" s="42">
        <v>0</v>
      </c>
      <c r="F67" s="42">
        <v>0</v>
      </c>
      <c r="G67" s="42">
        <v>2114</v>
      </c>
      <c r="H67" s="42">
        <v>34704803.209999993</v>
      </c>
      <c r="I67" s="42">
        <v>0</v>
      </c>
      <c r="J67" s="42">
        <v>34704803.209999993</v>
      </c>
      <c r="K67" s="42">
        <v>321307.45999999996</v>
      </c>
      <c r="L67" s="42">
        <v>321307.45999999996</v>
      </c>
      <c r="M67" s="42">
        <v>996150</v>
      </c>
      <c r="N67" s="42">
        <v>0</v>
      </c>
      <c r="O67" s="42">
        <v>992275</v>
      </c>
      <c r="P67" s="42">
        <v>321307.45999999996</v>
      </c>
      <c r="Q67" s="42">
        <v>670967.54</v>
      </c>
      <c r="R67" s="42">
        <v>0</v>
      </c>
      <c r="S67" s="42">
        <v>34033835.669999994</v>
      </c>
      <c r="T67" s="42">
        <v>34033835.669999994</v>
      </c>
      <c r="U67" s="42">
        <v>1</v>
      </c>
      <c r="V67" s="42">
        <v>321308.63638591662</v>
      </c>
      <c r="W67" s="42">
        <v>0</v>
      </c>
      <c r="X67" s="42">
        <v>155</v>
      </c>
      <c r="Y67" s="42">
        <v>0</v>
      </c>
      <c r="Z67" s="42">
        <v>0</v>
      </c>
      <c r="AA67" s="42">
        <v>0</v>
      </c>
      <c r="AB67" s="42">
        <v>0</v>
      </c>
      <c r="AC67" s="42">
        <v>25</v>
      </c>
      <c r="AD67" s="42">
        <v>0</v>
      </c>
      <c r="AE67" s="70">
        <v>0.1111</v>
      </c>
      <c r="AF67" s="42">
        <v>0</v>
      </c>
      <c r="AG67" s="42">
        <v>0</v>
      </c>
      <c r="AH67" s="42">
        <v>0</v>
      </c>
      <c r="AI67" s="42">
        <v>2089</v>
      </c>
      <c r="AJ67" s="42">
        <v>668480</v>
      </c>
      <c r="AK67" s="42">
        <v>0</v>
      </c>
      <c r="AL67" s="42">
        <v>0</v>
      </c>
      <c r="AM67" s="42">
        <v>0</v>
      </c>
      <c r="AN67" s="42">
        <v>0</v>
      </c>
      <c r="AO67" s="42"/>
      <c r="AP67" s="42">
        <f t="shared" si="1"/>
        <v>0</v>
      </c>
      <c r="AQ67" s="42"/>
      <c r="AR67" s="42"/>
    </row>
    <row r="68" spans="1:44" x14ac:dyDescent="0.2">
      <c r="A68" s="1">
        <f t="shared" si="2"/>
        <v>12</v>
      </c>
      <c r="B68" s="10">
        <f t="shared" si="3"/>
        <v>43465</v>
      </c>
      <c r="C68" s="42">
        <v>947779.95</v>
      </c>
      <c r="D68" s="42">
        <v>114006066.38999996</v>
      </c>
      <c r="E68" s="42">
        <v>0</v>
      </c>
      <c r="F68" s="42">
        <v>0</v>
      </c>
      <c r="G68" s="42">
        <v>1700</v>
      </c>
      <c r="H68" s="42">
        <v>34033835.669999994</v>
      </c>
      <c r="I68" s="42">
        <v>0</v>
      </c>
      <c r="J68" s="42">
        <v>34033835.669999994</v>
      </c>
      <c r="K68" s="42">
        <v>315095.42999999993</v>
      </c>
      <c r="L68" s="42">
        <v>315095.42999999993</v>
      </c>
      <c r="M68" s="42">
        <v>800460</v>
      </c>
      <c r="N68" s="42">
        <v>0</v>
      </c>
      <c r="O68" s="42">
        <v>797050</v>
      </c>
      <c r="P68" s="42">
        <v>315095.42999999993</v>
      </c>
      <c r="Q68" s="42">
        <v>481954.57</v>
      </c>
      <c r="R68" s="42">
        <v>0</v>
      </c>
      <c r="S68" s="42">
        <v>33551881.099999994</v>
      </c>
      <c r="T68" s="42">
        <v>33551881.099999994</v>
      </c>
      <c r="U68" s="42">
        <v>1</v>
      </c>
      <c r="V68" s="42">
        <v>315096.59524474997</v>
      </c>
      <c r="W68" s="42">
        <v>0</v>
      </c>
      <c r="X68" s="42">
        <v>155</v>
      </c>
      <c r="Y68" s="42">
        <v>0</v>
      </c>
      <c r="Z68" s="42">
        <v>0</v>
      </c>
      <c r="AA68" s="42">
        <v>0</v>
      </c>
      <c r="AB68" s="42">
        <v>0</v>
      </c>
      <c r="AC68" s="42">
        <v>22</v>
      </c>
      <c r="AD68" s="42">
        <v>0</v>
      </c>
      <c r="AE68" s="70">
        <v>0.1111</v>
      </c>
      <c r="AF68" s="42">
        <v>0</v>
      </c>
      <c r="AG68" s="42">
        <v>0</v>
      </c>
      <c r="AH68" s="42">
        <v>0</v>
      </c>
      <c r="AI68" s="42">
        <v>1678</v>
      </c>
      <c r="AJ68" s="42">
        <v>536960</v>
      </c>
      <c r="AK68" s="42">
        <v>0</v>
      </c>
      <c r="AL68" s="42">
        <v>0</v>
      </c>
      <c r="AM68" s="42">
        <v>0</v>
      </c>
      <c r="AN68" s="42">
        <v>0</v>
      </c>
      <c r="AO68" s="42"/>
      <c r="AP68" s="42">
        <f t="shared" si="1"/>
        <v>0</v>
      </c>
      <c r="AQ68" s="42"/>
      <c r="AR68" s="42"/>
    </row>
    <row r="69" spans="1:44" x14ac:dyDescent="0.2">
      <c r="A69" s="1">
        <f t="shared" si="2"/>
        <v>1</v>
      </c>
      <c r="B69" s="10">
        <f t="shared" si="3"/>
        <v>43496</v>
      </c>
      <c r="C69" s="42">
        <v>1170434.4400000004</v>
      </c>
      <c r="D69" s="42">
        <v>115176500.82999995</v>
      </c>
      <c r="E69" s="42">
        <v>0</v>
      </c>
      <c r="F69" s="42">
        <v>0</v>
      </c>
      <c r="G69" s="42">
        <v>1075</v>
      </c>
      <c r="H69" s="42">
        <v>33551881.099999994</v>
      </c>
      <c r="I69" s="42">
        <v>0</v>
      </c>
      <c r="J69" s="42">
        <v>33551881.099999994</v>
      </c>
      <c r="K69" s="42">
        <v>310633.4200000001</v>
      </c>
      <c r="L69" s="42">
        <v>310633.4200000001</v>
      </c>
      <c r="M69" s="42">
        <v>506145</v>
      </c>
      <c r="N69" s="42">
        <v>0</v>
      </c>
      <c r="O69" s="42">
        <v>503975</v>
      </c>
      <c r="P69" s="42">
        <v>310477.8000000001</v>
      </c>
      <c r="Q69" s="42">
        <v>193497.2</v>
      </c>
      <c r="R69" s="42">
        <v>155.62</v>
      </c>
      <c r="S69" s="42">
        <v>33358383.899999995</v>
      </c>
      <c r="T69" s="42">
        <v>33358539.519999996</v>
      </c>
      <c r="U69" s="42">
        <v>1</v>
      </c>
      <c r="V69" s="42">
        <v>310634.49918416661</v>
      </c>
      <c r="W69" s="42">
        <v>0</v>
      </c>
      <c r="X69" s="42">
        <v>155</v>
      </c>
      <c r="Y69" s="42">
        <v>0</v>
      </c>
      <c r="Z69" s="42">
        <v>0</v>
      </c>
      <c r="AA69" s="42">
        <v>0</v>
      </c>
      <c r="AB69" s="42">
        <v>0</v>
      </c>
      <c r="AC69" s="42">
        <v>14</v>
      </c>
      <c r="AD69" s="42">
        <v>0</v>
      </c>
      <c r="AE69" s="70">
        <v>0.1111</v>
      </c>
      <c r="AF69" s="42">
        <v>0</v>
      </c>
      <c r="AG69" s="42">
        <v>0</v>
      </c>
      <c r="AH69" s="42">
        <v>0</v>
      </c>
      <c r="AI69" s="42">
        <v>1061</v>
      </c>
      <c r="AJ69" s="42">
        <v>339520</v>
      </c>
      <c r="AK69" s="42">
        <v>0</v>
      </c>
      <c r="AL69" s="42">
        <v>0</v>
      </c>
      <c r="AM69" s="42">
        <v>0</v>
      </c>
      <c r="AN69" s="42">
        <v>0</v>
      </c>
      <c r="AO69" s="42"/>
      <c r="AP69" s="42">
        <f t="shared" si="1"/>
        <v>0</v>
      </c>
      <c r="AQ69" s="42"/>
      <c r="AR69" s="42"/>
    </row>
    <row r="70" spans="1:44" x14ac:dyDescent="0.2">
      <c r="A70" s="1">
        <f t="shared" si="2"/>
        <v>2</v>
      </c>
      <c r="B70" s="10">
        <f t="shared" si="3"/>
        <v>43524</v>
      </c>
      <c r="C70" s="42">
        <v>1446642.85</v>
      </c>
      <c r="D70" s="42">
        <v>116623143.67999995</v>
      </c>
      <c r="E70" s="42">
        <v>0</v>
      </c>
      <c r="F70" s="42">
        <v>0</v>
      </c>
      <c r="G70" s="42">
        <v>948</v>
      </c>
      <c r="H70" s="42">
        <v>33358383.899999991</v>
      </c>
      <c r="I70" s="42">
        <v>155.62000000011176</v>
      </c>
      <c r="J70" s="42">
        <v>33358539.519999996</v>
      </c>
      <c r="K70" s="42">
        <v>308843.41999999993</v>
      </c>
      <c r="L70" s="42">
        <v>308999.04000000004</v>
      </c>
      <c r="M70" s="42">
        <v>446460</v>
      </c>
      <c r="N70" s="42">
        <v>0</v>
      </c>
      <c r="O70" s="42">
        <v>444600</v>
      </c>
      <c r="P70" s="42">
        <v>306550.04000000004</v>
      </c>
      <c r="Q70" s="42">
        <v>138049.96</v>
      </c>
      <c r="R70" s="42">
        <v>2449</v>
      </c>
      <c r="S70" s="42">
        <v>33220333.940000001</v>
      </c>
      <c r="T70" s="42">
        <v>33222782.939999994</v>
      </c>
      <c r="U70" s="42">
        <v>1</v>
      </c>
      <c r="V70" s="42">
        <v>308844.47838933329</v>
      </c>
      <c r="W70" s="42">
        <v>0</v>
      </c>
      <c r="X70" s="42">
        <v>155</v>
      </c>
      <c r="Y70" s="42">
        <v>0</v>
      </c>
      <c r="Z70" s="42">
        <v>0</v>
      </c>
      <c r="AA70" s="42">
        <v>0</v>
      </c>
      <c r="AB70" s="42">
        <v>0</v>
      </c>
      <c r="AC70" s="42">
        <v>12</v>
      </c>
      <c r="AD70" s="42">
        <v>0</v>
      </c>
      <c r="AE70" s="70">
        <v>0.1111</v>
      </c>
      <c r="AF70" s="42">
        <v>0</v>
      </c>
      <c r="AG70" s="42">
        <v>0</v>
      </c>
      <c r="AH70" s="42">
        <v>0</v>
      </c>
      <c r="AI70" s="42">
        <v>936</v>
      </c>
      <c r="AJ70" s="42">
        <v>299520</v>
      </c>
      <c r="AK70" s="42">
        <v>0</v>
      </c>
      <c r="AL70" s="42">
        <v>0</v>
      </c>
      <c r="AM70" s="42">
        <v>0</v>
      </c>
      <c r="AN70" s="42">
        <v>0</v>
      </c>
      <c r="AO70" s="42"/>
      <c r="AP70" s="42">
        <f t="shared" si="1"/>
        <v>0</v>
      </c>
      <c r="AQ70" s="42"/>
      <c r="AR70" s="42"/>
    </row>
    <row r="71" spans="1:44" x14ac:dyDescent="0.2">
      <c r="A71" s="1">
        <f t="shared" si="2"/>
        <v>3</v>
      </c>
      <c r="B71" s="10">
        <f t="shared" si="3"/>
        <v>43555</v>
      </c>
      <c r="C71" s="42">
        <v>2055220.9099999995</v>
      </c>
      <c r="D71" s="42">
        <v>118678364.58999994</v>
      </c>
      <c r="E71" s="42">
        <v>0</v>
      </c>
      <c r="F71" s="42">
        <v>0</v>
      </c>
      <c r="G71" s="42">
        <v>1170</v>
      </c>
      <c r="H71" s="42">
        <v>33220333.940000001</v>
      </c>
      <c r="I71" s="42">
        <v>2448.9999999999418</v>
      </c>
      <c r="J71" s="42">
        <v>33222782.939999994</v>
      </c>
      <c r="K71" s="42">
        <v>307586.49</v>
      </c>
      <c r="L71" s="42">
        <v>310035.48999999993</v>
      </c>
      <c r="M71" s="42">
        <v>550950</v>
      </c>
      <c r="N71" s="42">
        <v>0</v>
      </c>
      <c r="O71" s="42">
        <v>548625</v>
      </c>
      <c r="P71" s="42">
        <v>309071.6999999999</v>
      </c>
      <c r="Q71" s="42">
        <v>239553.30000000002</v>
      </c>
      <c r="R71" s="42">
        <v>963.79</v>
      </c>
      <c r="S71" s="42">
        <v>32980780.639999997</v>
      </c>
      <c r="T71" s="42">
        <v>32981744.429999996</v>
      </c>
      <c r="U71" s="42">
        <v>1</v>
      </c>
      <c r="V71" s="42">
        <v>307587.59871949995</v>
      </c>
      <c r="W71" s="42">
        <v>0</v>
      </c>
      <c r="X71" s="42">
        <v>155</v>
      </c>
      <c r="Y71" s="42">
        <v>0</v>
      </c>
      <c r="Z71" s="42">
        <v>0</v>
      </c>
      <c r="AA71" s="42">
        <v>0</v>
      </c>
      <c r="AB71" s="42">
        <v>0</v>
      </c>
      <c r="AC71" s="42">
        <v>15</v>
      </c>
      <c r="AD71" s="42">
        <v>0</v>
      </c>
      <c r="AE71" s="70">
        <v>0.1111</v>
      </c>
      <c r="AF71" s="42">
        <v>0</v>
      </c>
      <c r="AG71" s="42">
        <v>0</v>
      </c>
      <c r="AH71" s="42">
        <v>0</v>
      </c>
      <c r="AI71" s="42">
        <v>1155</v>
      </c>
      <c r="AJ71" s="42">
        <v>369600</v>
      </c>
      <c r="AK71" s="42">
        <v>0</v>
      </c>
      <c r="AL71" s="42">
        <v>0</v>
      </c>
      <c r="AM71" s="42">
        <v>0</v>
      </c>
      <c r="AN71" s="42">
        <v>0</v>
      </c>
      <c r="AO71" s="42"/>
      <c r="AP71" s="42">
        <f t="shared" si="1"/>
        <v>0</v>
      </c>
      <c r="AQ71" s="42"/>
      <c r="AR71" s="42"/>
    </row>
    <row r="72" spans="1:44" x14ac:dyDescent="0.2">
      <c r="A72" s="1">
        <f t="shared" si="2"/>
        <v>4</v>
      </c>
      <c r="B72" s="10">
        <f t="shared" si="3"/>
        <v>43585</v>
      </c>
      <c r="C72" s="42">
        <v>2309268.4900000007</v>
      </c>
      <c r="D72" s="42">
        <v>120987633.07999994</v>
      </c>
      <c r="E72" s="42">
        <v>0</v>
      </c>
      <c r="F72" s="42">
        <v>0</v>
      </c>
      <c r="G72" s="42">
        <v>1446</v>
      </c>
      <c r="H72" s="42">
        <v>32980780.639999997</v>
      </c>
      <c r="I72" s="42">
        <v>963.79000000003725</v>
      </c>
      <c r="J72" s="42">
        <v>32981744.429999996</v>
      </c>
      <c r="K72" s="42">
        <v>305354.87999999983</v>
      </c>
      <c r="L72" s="42">
        <v>306318.66999999987</v>
      </c>
      <c r="M72" s="42">
        <v>681090</v>
      </c>
      <c r="N72" s="42">
        <v>0</v>
      </c>
      <c r="O72" s="42">
        <v>678300</v>
      </c>
      <c r="P72" s="42">
        <v>306318.66999999987</v>
      </c>
      <c r="Q72" s="42">
        <v>371981.33000000007</v>
      </c>
      <c r="R72" s="42">
        <v>0</v>
      </c>
      <c r="S72" s="42">
        <v>32608799.310000017</v>
      </c>
      <c r="T72" s="42">
        <v>32608799.310000017</v>
      </c>
      <c r="U72" s="42">
        <v>1</v>
      </c>
      <c r="V72" s="42">
        <v>305355.98384775</v>
      </c>
      <c r="W72" s="42">
        <v>0</v>
      </c>
      <c r="X72" s="42">
        <v>155</v>
      </c>
      <c r="Y72" s="42">
        <v>0</v>
      </c>
      <c r="Z72" s="42">
        <v>0</v>
      </c>
      <c r="AA72" s="42">
        <v>0</v>
      </c>
      <c r="AB72" s="42">
        <v>0</v>
      </c>
      <c r="AC72" s="42">
        <v>18</v>
      </c>
      <c r="AD72" s="42">
        <v>0</v>
      </c>
      <c r="AE72" s="70">
        <v>0.1111</v>
      </c>
      <c r="AF72" s="42">
        <v>0</v>
      </c>
      <c r="AG72" s="42">
        <v>0</v>
      </c>
      <c r="AH72" s="42">
        <v>0</v>
      </c>
      <c r="AI72" s="42">
        <v>1428</v>
      </c>
      <c r="AJ72" s="42">
        <v>456960</v>
      </c>
      <c r="AK72" s="42">
        <v>0</v>
      </c>
      <c r="AL72" s="42">
        <v>0</v>
      </c>
      <c r="AM72" s="42">
        <v>0</v>
      </c>
      <c r="AN72" s="42">
        <v>0</v>
      </c>
      <c r="AO72" s="42"/>
      <c r="AP72" s="42">
        <f t="shared" si="1"/>
        <v>0</v>
      </c>
      <c r="AQ72" s="42"/>
      <c r="AR72" s="42"/>
    </row>
    <row r="73" spans="1:44" x14ac:dyDescent="0.2">
      <c r="A73" s="1">
        <f t="shared" si="2"/>
        <v>5</v>
      </c>
      <c r="B73" s="10">
        <f t="shared" si="3"/>
        <v>43616</v>
      </c>
      <c r="C73" s="42">
        <v>2760817.9499999997</v>
      </c>
      <c r="D73" s="42">
        <v>123748451.02999994</v>
      </c>
      <c r="E73" s="42">
        <v>0</v>
      </c>
      <c r="F73" s="42">
        <v>0</v>
      </c>
      <c r="G73" s="42">
        <v>2054</v>
      </c>
      <c r="H73" s="42">
        <v>32608799.310000014</v>
      </c>
      <c r="I73" s="42">
        <v>0</v>
      </c>
      <c r="J73" s="42">
        <v>32608799.310000017</v>
      </c>
      <c r="K73" s="42">
        <v>301902.05000000022</v>
      </c>
      <c r="L73" s="42">
        <v>301902.05000000022</v>
      </c>
      <c r="M73" s="42">
        <v>967970</v>
      </c>
      <c r="N73" s="42">
        <v>0</v>
      </c>
      <c r="O73" s="42">
        <v>964250</v>
      </c>
      <c r="P73" s="42">
        <v>301902.05000000022</v>
      </c>
      <c r="Q73" s="42">
        <v>662347.94999999995</v>
      </c>
      <c r="R73" s="42">
        <v>0</v>
      </c>
      <c r="S73" s="42">
        <v>31946451.359999985</v>
      </c>
      <c r="T73" s="42">
        <v>31946451.359999985</v>
      </c>
      <c r="U73" s="42">
        <v>1</v>
      </c>
      <c r="V73" s="42">
        <v>301903.13361175015</v>
      </c>
      <c r="W73" s="42">
        <v>0</v>
      </c>
      <c r="X73" s="42">
        <v>155</v>
      </c>
      <c r="Y73" s="42">
        <v>0</v>
      </c>
      <c r="Z73" s="42">
        <v>0</v>
      </c>
      <c r="AA73" s="42">
        <v>0</v>
      </c>
      <c r="AB73" s="42">
        <v>0</v>
      </c>
      <c r="AC73" s="42">
        <v>24</v>
      </c>
      <c r="AD73" s="42">
        <v>0</v>
      </c>
      <c r="AE73" s="70">
        <v>0.1111</v>
      </c>
      <c r="AF73" s="42">
        <v>0</v>
      </c>
      <c r="AG73" s="42">
        <v>0</v>
      </c>
      <c r="AH73" s="42">
        <v>0</v>
      </c>
      <c r="AI73" s="42">
        <v>2030</v>
      </c>
      <c r="AJ73" s="42">
        <v>649600</v>
      </c>
      <c r="AK73" s="42">
        <v>0</v>
      </c>
      <c r="AL73" s="42">
        <v>0</v>
      </c>
      <c r="AM73" s="42">
        <v>0</v>
      </c>
      <c r="AN73" s="42">
        <v>0</v>
      </c>
      <c r="AO73" s="42"/>
      <c r="AP73" s="42">
        <f t="shared" si="1"/>
        <v>0</v>
      </c>
      <c r="AQ73" s="42"/>
      <c r="AR73" s="42"/>
    </row>
    <row r="74" spans="1:44" x14ac:dyDescent="0.2">
      <c r="A74" s="1">
        <f t="shared" si="2"/>
        <v>6</v>
      </c>
      <c r="B74" s="10">
        <f t="shared" si="3"/>
        <v>43646</v>
      </c>
      <c r="C74" s="42">
        <v>2706811.9400000004</v>
      </c>
      <c r="D74" s="42">
        <v>126455262.96999994</v>
      </c>
      <c r="E74" s="42">
        <v>0</v>
      </c>
      <c r="F74" s="42">
        <v>0</v>
      </c>
      <c r="G74" s="42">
        <v>2309</v>
      </c>
      <c r="H74" s="42">
        <v>31946451.359999988</v>
      </c>
      <c r="I74" s="42">
        <v>0</v>
      </c>
      <c r="J74" s="42">
        <v>31946451.359999985</v>
      </c>
      <c r="K74" s="42">
        <v>295769.8600000001</v>
      </c>
      <c r="L74" s="42">
        <v>295769.8600000001</v>
      </c>
      <c r="M74" s="42">
        <v>1087815</v>
      </c>
      <c r="N74" s="42">
        <v>0</v>
      </c>
      <c r="O74" s="42">
        <v>1083475</v>
      </c>
      <c r="P74" s="42">
        <v>295769.8600000001</v>
      </c>
      <c r="Q74" s="42">
        <v>787705.14000000025</v>
      </c>
      <c r="R74" s="42">
        <v>0</v>
      </c>
      <c r="S74" s="42">
        <v>31158746.22000001</v>
      </c>
      <c r="T74" s="42">
        <v>31158746.22000001</v>
      </c>
      <c r="U74" s="42">
        <v>1</v>
      </c>
      <c r="V74" s="42">
        <v>295770.89550799987</v>
      </c>
      <c r="W74" s="42">
        <v>0</v>
      </c>
      <c r="X74" s="42">
        <v>155</v>
      </c>
      <c r="Y74" s="42">
        <v>0</v>
      </c>
      <c r="Z74" s="42">
        <v>0</v>
      </c>
      <c r="AA74" s="42">
        <v>0</v>
      </c>
      <c r="AB74" s="42">
        <v>0</v>
      </c>
      <c r="AC74" s="42">
        <v>28</v>
      </c>
      <c r="AD74" s="42">
        <v>0</v>
      </c>
      <c r="AE74" s="70">
        <v>0.1111</v>
      </c>
      <c r="AF74" s="42">
        <v>0</v>
      </c>
      <c r="AG74" s="42">
        <v>0</v>
      </c>
      <c r="AH74" s="42">
        <v>0</v>
      </c>
      <c r="AI74" s="42">
        <v>2281</v>
      </c>
      <c r="AJ74" s="42">
        <v>729920</v>
      </c>
      <c r="AK74" s="42">
        <v>0</v>
      </c>
      <c r="AL74" s="42">
        <v>0</v>
      </c>
      <c r="AM74" s="42">
        <v>0</v>
      </c>
      <c r="AN74" s="42">
        <v>0</v>
      </c>
      <c r="AO74" s="42"/>
      <c r="AP74" s="42">
        <f t="shared" si="1"/>
        <v>0</v>
      </c>
      <c r="AQ74" s="42"/>
      <c r="AR74" s="42"/>
    </row>
    <row r="75" spans="1:44" x14ac:dyDescent="0.2">
      <c r="A75" s="1">
        <f t="shared" si="2"/>
        <v>7</v>
      </c>
      <c r="B75" s="10">
        <f t="shared" si="3"/>
        <v>43677</v>
      </c>
      <c r="C75" s="42">
        <v>2682067.2200000002</v>
      </c>
      <c r="D75" s="42">
        <v>129137330.18999994</v>
      </c>
      <c r="E75" s="42">
        <v>0</v>
      </c>
      <c r="F75" s="42">
        <v>0</v>
      </c>
      <c r="G75" s="42">
        <v>2763</v>
      </c>
      <c r="H75" s="42">
        <v>31158746.220000006</v>
      </c>
      <c r="I75" s="42">
        <v>0</v>
      </c>
      <c r="J75" s="42">
        <v>31158746.22000001</v>
      </c>
      <c r="K75" s="42">
        <v>288476.99000000005</v>
      </c>
      <c r="L75" s="42">
        <v>288476.99000000005</v>
      </c>
      <c r="M75" s="42">
        <v>1301865</v>
      </c>
      <c r="N75" s="42">
        <v>0</v>
      </c>
      <c r="O75" s="42">
        <v>1296750</v>
      </c>
      <c r="P75" s="42">
        <v>288476.99000000005</v>
      </c>
      <c r="Q75" s="42">
        <v>1008273.0100000001</v>
      </c>
      <c r="R75" s="42">
        <v>0</v>
      </c>
      <c r="S75" s="42">
        <v>30150473.210000005</v>
      </c>
      <c r="T75" s="42">
        <v>30150473.210000005</v>
      </c>
      <c r="U75" s="42">
        <v>1</v>
      </c>
      <c r="V75" s="42">
        <v>288478.05875350011</v>
      </c>
      <c r="W75" s="42">
        <v>0</v>
      </c>
      <c r="X75" s="42">
        <v>155</v>
      </c>
      <c r="Y75" s="42">
        <v>0</v>
      </c>
      <c r="Z75" s="42">
        <v>0</v>
      </c>
      <c r="AA75" s="42">
        <v>0</v>
      </c>
      <c r="AB75" s="42">
        <v>0</v>
      </c>
      <c r="AC75" s="42">
        <v>33</v>
      </c>
      <c r="AD75" s="42">
        <v>0</v>
      </c>
      <c r="AE75" s="70">
        <v>0.1111</v>
      </c>
      <c r="AF75" s="42">
        <v>0</v>
      </c>
      <c r="AG75" s="42">
        <v>0</v>
      </c>
      <c r="AH75" s="42">
        <v>0</v>
      </c>
      <c r="AI75" s="42">
        <v>2730</v>
      </c>
      <c r="AJ75" s="42">
        <v>873600</v>
      </c>
      <c r="AK75" s="42">
        <v>0</v>
      </c>
      <c r="AL75" s="42">
        <v>0</v>
      </c>
      <c r="AM75" s="42">
        <v>0</v>
      </c>
      <c r="AN75" s="42">
        <v>0</v>
      </c>
      <c r="AO75" s="42"/>
      <c r="AP75" s="42">
        <f t="shared" si="1"/>
        <v>0</v>
      </c>
      <c r="AQ75" s="42"/>
      <c r="AR75" s="42"/>
    </row>
    <row r="76" spans="1:44" x14ac:dyDescent="0.2">
      <c r="A76" s="1">
        <f t="shared" si="2"/>
        <v>8</v>
      </c>
      <c r="B76" s="10">
        <f t="shared" si="3"/>
        <v>43708</v>
      </c>
      <c r="C76" s="42">
        <v>2467993.1700000004</v>
      </c>
      <c r="D76" s="42">
        <v>131605323.35999994</v>
      </c>
      <c r="E76" s="42">
        <v>0</v>
      </c>
      <c r="F76" s="42">
        <v>0</v>
      </c>
      <c r="G76" s="42">
        <v>2706</v>
      </c>
      <c r="H76" s="42">
        <v>30150473.210000005</v>
      </c>
      <c r="I76" s="42">
        <v>0</v>
      </c>
      <c r="J76" s="42">
        <v>30150473.210000005</v>
      </c>
      <c r="K76" s="42">
        <v>279142.13</v>
      </c>
      <c r="L76" s="42">
        <v>279142.13</v>
      </c>
      <c r="M76" s="42">
        <v>1274790</v>
      </c>
      <c r="N76" s="42">
        <v>0</v>
      </c>
      <c r="O76" s="42">
        <v>1269675</v>
      </c>
      <c r="P76" s="42">
        <v>279142.13</v>
      </c>
      <c r="Q76" s="42">
        <v>990532.87</v>
      </c>
      <c r="R76" s="42">
        <v>0</v>
      </c>
      <c r="S76" s="42">
        <v>29159940.339999996</v>
      </c>
      <c r="T76" s="42">
        <v>29159940.339999996</v>
      </c>
      <c r="U76" s="42">
        <v>1</v>
      </c>
      <c r="V76" s="42">
        <v>279143.13113591674</v>
      </c>
      <c r="W76" s="42">
        <v>0</v>
      </c>
      <c r="X76" s="42">
        <v>155</v>
      </c>
      <c r="Y76" s="42">
        <v>0</v>
      </c>
      <c r="Z76" s="42">
        <v>0</v>
      </c>
      <c r="AA76" s="42">
        <v>0</v>
      </c>
      <c r="AB76" s="42">
        <v>0</v>
      </c>
      <c r="AC76" s="42">
        <v>33</v>
      </c>
      <c r="AD76" s="42">
        <v>0</v>
      </c>
      <c r="AE76" s="70">
        <v>0.1111</v>
      </c>
      <c r="AF76" s="42">
        <v>0</v>
      </c>
      <c r="AG76" s="42">
        <v>0</v>
      </c>
      <c r="AH76" s="42">
        <v>0</v>
      </c>
      <c r="AI76" s="42">
        <v>2673</v>
      </c>
      <c r="AJ76" s="42">
        <v>855360</v>
      </c>
      <c r="AK76" s="42">
        <v>0</v>
      </c>
      <c r="AL76" s="42">
        <v>0</v>
      </c>
      <c r="AM76" s="42">
        <v>0</v>
      </c>
      <c r="AN76" s="42">
        <v>0</v>
      </c>
      <c r="AO76" s="42"/>
      <c r="AP76" s="42">
        <f t="shared" ref="AP76:AP139" si="4">F76*X76</f>
        <v>0</v>
      </c>
      <c r="AQ76" s="42"/>
      <c r="AR76" s="42"/>
    </row>
    <row r="77" spans="1:44" x14ac:dyDescent="0.2">
      <c r="A77" s="1">
        <f t="shared" ref="A77:A140" si="5">MONTH(B77)</f>
        <v>9</v>
      </c>
      <c r="B77" s="10">
        <f t="shared" ref="B77:B140" si="6">EOMONTH(B76,1)</f>
        <v>43738</v>
      </c>
      <c r="C77" s="42">
        <v>2100883.2899999996</v>
      </c>
      <c r="D77" s="42">
        <v>133706206.64999995</v>
      </c>
      <c r="E77" s="42">
        <v>0</v>
      </c>
      <c r="F77" s="42">
        <v>0</v>
      </c>
      <c r="G77" s="42">
        <v>2679</v>
      </c>
      <c r="H77" s="42">
        <v>29159940.339999992</v>
      </c>
      <c r="I77" s="42">
        <v>0</v>
      </c>
      <c r="J77" s="42">
        <v>29159940.339999996</v>
      </c>
      <c r="K77" s="42">
        <v>269971.46000000002</v>
      </c>
      <c r="L77" s="42">
        <v>269971.46000000002</v>
      </c>
      <c r="M77" s="42">
        <v>1262605</v>
      </c>
      <c r="N77" s="42">
        <v>0</v>
      </c>
      <c r="O77" s="42">
        <v>1257800</v>
      </c>
      <c r="P77" s="42">
        <v>269971.46000000002</v>
      </c>
      <c r="Q77" s="42">
        <v>987828.5399999998</v>
      </c>
      <c r="R77" s="42">
        <v>0</v>
      </c>
      <c r="S77" s="42">
        <v>28172111.800000008</v>
      </c>
      <c r="T77" s="42">
        <v>28172111.800000008</v>
      </c>
      <c r="U77" s="42">
        <v>1</v>
      </c>
      <c r="V77" s="42">
        <v>269972.44764783332</v>
      </c>
      <c r="W77" s="42">
        <v>0</v>
      </c>
      <c r="X77" s="42">
        <v>155</v>
      </c>
      <c r="Y77" s="42">
        <v>0</v>
      </c>
      <c r="Z77" s="42">
        <v>0</v>
      </c>
      <c r="AA77" s="42">
        <v>0</v>
      </c>
      <c r="AB77" s="42">
        <v>0</v>
      </c>
      <c r="AC77" s="42">
        <v>31</v>
      </c>
      <c r="AD77" s="42">
        <v>0</v>
      </c>
      <c r="AE77" s="70">
        <v>0.1111</v>
      </c>
      <c r="AF77" s="42">
        <v>0</v>
      </c>
      <c r="AG77" s="42">
        <v>0</v>
      </c>
      <c r="AH77" s="42">
        <v>0</v>
      </c>
      <c r="AI77" s="42">
        <v>2648</v>
      </c>
      <c r="AJ77" s="42">
        <v>847360</v>
      </c>
      <c r="AK77" s="42">
        <v>0</v>
      </c>
      <c r="AL77" s="42">
        <v>0</v>
      </c>
      <c r="AM77" s="42">
        <v>0</v>
      </c>
      <c r="AN77" s="42">
        <v>0</v>
      </c>
      <c r="AO77" s="42"/>
      <c r="AP77" s="42">
        <f t="shared" si="4"/>
        <v>0</v>
      </c>
      <c r="AQ77" s="42"/>
      <c r="AR77" s="42"/>
    </row>
    <row r="78" spans="1:44" x14ac:dyDescent="0.2">
      <c r="A78" s="1">
        <f t="shared" si="5"/>
        <v>10</v>
      </c>
      <c r="B78" s="10">
        <f t="shared" si="6"/>
        <v>43769</v>
      </c>
      <c r="C78" s="42">
        <v>1695394.35</v>
      </c>
      <c r="D78" s="42">
        <v>135401600.99999994</v>
      </c>
      <c r="E78" s="42">
        <v>0</v>
      </c>
      <c r="F78" s="42">
        <v>0</v>
      </c>
      <c r="G78" s="42">
        <v>2470</v>
      </c>
      <c r="H78" s="42">
        <v>28172111.800000008</v>
      </c>
      <c r="I78" s="42">
        <v>0</v>
      </c>
      <c r="J78" s="42">
        <v>28172111.800000008</v>
      </c>
      <c r="K78" s="42">
        <v>260825.88000000003</v>
      </c>
      <c r="L78" s="42">
        <v>260825.88000000003</v>
      </c>
      <c r="M78" s="42">
        <v>1163650</v>
      </c>
      <c r="N78" s="42">
        <v>0</v>
      </c>
      <c r="O78" s="42">
        <v>1159000</v>
      </c>
      <c r="P78" s="42">
        <v>260825.88000000003</v>
      </c>
      <c r="Q78" s="42">
        <v>898174.12000000011</v>
      </c>
      <c r="R78" s="42">
        <v>0</v>
      </c>
      <c r="S78" s="42">
        <v>27273937.680000003</v>
      </c>
      <c r="T78" s="42">
        <v>27273937.680000003</v>
      </c>
      <c r="U78" s="42">
        <v>1</v>
      </c>
      <c r="V78" s="42">
        <v>260826.80174833341</v>
      </c>
      <c r="W78" s="42">
        <v>0</v>
      </c>
      <c r="X78" s="42">
        <v>155</v>
      </c>
      <c r="Y78" s="42">
        <v>0</v>
      </c>
      <c r="Z78" s="42">
        <v>0</v>
      </c>
      <c r="AA78" s="42">
        <v>0</v>
      </c>
      <c r="AB78" s="42">
        <v>0</v>
      </c>
      <c r="AC78" s="42">
        <v>30</v>
      </c>
      <c r="AD78" s="42">
        <v>0</v>
      </c>
      <c r="AE78" s="70">
        <v>0.1111</v>
      </c>
      <c r="AF78" s="42">
        <v>0</v>
      </c>
      <c r="AG78" s="42">
        <v>0</v>
      </c>
      <c r="AH78" s="42">
        <v>0</v>
      </c>
      <c r="AI78" s="42">
        <v>2440</v>
      </c>
      <c r="AJ78" s="42">
        <v>780800</v>
      </c>
      <c r="AK78" s="42">
        <v>0</v>
      </c>
      <c r="AL78" s="42">
        <v>0</v>
      </c>
      <c r="AM78" s="42">
        <v>0</v>
      </c>
      <c r="AN78" s="42">
        <v>0</v>
      </c>
      <c r="AO78" s="42"/>
      <c r="AP78" s="42">
        <f t="shared" si="4"/>
        <v>0</v>
      </c>
      <c r="AQ78" s="42"/>
      <c r="AR78" s="42"/>
    </row>
    <row r="79" spans="1:44" x14ac:dyDescent="0.2">
      <c r="A79" s="1">
        <f t="shared" si="5"/>
        <v>11</v>
      </c>
      <c r="B79" s="10">
        <f t="shared" si="6"/>
        <v>43799</v>
      </c>
      <c r="C79" s="42">
        <v>1065613.29</v>
      </c>
      <c r="D79" s="42">
        <v>136467214.28999993</v>
      </c>
      <c r="E79" s="42">
        <v>0</v>
      </c>
      <c r="F79" s="42">
        <v>0</v>
      </c>
      <c r="G79" s="42">
        <v>2104</v>
      </c>
      <c r="H79" s="42">
        <v>27273937.679999996</v>
      </c>
      <c r="I79" s="42">
        <v>0</v>
      </c>
      <c r="J79" s="42">
        <v>27273937.680000003</v>
      </c>
      <c r="K79" s="42">
        <v>252510.27000000002</v>
      </c>
      <c r="L79" s="42">
        <v>252510.27000000002</v>
      </c>
      <c r="M79" s="42">
        <v>991080</v>
      </c>
      <c r="N79" s="42">
        <v>0</v>
      </c>
      <c r="O79" s="42">
        <v>987050</v>
      </c>
      <c r="P79" s="42">
        <v>252510.27000000002</v>
      </c>
      <c r="Q79" s="42">
        <v>734539.72999999986</v>
      </c>
      <c r="R79" s="42">
        <v>0</v>
      </c>
      <c r="S79" s="42">
        <v>26539397.949999988</v>
      </c>
      <c r="T79" s="42">
        <v>26539397.949999988</v>
      </c>
      <c r="U79" s="42">
        <v>1</v>
      </c>
      <c r="V79" s="42">
        <v>252511.20635400005</v>
      </c>
      <c r="W79" s="42">
        <v>0</v>
      </c>
      <c r="X79" s="42">
        <v>155</v>
      </c>
      <c r="Y79" s="42">
        <v>0</v>
      </c>
      <c r="Z79" s="42">
        <v>0</v>
      </c>
      <c r="AA79" s="42">
        <v>0</v>
      </c>
      <c r="AB79" s="42">
        <v>0</v>
      </c>
      <c r="AC79" s="42">
        <v>26</v>
      </c>
      <c r="AD79" s="42">
        <v>0</v>
      </c>
      <c r="AE79" s="70">
        <v>0.1111</v>
      </c>
      <c r="AF79" s="42">
        <v>0</v>
      </c>
      <c r="AG79" s="42">
        <v>0</v>
      </c>
      <c r="AH79" s="42">
        <v>0</v>
      </c>
      <c r="AI79" s="42">
        <v>2078</v>
      </c>
      <c r="AJ79" s="42">
        <v>664960</v>
      </c>
      <c r="AK79" s="42">
        <v>0</v>
      </c>
      <c r="AL79" s="42">
        <v>0</v>
      </c>
      <c r="AM79" s="42">
        <v>0</v>
      </c>
      <c r="AN79" s="42">
        <v>0</v>
      </c>
      <c r="AO79" s="42"/>
      <c r="AP79" s="42">
        <f t="shared" si="4"/>
        <v>0</v>
      </c>
      <c r="AQ79" s="42"/>
      <c r="AR79" s="42"/>
    </row>
    <row r="80" spans="1:44" x14ac:dyDescent="0.2">
      <c r="A80" s="1">
        <f t="shared" si="5"/>
        <v>12</v>
      </c>
      <c r="B80" s="10">
        <f t="shared" si="6"/>
        <v>43830</v>
      </c>
      <c r="C80" s="42">
        <v>943041.03</v>
      </c>
      <c r="D80" s="42">
        <v>137410255.31999993</v>
      </c>
      <c r="E80" s="42">
        <v>0</v>
      </c>
      <c r="F80" s="42">
        <v>0</v>
      </c>
      <c r="G80" s="42">
        <v>1696</v>
      </c>
      <c r="H80" s="42">
        <v>26539397.949999988</v>
      </c>
      <c r="I80" s="42">
        <v>0</v>
      </c>
      <c r="J80" s="42">
        <v>26539397.949999988</v>
      </c>
      <c r="K80" s="42">
        <v>245709.7</v>
      </c>
      <c r="L80" s="42">
        <v>245709.7</v>
      </c>
      <c r="M80" s="42">
        <v>798880</v>
      </c>
      <c r="N80" s="42">
        <v>0</v>
      </c>
      <c r="O80" s="42">
        <v>790722.14</v>
      </c>
      <c r="P80" s="42">
        <v>245709.7</v>
      </c>
      <c r="Q80" s="42">
        <v>545012.43999999994</v>
      </c>
      <c r="R80" s="42">
        <v>0</v>
      </c>
      <c r="S80" s="42">
        <v>25994385.510000009</v>
      </c>
      <c r="T80" s="42">
        <v>25994385.510000009</v>
      </c>
      <c r="U80" s="42">
        <v>1</v>
      </c>
      <c r="V80" s="42">
        <v>245710.59268708323</v>
      </c>
      <c r="W80" s="42">
        <v>0</v>
      </c>
      <c r="X80" s="42">
        <v>155</v>
      </c>
      <c r="Y80" s="42">
        <v>0</v>
      </c>
      <c r="Z80" s="42">
        <v>0</v>
      </c>
      <c r="AA80" s="42">
        <v>0</v>
      </c>
      <c r="AB80" s="42">
        <v>0</v>
      </c>
      <c r="AC80" s="42">
        <v>31</v>
      </c>
      <c r="AD80" s="42">
        <v>0</v>
      </c>
      <c r="AE80" s="70">
        <v>0.1111</v>
      </c>
      <c r="AF80" s="42">
        <v>0</v>
      </c>
      <c r="AG80" s="42">
        <v>0</v>
      </c>
      <c r="AH80" s="42">
        <v>0</v>
      </c>
      <c r="AI80" s="42">
        <v>1665</v>
      </c>
      <c r="AJ80" s="42">
        <v>532647.14</v>
      </c>
      <c r="AK80" s="42">
        <v>0</v>
      </c>
      <c r="AL80" s="42">
        <v>0</v>
      </c>
      <c r="AM80" s="42">
        <v>0</v>
      </c>
      <c r="AN80" s="42">
        <v>0</v>
      </c>
      <c r="AO80" s="42"/>
      <c r="AP80" s="42">
        <f t="shared" si="4"/>
        <v>0</v>
      </c>
      <c r="AQ80" s="42"/>
      <c r="AR80" s="42"/>
    </row>
    <row r="81" spans="1:44" x14ac:dyDescent="0.2">
      <c r="A81" s="1">
        <f t="shared" si="5"/>
        <v>1</v>
      </c>
      <c r="B81" s="10">
        <f t="shared" si="6"/>
        <v>43861</v>
      </c>
      <c r="C81" s="42">
        <v>1164582.26</v>
      </c>
      <c r="D81" s="42">
        <v>138574837.57999992</v>
      </c>
      <c r="E81" s="42">
        <v>0</v>
      </c>
      <c r="F81" s="42">
        <v>0</v>
      </c>
      <c r="G81" s="42">
        <v>1063</v>
      </c>
      <c r="H81" s="42">
        <v>25994385.510000002</v>
      </c>
      <c r="I81" s="42">
        <v>0</v>
      </c>
      <c r="J81" s="42">
        <v>25994385.510000009</v>
      </c>
      <c r="K81" s="42">
        <v>240663.80999999991</v>
      </c>
      <c r="L81" s="42">
        <v>240663.80999999991</v>
      </c>
      <c r="M81" s="42">
        <v>497245</v>
      </c>
      <c r="N81" s="42">
        <v>0</v>
      </c>
      <c r="O81" s="42">
        <v>493525</v>
      </c>
      <c r="P81" s="42">
        <v>240663.80999999991</v>
      </c>
      <c r="Q81" s="42">
        <v>252861.19000000006</v>
      </c>
      <c r="R81" s="42">
        <v>0</v>
      </c>
      <c r="S81" s="42">
        <v>25741524.320000011</v>
      </c>
      <c r="T81" s="42">
        <v>25741524.320000011</v>
      </c>
      <c r="U81" s="42">
        <v>1</v>
      </c>
      <c r="V81" s="42">
        <v>240664.6858467501</v>
      </c>
      <c r="W81" s="42">
        <v>0</v>
      </c>
      <c r="X81" s="42">
        <v>155</v>
      </c>
      <c r="Y81" s="42">
        <v>0</v>
      </c>
      <c r="Z81" s="42">
        <v>0</v>
      </c>
      <c r="AA81" s="42">
        <v>0</v>
      </c>
      <c r="AB81" s="42">
        <v>0</v>
      </c>
      <c r="AC81" s="42">
        <v>24</v>
      </c>
      <c r="AD81" s="42">
        <v>0</v>
      </c>
      <c r="AE81" s="70">
        <v>0.1111</v>
      </c>
      <c r="AF81" s="42">
        <v>0</v>
      </c>
      <c r="AG81" s="42">
        <v>0</v>
      </c>
      <c r="AH81" s="42">
        <v>0</v>
      </c>
      <c r="AI81" s="42">
        <v>1039</v>
      </c>
      <c r="AJ81" s="42">
        <v>332480</v>
      </c>
      <c r="AK81" s="42">
        <v>0</v>
      </c>
      <c r="AL81" s="42">
        <v>0</v>
      </c>
      <c r="AM81" s="42">
        <v>0</v>
      </c>
      <c r="AN81" s="42">
        <v>0</v>
      </c>
      <c r="AO81" s="42"/>
      <c r="AP81" s="42">
        <f t="shared" si="4"/>
        <v>0</v>
      </c>
      <c r="AQ81" s="42"/>
      <c r="AR81" s="42"/>
    </row>
    <row r="82" spans="1:44" x14ac:dyDescent="0.2">
      <c r="A82" s="1">
        <f t="shared" si="5"/>
        <v>2</v>
      </c>
      <c r="B82" s="10">
        <f t="shared" si="6"/>
        <v>43890</v>
      </c>
      <c r="C82" s="42">
        <v>1439409.65</v>
      </c>
      <c r="D82" s="42">
        <v>140014247.22999993</v>
      </c>
      <c r="E82" s="42">
        <v>0</v>
      </c>
      <c r="F82" s="42">
        <v>0</v>
      </c>
      <c r="G82" s="42">
        <v>939</v>
      </c>
      <c r="H82" s="42">
        <v>25741524.320000011</v>
      </c>
      <c r="I82" s="42">
        <v>0</v>
      </c>
      <c r="J82" s="42">
        <v>25741524.320000011</v>
      </c>
      <c r="K82" s="42">
        <v>238322.75000000009</v>
      </c>
      <c r="L82" s="42">
        <v>238322.75000000009</v>
      </c>
      <c r="M82" s="42">
        <v>438985</v>
      </c>
      <c r="N82" s="42">
        <v>0</v>
      </c>
      <c r="O82" s="42">
        <v>435575</v>
      </c>
      <c r="P82" s="42">
        <v>237593.71000000005</v>
      </c>
      <c r="Q82" s="42">
        <v>197981.28999999998</v>
      </c>
      <c r="R82" s="42">
        <v>729.04</v>
      </c>
      <c r="S82" s="42">
        <v>25543543.030000001</v>
      </c>
      <c r="T82" s="42">
        <v>25544272.070000004</v>
      </c>
      <c r="U82" s="42">
        <v>1</v>
      </c>
      <c r="V82" s="42">
        <v>238323.61266266677</v>
      </c>
      <c r="W82" s="42">
        <v>0</v>
      </c>
      <c r="X82" s="42">
        <v>155</v>
      </c>
      <c r="Y82" s="42">
        <v>0</v>
      </c>
      <c r="Z82" s="42">
        <v>0</v>
      </c>
      <c r="AA82" s="42">
        <v>0</v>
      </c>
      <c r="AB82" s="42">
        <v>0</v>
      </c>
      <c r="AC82" s="42">
        <v>22</v>
      </c>
      <c r="AD82" s="42">
        <v>0</v>
      </c>
      <c r="AE82" s="70">
        <v>0.1111</v>
      </c>
      <c r="AF82" s="42">
        <v>0</v>
      </c>
      <c r="AG82" s="42">
        <v>0</v>
      </c>
      <c r="AH82" s="42">
        <v>0</v>
      </c>
      <c r="AI82" s="42">
        <v>917</v>
      </c>
      <c r="AJ82" s="42">
        <v>293440</v>
      </c>
      <c r="AK82" s="42">
        <v>0</v>
      </c>
      <c r="AL82" s="42">
        <v>0</v>
      </c>
      <c r="AM82" s="42">
        <v>0</v>
      </c>
      <c r="AN82" s="42">
        <v>0</v>
      </c>
      <c r="AO82" s="42"/>
      <c r="AP82" s="42">
        <f t="shared" si="4"/>
        <v>0</v>
      </c>
      <c r="AQ82" s="42"/>
      <c r="AR82" s="42"/>
    </row>
    <row r="83" spans="1:44" x14ac:dyDescent="0.2">
      <c r="A83" s="1">
        <f t="shared" si="5"/>
        <v>3</v>
      </c>
      <c r="B83" s="10">
        <f t="shared" si="6"/>
        <v>43921</v>
      </c>
      <c r="C83" s="42">
        <v>2044944.82</v>
      </c>
      <c r="D83" s="42">
        <v>142059192.04999992</v>
      </c>
      <c r="E83" s="42">
        <v>0</v>
      </c>
      <c r="F83" s="42">
        <v>0</v>
      </c>
      <c r="G83" s="42">
        <v>1165</v>
      </c>
      <c r="H83" s="42">
        <v>25543543.030000001</v>
      </c>
      <c r="I83" s="42">
        <v>729.04000000003725</v>
      </c>
      <c r="J83" s="42">
        <v>25544272.070000004</v>
      </c>
      <c r="K83" s="42">
        <v>236496.53999999989</v>
      </c>
      <c r="L83" s="42">
        <v>237225.57999999993</v>
      </c>
      <c r="M83" s="42">
        <v>544415</v>
      </c>
      <c r="N83" s="42">
        <v>0</v>
      </c>
      <c r="O83" s="42">
        <v>540075</v>
      </c>
      <c r="P83" s="42">
        <v>237225.57999999993</v>
      </c>
      <c r="Q83" s="42">
        <v>302849.4200000001</v>
      </c>
      <c r="R83" s="42">
        <v>0</v>
      </c>
      <c r="S83" s="42">
        <v>25240693.609999999</v>
      </c>
      <c r="T83" s="42">
        <v>25240693.609999999</v>
      </c>
      <c r="U83" s="42">
        <v>1</v>
      </c>
      <c r="V83" s="42">
        <v>236497.38558141672</v>
      </c>
      <c r="W83" s="42">
        <v>0</v>
      </c>
      <c r="X83" s="42">
        <v>155</v>
      </c>
      <c r="Y83" s="42">
        <v>0</v>
      </c>
      <c r="Z83" s="42">
        <v>0</v>
      </c>
      <c r="AA83" s="42">
        <v>0</v>
      </c>
      <c r="AB83" s="42">
        <v>0</v>
      </c>
      <c r="AC83" s="42">
        <v>28</v>
      </c>
      <c r="AD83" s="42">
        <v>0</v>
      </c>
      <c r="AE83" s="70">
        <v>0.1111</v>
      </c>
      <c r="AF83" s="42">
        <v>0</v>
      </c>
      <c r="AG83" s="42">
        <v>0</v>
      </c>
      <c r="AH83" s="42">
        <v>0</v>
      </c>
      <c r="AI83" s="42">
        <v>1137</v>
      </c>
      <c r="AJ83" s="42">
        <v>363840</v>
      </c>
      <c r="AK83" s="42">
        <v>0</v>
      </c>
      <c r="AL83" s="42">
        <v>0</v>
      </c>
      <c r="AM83" s="42">
        <v>0</v>
      </c>
      <c r="AN83" s="42">
        <v>0</v>
      </c>
      <c r="AO83" s="42"/>
      <c r="AP83" s="42">
        <f t="shared" si="4"/>
        <v>0</v>
      </c>
      <c r="AQ83" s="42"/>
      <c r="AR83" s="42"/>
    </row>
    <row r="84" spans="1:44" x14ac:dyDescent="0.2">
      <c r="A84" s="1">
        <f t="shared" si="5"/>
        <v>4</v>
      </c>
      <c r="B84" s="10">
        <f t="shared" si="6"/>
        <v>43951</v>
      </c>
      <c r="C84" s="42">
        <v>2297722.12</v>
      </c>
      <c r="D84" s="42">
        <v>144356914.16999993</v>
      </c>
      <c r="E84" s="42">
        <v>0</v>
      </c>
      <c r="F84" s="42">
        <v>0</v>
      </c>
      <c r="G84" s="42">
        <v>1441</v>
      </c>
      <c r="H84" s="42">
        <v>25240693.609999999</v>
      </c>
      <c r="I84" s="42">
        <v>0</v>
      </c>
      <c r="J84" s="42">
        <v>25240693.609999999</v>
      </c>
      <c r="K84" s="42">
        <v>233685.90999999997</v>
      </c>
      <c r="L84" s="42">
        <v>233685.90999999997</v>
      </c>
      <c r="M84" s="42">
        <v>673915</v>
      </c>
      <c r="N84" s="42">
        <v>0</v>
      </c>
      <c r="O84" s="42">
        <v>657615.96</v>
      </c>
      <c r="P84" s="42">
        <v>233685.90999999997</v>
      </c>
      <c r="Q84" s="42">
        <v>423930.0500000001</v>
      </c>
      <c r="R84" s="42">
        <v>0</v>
      </c>
      <c r="S84" s="42">
        <v>24816763.560000002</v>
      </c>
      <c r="T84" s="42">
        <v>24816763.560000002</v>
      </c>
      <c r="U84" s="42">
        <v>1</v>
      </c>
      <c r="V84" s="42">
        <v>233686.75500591667</v>
      </c>
      <c r="W84" s="42">
        <v>0</v>
      </c>
      <c r="X84" s="42">
        <v>155</v>
      </c>
      <c r="Y84" s="42">
        <v>0</v>
      </c>
      <c r="Z84" s="42">
        <v>0</v>
      </c>
      <c r="AA84" s="42">
        <v>0</v>
      </c>
      <c r="AB84" s="42">
        <v>0</v>
      </c>
      <c r="AC84" s="42">
        <v>56</v>
      </c>
      <c r="AD84" s="42">
        <v>0</v>
      </c>
      <c r="AE84" s="70">
        <v>0.1111</v>
      </c>
      <c r="AF84" s="42">
        <v>0</v>
      </c>
      <c r="AG84" s="42">
        <v>0</v>
      </c>
      <c r="AH84" s="42">
        <v>0</v>
      </c>
      <c r="AI84" s="42">
        <v>1385</v>
      </c>
      <c r="AJ84" s="42">
        <v>442940.96</v>
      </c>
      <c r="AK84" s="42">
        <v>0</v>
      </c>
      <c r="AL84" s="42">
        <v>0</v>
      </c>
      <c r="AM84" s="42">
        <v>0</v>
      </c>
      <c r="AN84" s="42">
        <v>0</v>
      </c>
      <c r="AO84" s="42"/>
      <c r="AP84" s="42">
        <f t="shared" si="4"/>
        <v>0</v>
      </c>
      <c r="AQ84" s="42"/>
      <c r="AR84" s="42"/>
    </row>
    <row r="85" spans="1:44" x14ac:dyDescent="0.2">
      <c r="A85" s="1">
        <f t="shared" si="5"/>
        <v>5</v>
      </c>
      <c r="B85" s="10">
        <f t="shared" si="6"/>
        <v>43982</v>
      </c>
      <c r="C85" s="42">
        <v>2747013.8900000006</v>
      </c>
      <c r="D85" s="42">
        <v>147103928.05999994</v>
      </c>
      <c r="E85" s="42">
        <v>0</v>
      </c>
      <c r="F85" s="42">
        <v>0</v>
      </c>
      <c r="G85" s="42">
        <v>2044</v>
      </c>
      <c r="H85" s="42">
        <v>24816763.560000002</v>
      </c>
      <c r="I85" s="42">
        <v>0</v>
      </c>
      <c r="J85" s="42">
        <v>24816763.560000002</v>
      </c>
      <c r="K85" s="42">
        <v>229761.05000000005</v>
      </c>
      <c r="L85" s="42">
        <v>229761.05000000005</v>
      </c>
      <c r="M85" s="42">
        <v>941460</v>
      </c>
      <c r="N85" s="42">
        <v>0</v>
      </c>
      <c r="O85" s="42">
        <v>927081.22</v>
      </c>
      <c r="P85" s="42">
        <v>229761.05000000005</v>
      </c>
      <c r="Q85" s="42">
        <v>697320.16999999993</v>
      </c>
      <c r="R85" s="42">
        <v>0</v>
      </c>
      <c r="S85" s="42">
        <v>24119443.390000008</v>
      </c>
      <c r="T85" s="42">
        <v>24119443.390000008</v>
      </c>
      <c r="U85" s="42">
        <v>1</v>
      </c>
      <c r="V85" s="42">
        <v>229761.86929300003</v>
      </c>
      <c r="W85" s="42">
        <v>0</v>
      </c>
      <c r="X85" s="42">
        <v>155</v>
      </c>
      <c r="Y85" s="42">
        <v>0</v>
      </c>
      <c r="Z85" s="42">
        <v>0</v>
      </c>
      <c r="AA85" s="42">
        <v>0</v>
      </c>
      <c r="AB85" s="42">
        <v>0</v>
      </c>
      <c r="AC85" s="42">
        <v>92</v>
      </c>
      <c r="AD85" s="42">
        <v>0</v>
      </c>
      <c r="AE85" s="70">
        <v>0.1111</v>
      </c>
      <c r="AF85" s="42">
        <v>0</v>
      </c>
      <c r="AG85" s="42">
        <v>0</v>
      </c>
      <c r="AH85" s="42">
        <v>0</v>
      </c>
      <c r="AI85" s="42">
        <v>1952</v>
      </c>
      <c r="AJ85" s="42">
        <v>624521.22</v>
      </c>
      <c r="AK85" s="42">
        <v>0</v>
      </c>
      <c r="AL85" s="42">
        <v>0</v>
      </c>
      <c r="AM85" s="42">
        <v>0</v>
      </c>
      <c r="AN85" s="42">
        <v>0</v>
      </c>
      <c r="AO85" s="42"/>
      <c r="AP85" s="42">
        <f t="shared" si="4"/>
        <v>0</v>
      </c>
      <c r="AQ85" s="42"/>
      <c r="AR85" s="42"/>
    </row>
    <row r="86" spans="1:44" x14ac:dyDescent="0.2">
      <c r="A86" s="1">
        <f t="shared" si="5"/>
        <v>6</v>
      </c>
      <c r="B86" s="10">
        <f t="shared" si="6"/>
        <v>44012</v>
      </c>
      <c r="C86" s="42">
        <v>2693277.8799999994</v>
      </c>
      <c r="D86" s="42">
        <v>149797205.93999994</v>
      </c>
      <c r="E86" s="42">
        <v>0</v>
      </c>
      <c r="F86" s="42">
        <v>0</v>
      </c>
      <c r="G86" s="42">
        <v>2299</v>
      </c>
      <c r="H86" s="42">
        <v>24119443.390000008</v>
      </c>
      <c r="I86" s="42">
        <v>0</v>
      </c>
      <c r="J86" s="42">
        <v>24119443.390000008</v>
      </c>
      <c r="K86" s="42">
        <v>223305.06999999989</v>
      </c>
      <c r="L86" s="42">
        <v>223305.06999999989</v>
      </c>
      <c r="M86" s="42">
        <v>1055545</v>
      </c>
      <c r="N86" s="42">
        <v>0</v>
      </c>
      <c r="O86" s="42">
        <v>1037125.32</v>
      </c>
      <c r="P86" s="42">
        <v>223305.06999999989</v>
      </c>
      <c r="Q86" s="42">
        <v>813820.24999999988</v>
      </c>
      <c r="R86" s="42">
        <v>0</v>
      </c>
      <c r="S86" s="42">
        <v>23305623.140000004</v>
      </c>
      <c r="T86" s="42">
        <v>23305623.140000004</v>
      </c>
      <c r="U86" s="42">
        <v>1</v>
      </c>
      <c r="V86" s="42">
        <v>223305.84671908341</v>
      </c>
      <c r="W86" s="42">
        <v>0</v>
      </c>
      <c r="X86" s="42">
        <v>155</v>
      </c>
      <c r="Y86" s="42">
        <v>0</v>
      </c>
      <c r="Z86" s="42">
        <v>0</v>
      </c>
      <c r="AA86" s="42">
        <v>0</v>
      </c>
      <c r="AB86" s="42">
        <v>0</v>
      </c>
      <c r="AC86" s="42">
        <v>115</v>
      </c>
      <c r="AD86" s="42">
        <v>0</v>
      </c>
      <c r="AE86" s="70">
        <v>0.1111</v>
      </c>
      <c r="AF86" s="42">
        <v>0</v>
      </c>
      <c r="AG86" s="42">
        <v>0</v>
      </c>
      <c r="AH86" s="42">
        <v>0</v>
      </c>
      <c r="AI86" s="42">
        <v>2184</v>
      </c>
      <c r="AJ86" s="42">
        <v>698605.32</v>
      </c>
      <c r="AK86" s="42">
        <v>0</v>
      </c>
      <c r="AL86" s="42">
        <v>0</v>
      </c>
      <c r="AM86" s="42">
        <v>0</v>
      </c>
      <c r="AN86" s="42">
        <v>0</v>
      </c>
      <c r="AO86" s="42"/>
      <c r="AP86" s="42">
        <f t="shared" si="4"/>
        <v>0</v>
      </c>
      <c r="AQ86" s="42"/>
      <c r="AR86" s="42"/>
    </row>
    <row r="87" spans="1:44" x14ac:dyDescent="0.2">
      <c r="A87" s="1">
        <f t="shared" si="5"/>
        <v>7</v>
      </c>
      <c r="B87" s="10">
        <f t="shared" si="6"/>
        <v>44043</v>
      </c>
      <c r="C87" s="42">
        <v>2668656.91</v>
      </c>
      <c r="D87" s="42">
        <v>152465862.84999993</v>
      </c>
      <c r="E87" s="42">
        <v>0</v>
      </c>
      <c r="F87" s="42">
        <v>0</v>
      </c>
      <c r="G87" s="42">
        <v>2750</v>
      </c>
      <c r="H87" s="42">
        <v>23305623.140000004</v>
      </c>
      <c r="I87" s="42">
        <v>0</v>
      </c>
      <c r="J87" s="42">
        <v>23305623.140000004</v>
      </c>
      <c r="K87" s="42">
        <v>215770.44000000003</v>
      </c>
      <c r="L87" s="42">
        <v>215770.44000000003</v>
      </c>
      <c r="M87" s="42">
        <v>1256650</v>
      </c>
      <c r="N87" s="42">
        <v>0</v>
      </c>
      <c r="O87" s="42">
        <v>1232625</v>
      </c>
      <c r="P87" s="42">
        <v>215770.44000000003</v>
      </c>
      <c r="Q87" s="42">
        <v>1016854.5600000003</v>
      </c>
      <c r="R87" s="42">
        <v>0</v>
      </c>
      <c r="S87" s="42">
        <v>22288768.580000002</v>
      </c>
      <c r="T87" s="42">
        <v>22288768.580000002</v>
      </c>
      <c r="U87" s="42">
        <v>1</v>
      </c>
      <c r="V87" s="42">
        <v>215771.2275711667</v>
      </c>
      <c r="W87" s="42">
        <v>0</v>
      </c>
      <c r="X87" s="42">
        <v>155</v>
      </c>
      <c r="Y87" s="42">
        <v>0</v>
      </c>
      <c r="Z87" s="42">
        <v>0</v>
      </c>
      <c r="AA87" s="42">
        <v>0</v>
      </c>
      <c r="AB87" s="42">
        <v>0</v>
      </c>
      <c r="AC87" s="42">
        <v>155</v>
      </c>
      <c r="AD87" s="42">
        <v>0</v>
      </c>
      <c r="AE87" s="70">
        <v>0.1111</v>
      </c>
      <c r="AF87" s="42">
        <v>0</v>
      </c>
      <c r="AG87" s="42">
        <v>0</v>
      </c>
      <c r="AH87" s="42">
        <v>0</v>
      </c>
      <c r="AI87" s="42">
        <v>2595</v>
      </c>
      <c r="AJ87" s="42">
        <v>830400</v>
      </c>
      <c r="AK87" s="42">
        <v>0</v>
      </c>
      <c r="AL87" s="42">
        <v>0</v>
      </c>
      <c r="AM87" s="42">
        <v>0</v>
      </c>
      <c r="AN87" s="42">
        <v>0</v>
      </c>
      <c r="AO87" s="42"/>
      <c r="AP87" s="42">
        <f t="shared" si="4"/>
        <v>0</v>
      </c>
      <c r="AQ87" s="42"/>
      <c r="AR87" s="42"/>
    </row>
    <row r="88" spans="1:44" x14ac:dyDescent="0.2">
      <c r="A88" s="1">
        <f t="shared" si="5"/>
        <v>8</v>
      </c>
      <c r="B88" s="10">
        <f t="shared" si="6"/>
        <v>44074</v>
      </c>
      <c r="C88" s="42">
        <v>2455653.2199999988</v>
      </c>
      <c r="D88" s="42">
        <v>154921516.06999993</v>
      </c>
      <c r="E88" s="42">
        <v>0</v>
      </c>
      <c r="F88" s="42">
        <v>0</v>
      </c>
      <c r="G88" s="42">
        <v>2693</v>
      </c>
      <c r="H88" s="42">
        <v>22288768.580000002</v>
      </c>
      <c r="I88" s="42">
        <v>0</v>
      </c>
      <c r="J88" s="42">
        <v>22288768.580000002</v>
      </c>
      <c r="K88" s="42">
        <v>206356.06999999992</v>
      </c>
      <c r="L88" s="42">
        <v>206356.06999999992</v>
      </c>
      <c r="M88" s="42">
        <v>1231175</v>
      </c>
      <c r="N88" s="42">
        <v>0</v>
      </c>
      <c r="O88" s="42">
        <v>1188642.8500000001</v>
      </c>
      <c r="P88" s="42">
        <v>206356.06999999992</v>
      </c>
      <c r="Q88" s="42">
        <v>982286.7799999998</v>
      </c>
      <c r="R88" s="42">
        <v>0</v>
      </c>
      <c r="S88" s="42">
        <v>21306481.799999997</v>
      </c>
      <c r="T88" s="42">
        <v>21306481.799999997</v>
      </c>
      <c r="U88" s="42">
        <v>1</v>
      </c>
      <c r="V88" s="42">
        <v>206356.84910316669</v>
      </c>
      <c r="W88" s="42">
        <v>0</v>
      </c>
      <c r="X88" s="42">
        <v>155</v>
      </c>
      <c r="Y88" s="42">
        <v>0</v>
      </c>
      <c r="Z88" s="42">
        <v>0</v>
      </c>
      <c r="AA88" s="42">
        <v>0</v>
      </c>
      <c r="AB88" s="42">
        <v>0</v>
      </c>
      <c r="AC88" s="42">
        <v>190</v>
      </c>
      <c r="AD88" s="42">
        <v>0</v>
      </c>
      <c r="AE88" s="70">
        <v>0.1111</v>
      </c>
      <c r="AF88" s="42">
        <v>0</v>
      </c>
      <c r="AG88" s="42">
        <v>0</v>
      </c>
      <c r="AH88" s="42">
        <v>0</v>
      </c>
      <c r="AI88" s="42">
        <v>2503</v>
      </c>
      <c r="AJ88" s="42">
        <v>800677.85</v>
      </c>
      <c r="AK88" s="42">
        <v>0</v>
      </c>
      <c r="AL88" s="42">
        <v>0</v>
      </c>
      <c r="AM88" s="42">
        <v>0</v>
      </c>
      <c r="AN88" s="42">
        <v>0</v>
      </c>
      <c r="AO88" s="42"/>
      <c r="AP88" s="42">
        <f t="shared" si="4"/>
        <v>0</v>
      </c>
      <c r="AQ88" s="42"/>
      <c r="AR88" s="42"/>
    </row>
    <row r="89" spans="1:44" x14ac:dyDescent="0.2">
      <c r="A89" s="1">
        <f t="shared" si="5"/>
        <v>9</v>
      </c>
      <c r="B89" s="10">
        <f t="shared" si="6"/>
        <v>44104</v>
      </c>
      <c r="C89" s="42">
        <v>2090378.8599999989</v>
      </c>
      <c r="D89" s="42">
        <v>157011894.92999992</v>
      </c>
      <c r="E89" s="42">
        <v>0</v>
      </c>
      <c r="F89" s="42">
        <v>0</v>
      </c>
      <c r="G89" s="42">
        <v>2667</v>
      </c>
      <c r="H89" s="42">
        <v>21306481.799999997</v>
      </c>
      <c r="I89" s="42">
        <v>0</v>
      </c>
      <c r="J89" s="42">
        <v>21306481.799999997</v>
      </c>
      <c r="K89" s="42">
        <v>197261.81</v>
      </c>
      <c r="L89" s="42">
        <v>197261.81</v>
      </c>
      <c r="M89" s="42">
        <v>1200905</v>
      </c>
      <c r="N89" s="42">
        <v>0</v>
      </c>
      <c r="O89" s="42">
        <v>1168975</v>
      </c>
      <c r="P89" s="42">
        <v>197261.81</v>
      </c>
      <c r="Q89" s="42">
        <v>971713.19000000018</v>
      </c>
      <c r="R89" s="42">
        <v>0</v>
      </c>
      <c r="S89" s="42">
        <v>20334768.609999999</v>
      </c>
      <c r="T89" s="42">
        <v>20334768.609999999</v>
      </c>
      <c r="U89" s="42">
        <v>1</v>
      </c>
      <c r="V89" s="42">
        <v>197262.51066499998</v>
      </c>
      <c r="W89" s="42">
        <v>0</v>
      </c>
      <c r="X89" s="42">
        <v>155</v>
      </c>
      <c r="Y89" s="42">
        <v>0</v>
      </c>
      <c r="Z89" s="42">
        <v>0</v>
      </c>
      <c r="AA89" s="42">
        <v>0</v>
      </c>
      <c r="AB89" s="42">
        <v>0</v>
      </c>
      <c r="AC89" s="42">
        <v>206</v>
      </c>
      <c r="AD89" s="42">
        <v>0</v>
      </c>
      <c r="AE89" s="70">
        <v>0.1111</v>
      </c>
      <c r="AF89" s="42">
        <v>0</v>
      </c>
      <c r="AG89" s="42">
        <v>0</v>
      </c>
      <c r="AH89" s="42">
        <v>0</v>
      </c>
      <c r="AI89" s="42">
        <v>2461</v>
      </c>
      <c r="AJ89" s="42">
        <v>787520</v>
      </c>
      <c r="AK89" s="42">
        <v>0</v>
      </c>
      <c r="AL89" s="42">
        <v>0</v>
      </c>
      <c r="AM89" s="42">
        <v>0</v>
      </c>
      <c r="AN89" s="42">
        <v>0</v>
      </c>
      <c r="AO89" s="42"/>
      <c r="AP89" s="42">
        <f t="shared" si="4"/>
        <v>0</v>
      </c>
      <c r="AQ89" s="42"/>
      <c r="AR89" s="42"/>
    </row>
    <row r="90" spans="1:44" x14ac:dyDescent="0.2">
      <c r="A90" s="1">
        <f t="shared" si="5"/>
        <v>10</v>
      </c>
      <c r="B90" s="10">
        <f t="shared" si="6"/>
        <v>44135</v>
      </c>
      <c r="C90" s="42">
        <v>1686917.3599999999</v>
      </c>
      <c r="D90" s="42">
        <v>158698812.28999993</v>
      </c>
      <c r="E90" s="42">
        <v>0</v>
      </c>
      <c r="F90" s="42">
        <v>0</v>
      </c>
      <c r="G90" s="42">
        <v>2456</v>
      </c>
      <c r="H90" s="42">
        <v>20334768.609999999</v>
      </c>
      <c r="I90" s="42">
        <v>0</v>
      </c>
      <c r="J90" s="42">
        <v>20334768.609999999</v>
      </c>
      <c r="K90" s="42">
        <v>188265.36</v>
      </c>
      <c r="L90" s="42">
        <v>188265.36</v>
      </c>
      <c r="M90" s="42">
        <v>1107080</v>
      </c>
      <c r="N90" s="42">
        <v>0</v>
      </c>
      <c r="O90" s="42">
        <v>1078250</v>
      </c>
      <c r="P90" s="42">
        <v>188265.36</v>
      </c>
      <c r="Q90" s="42">
        <v>889984.6399999999</v>
      </c>
      <c r="R90" s="42">
        <v>0</v>
      </c>
      <c r="S90" s="42">
        <v>19444783.970000006</v>
      </c>
      <c r="T90" s="42">
        <v>19444783.970000006</v>
      </c>
      <c r="U90" s="42">
        <v>1</v>
      </c>
      <c r="V90" s="42">
        <v>188266.06604758333</v>
      </c>
      <c r="W90" s="42">
        <v>0</v>
      </c>
      <c r="X90" s="42">
        <v>155</v>
      </c>
      <c r="Y90" s="42">
        <v>0</v>
      </c>
      <c r="Z90" s="42">
        <v>0</v>
      </c>
      <c r="AA90" s="42">
        <v>0</v>
      </c>
      <c r="AB90" s="42">
        <v>0</v>
      </c>
      <c r="AC90" s="42">
        <v>186</v>
      </c>
      <c r="AD90" s="42">
        <v>0</v>
      </c>
      <c r="AE90" s="70">
        <v>0.1111</v>
      </c>
      <c r="AF90" s="42">
        <v>0</v>
      </c>
      <c r="AG90" s="42">
        <v>0</v>
      </c>
      <c r="AH90" s="42">
        <v>0</v>
      </c>
      <c r="AI90" s="42">
        <v>2270</v>
      </c>
      <c r="AJ90" s="42">
        <v>726400</v>
      </c>
      <c r="AK90" s="42">
        <v>0</v>
      </c>
      <c r="AL90" s="42">
        <v>0</v>
      </c>
      <c r="AM90" s="42">
        <v>0</v>
      </c>
      <c r="AN90" s="42">
        <v>0</v>
      </c>
      <c r="AO90" s="42"/>
      <c r="AP90" s="42">
        <f t="shared" si="4"/>
        <v>0</v>
      </c>
      <c r="AQ90" s="42"/>
      <c r="AR90" s="42"/>
    </row>
    <row r="91" spans="1:44" x14ac:dyDescent="0.2">
      <c r="A91" s="1">
        <f t="shared" si="5"/>
        <v>11</v>
      </c>
      <c r="B91" s="10">
        <f t="shared" si="6"/>
        <v>44165</v>
      </c>
      <c r="C91" s="42">
        <v>1060285.22</v>
      </c>
      <c r="D91" s="42">
        <v>159759097.50999993</v>
      </c>
      <c r="E91" s="42">
        <v>0</v>
      </c>
      <c r="F91" s="42">
        <v>0</v>
      </c>
      <c r="G91" s="42">
        <v>2087</v>
      </c>
      <c r="H91" s="42">
        <v>19444783.970000006</v>
      </c>
      <c r="I91" s="42">
        <v>0</v>
      </c>
      <c r="J91" s="42">
        <v>19444783.970000006</v>
      </c>
      <c r="K91" s="42">
        <v>180025.62</v>
      </c>
      <c r="L91" s="42">
        <v>180025.62</v>
      </c>
      <c r="M91" s="42">
        <v>939165</v>
      </c>
      <c r="N91" s="42">
        <v>0</v>
      </c>
      <c r="O91" s="42">
        <v>906474.17</v>
      </c>
      <c r="P91" s="42">
        <v>180025.62</v>
      </c>
      <c r="Q91" s="42">
        <v>726448.55</v>
      </c>
      <c r="R91" s="42">
        <v>0</v>
      </c>
      <c r="S91" s="42">
        <v>18718335.420000002</v>
      </c>
      <c r="T91" s="42">
        <v>18718335.420000002</v>
      </c>
      <c r="U91" s="42">
        <v>1</v>
      </c>
      <c r="V91" s="42">
        <v>180026.29158891673</v>
      </c>
      <c r="W91" s="42">
        <v>0</v>
      </c>
      <c r="X91" s="42">
        <v>155</v>
      </c>
      <c r="Y91" s="42">
        <v>0</v>
      </c>
      <c r="Z91" s="42">
        <v>0</v>
      </c>
      <c r="AA91" s="42">
        <v>0</v>
      </c>
      <c r="AB91" s="42">
        <v>0</v>
      </c>
      <c r="AC91" s="42">
        <v>178</v>
      </c>
      <c r="AD91" s="42">
        <v>0</v>
      </c>
      <c r="AE91" s="70">
        <v>0.1111</v>
      </c>
      <c r="AF91" s="42">
        <v>0</v>
      </c>
      <c r="AG91" s="42">
        <v>0</v>
      </c>
      <c r="AH91" s="42">
        <v>0</v>
      </c>
      <c r="AI91" s="42">
        <v>1909</v>
      </c>
      <c r="AJ91" s="42">
        <v>610579.17000000004</v>
      </c>
      <c r="AK91" s="42">
        <v>0</v>
      </c>
      <c r="AL91" s="42">
        <v>0</v>
      </c>
      <c r="AM91" s="42">
        <v>0</v>
      </c>
      <c r="AN91" s="42">
        <v>0</v>
      </c>
      <c r="AO91" s="42"/>
      <c r="AP91" s="42">
        <f t="shared" si="4"/>
        <v>0</v>
      </c>
      <c r="AQ91" s="42"/>
      <c r="AR91" s="42"/>
    </row>
    <row r="92" spans="1:44" x14ac:dyDescent="0.2">
      <c r="A92" s="1">
        <f t="shared" si="5"/>
        <v>12</v>
      </c>
      <c r="B92" s="10">
        <f t="shared" si="6"/>
        <v>44196</v>
      </c>
      <c r="C92" s="42">
        <v>938325.81000000017</v>
      </c>
      <c r="D92" s="42">
        <v>160697423.31999993</v>
      </c>
      <c r="E92" s="42">
        <v>0</v>
      </c>
      <c r="F92" s="42">
        <v>0</v>
      </c>
      <c r="G92" s="42">
        <v>1690</v>
      </c>
      <c r="H92" s="42">
        <v>18718335.420000002</v>
      </c>
      <c r="I92" s="42">
        <v>0</v>
      </c>
      <c r="J92" s="42">
        <v>18718335.420000002</v>
      </c>
      <c r="K92" s="42">
        <v>173299.95000000004</v>
      </c>
      <c r="L92" s="42">
        <v>173299.95000000004</v>
      </c>
      <c r="M92" s="42">
        <v>740670</v>
      </c>
      <c r="N92" s="42">
        <v>0</v>
      </c>
      <c r="O92" s="42">
        <v>709872.65</v>
      </c>
      <c r="P92" s="42">
        <v>173299.95000000004</v>
      </c>
      <c r="Q92" s="42">
        <v>536572.70000000019</v>
      </c>
      <c r="R92" s="42">
        <v>0</v>
      </c>
      <c r="S92" s="42">
        <v>18181762.720000003</v>
      </c>
      <c r="T92" s="42">
        <v>18181762.720000003</v>
      </c>
      <c r="U92" s="42">
        <v>1</v>
      </c>
      <c r="V92" s="42">
        <v>173300.58876350001</v>
      </c>
      <c r="W92" s="42">
        <v>0</v>
      </c>
      <c r="X92" s="42">
        <v>155</v>
      </c>
      <c r="Y92" s="42">
        <v>0</v>
      </c>
      <c r="Z92" s="42">
        <v>0</v>
      </c>
      <c r="AA92" s="42">
        <v>0</v>
      </c>
      <c r="AB92" s="42">
        <v>0</v>
      </c>
      <c r="AC92" s="42">
        <v>195</v>
      </c>
      <c r="AD92" s="42">
        <v>0</v>
      </c>
      <c r="AE92" s="70">
        <v>0.1111</v>
      </c>
      <c r="AF92" s="42">
        <v>0</v>
      </c>
      <c r="AG92" s="42">
        <v>0</v>
      </c>
      <c r="AH92" s="42">
        <v>0</v>
      </c>
      <c r="AI92" s="42">
        <v>1495</v>
      </c>
      <c r="AJ92" s="42">
        <v>478147.65</v>
      </c>
      <c r="AK92" s="42">
        <v>0</v>
      </c>
      <c r="AL92" s="42">
        <v>0</v>
      </c>
      <c r="AM92" s="42">
        <v>0</v>
      </c>
      <c r="AN92" s="42">
        <v>0</v>
      </c>
      <c r="AO92" s="42"/>
      <c r="AP92" s="42">
        <f t="shared" si="4"/>
        <v>0</v>
      </c>
      <c r="AQ92" s="42"/>
      <c r="AR92" s="42"/>
    </row>
    <row r="93" spans="1:44" x14ac:dyDescent="0.2">
      <c r="A93" s="1">
        <f t="shared" si="5"/>
        <v>1</v>
      </c>
      <c r="B93" s="10">
        <f t="shared" si="6"/>
        <v>44227</v>
      </c>
      <c r="C93" s="42">
        <v>1158759.3500000001</v>
      </c>
      <c r="D93" s="42">
        <v>161856182.66999993</v>
      </c>
      <c r="E93" s="42">
        <v>0</v>
      </c>
      <c r="F93" s="42">
        <v>0</v>
      </c>
      <c r="G93" s="42">
        <v>1060</v>
      </c>
      <c r="H93" s="42">
        <v>18181762.720000003</v>
      </c>
      <c r="I93" s="42">
        <v>0</v>
      </c>
      <c r="J93" s="42">
        <v>18181762.720000003</v>
      </c>
      <c r="K93" s="42">
        <v>168332.22999999998</v>
      </c>
      <c r="L93" s="42">
        <v>168332.22999999998</v>
      </c>
      <c r="M93" s="42">
        <v>464460</v>
      </c>
      <c r="N93" s="42">
        <v>0</v>
      </c>
      <c r="O93" s="42">
        <v>437715.78</v>
      </c>
      <c r="P93" s="42">
        <v>168332.22999999998</v>
      </c>
      <c r="Q93" s="42">
        <v>269383.54999999993</v>
      </c>
      <c r="R93" s="42">
        <v>0</v>
      </c>
      <c r="S93" s="42">
        <v>17912379.170000002</v>
      </c>
      <c r="T93" s="42">
        <v>17912379.170000002</v>
      </c>
      <c r="U93" s="42">
        <v>1</v>
      </c>
      <c r="V93" s="42">
        <v>168332.81984933338</v>
      </c>
      <c r="W93" s="42">
        <v>0</v>
      </c>
      <c r="X93" s="42">
        <v>155</v>
      </c>
      <c r="Y93" s="42">
        <v>0</v>
      </c>
      <c r="Z93" s="42">
        <v>0</v>
      </c>
      <c r="AA93" s="42">
        <v>0</v>
      </c>
      <c r="AB93" s="42">
        <v>0</v>
      </c>
      <c r="AC93" s="42">
        <v>138</v>
      </c>
      <c r="AD93" s="42">
        <v>0</v>
      </c>
      <c r="AE93" s="70">
        <v>0.1111</v>
      </c>
      <c r="AF93" s="42">
        <v>0</v>
      </c>
      <c r="AG93" s="42">
        <v>0</v>
      </c>
      <c r="AH93" s="42">
        <v>0</v>
      </c>
      <c r="AI93" s="42">
        <v>922</v>
      </c>
      <c r="AJ93" s="42">
        <v>294805.78000000003</v>
      </c>
      <c r="AK93" s="42">
        <v>0</v>
      </c>
      <c r="AL93" s="42">
        <v>0</v>
      </c>
      <c r="AM93" s="42">
        <v>0</v>
      </c>
      <c r="AN93" s="42">
        <v>0</v>
      </c>
      <c r="AO93" s="42"/>
      <c r="AP93" s="42">
        <f t="shared" si="4"/>
        <v>0</v>
      </c>
      <c r="AQ93" s="42"/>
      <c r="AR93" s="42"/>
    </row>
    <row r="94" spans="1:44" x14ac:dyDescent="0.2">
      <c r="A94" s="1">
        <f t="shared" si="5"/>
        <v>2</v>
      </c>
      <c r="B94" s="10">
        <f t="shared" si="6"/>
        <v>44255</v>
      </c>
      <c r="C94" s="42">
        <v>1432212.6000000008</v>
      </c>
      <c r="D94" s="42">
        <v>163288395.26999992</v>
      </c>
      <c r="E94" s="42">
        <v>0</v>
      </c>
      <c r="F94" s="42">
        <v>0</v>
      </c>
      <c r="G94" s="42">
        <v>935</v>
      </c>
      <c r="H94" s="42">
        <v>17912379.170000002</v>
      </c>
      <c r="I94" s="42">
        <v>0</v>
      </c>
      <c r="J94" s="42">
        <v>17912379.170000002</v>
      </c>
      <c r="K94" s="42">
        <v>165838.18999999994</v>
      </c>
      <c r="L94" s="42">
        <v>165838.18999999994</v>
      </c>
      <c r="M94" s="42">
        <v>402205</v>
      </c>
      <c r="N94" s="42">
        <v>0</v>
      </c>
      <c r="O94" s="42">
        <v>381900</v>
      </c>
      <c r="P94" s="42">
        <v>165838.18999999994</v>
      </c>
      <c r="Q94" s="42">
        <v>216061.81000000006</v>
      </c>
      <c r="R94" s="42">
        <v>0</v>
      </c>
      <c r="S94" s="42">
        <v>17696317.359999996</v>
      </c>
      <c r="T94" s="42">
        <v>17696317.359999996</v>
      </c>
      <c r="U94" s="42">
        <v>1</v>
      </c>
      <c r="V94" s="42">
        <v>165838.77714891668</v>
      </c>
      <c r="W94" s="42">
        <v>0</v>
      </c>
      <c r="X94" s="42">
        <v>155</v>
      </c>
      <c r="Y94" s="42">
        <v>0</v>
      </c>
      <c r="Z94" s="42">
        <v>0</v>
      </c>
      <c r="AA94" s="42">
        <v>0</v>
      </c>
      <c r="AB94" s="42">
        <v>0</v>
      </c>
      <c r="AC94" s="42">
        <v>131</v>
      </c>
      <c r="AD94" s="42">
        <v>0</v>
      </c>
      <c r="AE94" s="70">
        <v>0.1111</v>
      </c>
      <c r="AF94" s="42">
        <v>0</v>
      </c>
      <c r="AG94" s="42">
        <v>0</v>
      </c>
      <c r="AH94" s="42">
        <v>0</v>
      </c>
      <c r="AI94" s="42">
        <v>804</v>
      </c>
      <c r="AJ94" s="42">
        <v>257280</v>
      </c>
      <c r="AK94" s="42">
        <v>0</v>
      </c>
      <c r="AL94" s="42">
        <v>0</v>
      </c>
      <c r="AM94" s="42">
        <v>0</v>
      </c>
      <c r="AN94" s="42">
        <v>0</v>
      </c>
      <c r="AO94" s="42"/>
      <c r="AP94" s="42">
        <f t="shared" si="4"/>
        <v>0</v>
      </c>
      <c r="AQ94" s="42"/>
      <c r="AR94" s="42"/>
    </row>
    <row r="95" spans="1:44" x14ac:dyDescent="0.2">
      <c r="A95" s="1">
        <f t="shared" si="5"/>
        <v>3</v>
      </c>
      <c r="B95" s="10">
        <f t="shared" si="6"/>
        <v>44286</v>
      </c>
      <c r="C95" s="42">
        <v>2034720.0499999996</v>
      </c>
      <c r="D95" s="42">
        <v>165323115.31999993</v>
      </c>
      <c r="E95" s="42">
        <v>0</v>
      </c>
      <c r="F95" s="42">
        <v>0</v>
      </c>
      <c r="G95" s="42">
        <v>1162</v>
      </c>
      <c r="H95" s="42">
        <v>17696317.359999996</v>
      </c>
      <c r="I95" s="42">
        <v>0</v>
      </c>
      <c r="J95" s="42">
        <v>17696317.359999996</v>
      </c>
      <c r="K95" s="42">
        <v>163837.84000000005</v>
      </c>
      <c r="L95" s="42">
        <v>163837.84000000005</v>
      </c>
      <c r="M95" s="42">
        <v>500110</v>
      </c>
      <c r="N95" s="42">
        <v>0</v>
      </c>
      <c r="O95" s="42">
        <v>475000</v>
      </c>
      <c r="P95" s="42">
        <v>163837.84000000005</v>
      </c>
      <c r="Q95" s="42">
        <v>311162.16000000003</v>
      </c>
      <c r="R95" s="42">
        <v>0</v>
      </c>
      <c r="S95" s="42">
        <v>17385155.199999999</v>
      </c>
      <c r="T95" s="42">
        <v>17385155.199999999</v>
      </c>
      <c r="U95" s="42">
        <v>1</v>
      </c>
      <c r="V95" s="42">
        <v>163838.40489133331</v>
      </c>
      <c r="W95" s="42">
        <v>0</v>
      </c>
      <c r="X95" s="42">
        <v>155</v>
      </c>
      <c r="Y95" s="42">
        <v>0</v>
      </c>
      <c r="Z95" s="42">
        <v>0</v>
      </c>
      <c r="AA95" s="42">
        <v>0</v>
      </c>
      <c r="AB95" s="42">
        <v>0</v>
      </c>
      <c r="AC95" s="42">
        <v>162</v>
      </c>
      <c r="AD95" s="42">
        <v>0</v>
      </c>
      <c r="AE95" s="70">
        <v>0.1111</v>
      </c>
      <c r="AF95" s="42">
        <v>0</v>
      </c>
      <c r="AG95" s="42">
        <v>0</v>
      </c>
      <c r="AH95" s="42">
        <v>0</v>
      </c>
      <c r="AI95" s="42">
        <v>1000</v>
      </c>
      <c r="AJ95" s="42">
        <v>320000</v>
      </c>
      <c r="AK95" s="42">
        <v>0</v>
      </c>
      <c r="AL95" s="42">
        <v>0</v>
      </c>
      <c r="AM95" s="42">
        <v>0</v>
      </c>
      <c r="AN95" s="42">
        <v>0</v>
      </c>
      <c r="AO95" s="42"/>
      <c r="AP95" s="42">
        <f t="shared" si="4"/>
        <v>0</v>
      </c>
      <c r="AQ95" s="42"/>
      <c r="AR95" s="42"/>
    </row>
    <row r="96" spans="1:44" x14ac:dyDescent="0.2">
      <c r="A96" s="1">
        <f t="shared" si="5"/>
        <v>4</v>
      </c>
      <c r="B96" s="10">
        <f t="shared" si="6"/>
        <v>44316</v>
      </c>
      <c r="C96" s="42">
        <v>2286233.5200000009</v>
      </c>
      <c r="D96" s="42">
        <v>167609348.83999994</v>
      </c>
      <c r="E96" s="42">
        <v>0</v>
      </c>
      <c r="F96" s="42">
        <v>0</v>
      </c>
      <c r="G96" s="42">
        <v>1433</v>
      </c>
      <c r="H96" s="42">
        <v>17385155.200000003</v>
      </c>
      <c r="I96" s="42">
        <v>0</v>
      </c>
      <c r="J96" s="42">
        <v>17385155.199999999</v>
      </c>
      <c r="K96" s="42">
        <v>160956.97999999998</v>
      </c>
      <c r="L96" s="42">
        <v>160956.97999999998</v>
      </c>
      <c r="M96" s="42">
        <v>616675</v>
      </c>
      <c r="N96" s="42">
        <v>0</v>
      </c>
      <c r="O96" s="42">
        <v>583086.26</v>
      </c>
      <c r="P96" s="42">
        <v>160956.97999999998</v>
      </c>
      <c r="Q96" s="42">
        <v>422129.27999999997</v>
      </c>
      <c r="R96" s="42">
        <v>0</v>
      </c>
      <c r="S96" s="42">
        <v>16963025.919999998</v>
      </c>
      <c r="T96" s="42">
        <v>16963025.919999998</v>
      </c>
      <c r="U96" s="42">
        <v>1</v>
      </c>
      <c r="V96" s="42">
        <v>160957.56189333333</v>
      </c>
      <c r="W96" s="42">
        <v>0</v>
      </c>
      <c r="X96" s="42">
        <v>155</v>
      </c>
      <c r="Y96" s="42">
        <v>0</v>
      </c>
      <c r="Z96" s="42">
        <v>0</v>
      </c>
      <c r="AA96" s="42">
        <v>0</v>
      </c>
      <c r="AB96" s="42">
        <v>0</v>
      </c>
      <c r="AC96" s="42">
        <v>205</v>
      </c>
      <c r="AD96" s="42">
        <v>0</v>
      </c>
      <c r="AE96" s="70">
        <v>0.1111</v>
      </c>
      <c r="AF96" s="42">
        <v>0</v>
      </c>
      <c r="AG96" s="42">
        <v>0</v>
      </c>
      <c r="AH96" s="42">
        <v>0</v>
      </c>
      <c r="AI96" s="42">
        <v>1228</v>
      </c>
      <c r="AJ96" s="42">
        <v>392746.26</v>
      </c>
      <c r="AK96" s="42">
        <v>0</v>
      </c>
      <c r="AL96" s="42">
        <v>0</v>
      </c>
      <c r="AM96" s="42">
        <v>0</v>
      </c>
      <c r="AN96" s="42">
        <v>0</v>
      </c>
      <c r="AO96" s="42"/>
      <c r="AP96" s="42">
        <f t="shared" si="4"/>
        <v>0</v>
      </c>
      <c r="AQ96" s="42"/>
      <c r="AR96" s="42"/>
    </row>
    <row r="97" spans="1:44" x14ac:dyDescent="0.2">
      <c r="A97" s="1">
        <f t="shared" si="5"/>
        <v>5</v>
      </c>
      <c r="B97" s="10">
        <f t="shared" si="6"/>
        <v>44347</v>
      </c>
      <c r="C97" s="42">
        <v>2733278.8000000003</v>
      </c>
      <c r="D97" s="42">
        <v>170342627.63999996</v>
      </c>
      <c r="E97" s="42">
        <v>0</v>
      </c>
      <c r="F97" s="42">
        <v>0</v>
      </c>
      <c r="G97" s="42">
        <v>2033</v>
      </c>
      <c r="H97" s="42">
        <v>16963025.919999998</v>
      </c>
      <c r="I97" s="42">
        <v>0</v>
      </c>
      <c r="J97" s="42">
        <v>16963025.919999998</v>
      </c>
      <c r="K97" s="42">
        <v>157048.78000000003</v>
      </c>
      <c r="L97" s="42">
        <v>157048.78000000003</v>
      </c>
      <c r="M97" s="42">
        <v>871915</v>
      </c>
      <c r="N97" s="42">
        <v>0</v>
      </c>
      <c r="O97" s="42">
        <v>820475.06</v>
      </c>
      <c r="P97" s="42">
        <v>157048.78000000003</v>
      </c>
      <c r="Q97" s="42">
        <v>663426.28</v>
      </c>
      <c r="R97" s="42">
        <v>0</v>
      </c>
      <c r="S97" s="42">
        <v>16299599.640000001</v>
      </c>
      <c r="T97" s="42">
        <v>16299599.640000001</v>
      </c>
      <c r="U97" s="42">
        <v>1</v>
      </c>
      <c r="V97" s="42">
        <v>157049.34830933332</v>
      </c>
      <c r="W97" s="42">
        <v>0</v>
      </c>
      <c r="X97" s="42">
        <v>155</v>
      </c>
      <c r="Y97" s="42">
        <v>0</v>
      </c>
      <c r="Z97" s="42">
        <v>0</v>
      </c>
      <c r="AA97" s="42">
        <v>0</v>
      </c>
      <c r="AB97" s="42">
        <v>0</v>
      </c>
      <c r="AC97" s="42">
        <v>305</v>
      </c>
      <c r="AD97" s="42">
        <v>0</v>
      </c>
      <c r="AE97" s="70">
        <v>0.1111</v>
      </c>
      <c r="AF97" s="42">
        <v>0</v>
      </c>
      <c r="AG97" s="42">
        <v>0</v>
      </c>
      <c r="AH97" s="42">
        <v>0</v>
      </c>
      <c r="AI97" s="42">
        <v>1728</v>
      </c>
      <c r="AJ97" s="42">
        <v>552635.06000000006</v>
      </c>
      <c r="AK97" s="42">
        <v>0</v>
      </c>
      <c r="AL97" s="42">
        <v>0</v>
      </c>
      <c r="AM97" s="42">
        <v>0</v>
      </c>
      <c r="AN97" s="42">
        <v>0</v>
      </c>
      <c r="AO97" s="42"/>
      <c r="AP97" s="42">
        <f t="shared" si="4"/>
        <v>0</v>
      </c>
      <c r="AQ97" s="42"/>
      <c r="AR97" s="42"/>
    </row>
    <row r="98" spans="1:44" x14ac:dyDescent="0.2">
      <c r="A98" s="1">
        <f t="shared" si="5"/>
        <v>6</v>
      </c>
      <c r="B98" s="10">
        <f t="shared" si="6"/>
        <v>44377</v>
      </c>
      <c r="C98" s="42">
        <v>2679811.5</v>
      </c>
      <c r="D98" s="42">
        <v>173022439.13999996</v>
      </c>
      <c r="E98" s="42">
        <v>0</v>
      </c>
      <c r="F98" s="42">
        <v>0</v>
      </c>
      <c r="G98" s="42">
        <v>2285</v>
      </c>
      <c r="H98" s="42">
        <v>16299599.640000001</v>
      </c>
      <c r="I98" s="42">
        <v>0</v>
      </c>
      <c r="J98" s="42">
        <v>16299599.640000001</v>
      </c>
      <c r="K98" s="42">
        <v>150906.60000000006</v>
      </c>
      <c r="L98" s="42">
        <v>150906.60000000006</v>
      </c>
      <c r="M98" s="42">
        <v>969215</v>
      </c>
      <c r="N98" s="42">
        <v>0</v>
      </c>
      <c r="O98" s="42">
        <v>894495.73</v>
      </c>
      <c r="P98" s="42">
        <v>150906.60000000006</v>
      </c>
      <c r="Q98" s="42">
        <v>743589.12999999977</v>
      </c>
      <c r="R98" s="42">
        <v>0</v>
      </c>
      <c r="S98" s="42">
        <v>15556010.510000002</v>
      </c>
      <c r="T98" s="42">
        <v>15556010.510000002</v>
      </c>
      <c r="U98" s="42">
        <v>1</v>
      </c>
      <c r="V98" s="42">
        <v>150907.126667</v>
      </c>
      <c r="W98" s="42">
        <v>0</v>
      </c>
      <c r="X98" s="42">
        <v>155</v>
      </c>
      <c r="Y98" s="42">
        <v>0</v>
      </c>
      <c r="Z98" s="42">
        <v>0</v>
      </c>
      <c r="AA98" s="42">
        <v>0</v>
      </c>
      <c r="AB98" s="42">
        <v>0</v>
      </c>
      <c r="AC98" s="42">
        <v>402</v>
      </c>
      <c r="AD98" s="42">
        <v>0</v>
      </c>
      <c r="AE98" s="70">
        <v>0.1111</v>
      </c>
      <c r="AF98" s="42">
        <v>0</v>
      </c>
      <c r="AG98" s="42">
        <v>0</v>
      </c>
      <c r="AH98" s="42">
        <v>0</v>
      </c>
      <c r="AI98" s="42">
        <v>1883</v>
      </c>
      <c r="AJ98" s="42">
        <v>602560</v>
      </c>
      <c r="AK98" s="42">
        <v>0</v>
      </c>
      <c r="AL98" s="42">
        <v>0</v>
      </c>
      <c r="AM98" s="42">
        <v>0</v>
      </c>
      <c r="AN98" s="42">
        <v>0</v>
      </c>
      <c r="AO98" s="42"/>
      <c r="AP98" s="42">
        <f t="shared" si="4"/>
        <v>0</v>
      </c>
      <c r="AQ98" s="42"/>
      <c r="AR98" s="42"/>
    </row>
    <row r="99" spans="1:44" x14ac:dyDescent="0.2">
      <c r="A99" s="1">
        <f t="shared" si="5"/>
        <v>7</v>
      </c>
      <c r="B99" s="10">
        <f t="shared" si="6"/>
        <v>44408</v>
      </c>
      <c r="C99" s="42">
        <v>2655313.65</v>
      </c>
      <c r="D99" s="42">
        <v>175677752.78999996</v>
      </c>
      <c r="E99" s="42">
        <v>0</v>
      </c>
      <c r="F99" s="42">
        <v>0</v>
      </c>
      <c r="G99" s="42">
        <v>2733</v>
      </c>
      <c r="H99" s="42">
        <v>15556010.510000002</v>
      </c>
      <c r="I99" s="42">
        <v>0</v>
      </c>
      <c r="J99" s="42">
        <v>15556010.510000002</v>
      </c>
      <c r="K99" s="42">
        <v>144022.22000000003</v>
      </c>
      <c r="L99" s="42">
        <v>144022.22000000003</v>
      </c>
      <c r="M99" s="42">
        <v>1131135</v>
      </c>
      <c r="N99" s="42">
        <v>0</v>
      </c>
      <c r="O99" s="42">
        <v>1049396.3</v>
      </c>
      <c r="P99" s="42">
        <v>144022.22000000003</v>
      </c>
      <c r="Q99" s="42">
        <v>905374.07999999984</v>
      </c>
      <c r="R99" s="42">
        <v>0</v>
      </c>
      <c r="S99" s="42">
        <v>14650636.430000002</v>
      </c>
      <c r="T99" s="42">
        <v>14650636.430000002</v>
      </c>
      <c r="U99" s="42">
        <v>1</v>
      </c>
      <c r="V99" s="42">
        <v>144022.73063841669</v>
      </c>
      <c r="W99" s="42">
        <v>0</v>
      </c>
      <c r="X99" s="42">
        <v>155</v>
      </c>
      <c r="Y99" s="42">
        <v>0</v>
      </c>
      <c r="Z99" s="42">
        <v>0</v>
      </c>
      <c r="AA99" s="42">
        <v>0</v>
      </c>
      <c r="AB99" s="42">
        <v>0</v>
      </c>
      <c r="AC99" s="42">
        <v>523</v>
      </c>
      <c r="AD99" s="42">
        <v>0</v>
      </c>
      <c r="AE99" s="70">
        <v>0.1111</v>
      </c>
      <c r="AF99" s="42">
        <v>0</v>
      </c>
      <c r="AG99" s="42">
        <v>0</v>
      </c>
      <c r="AH99" s="42">
        <v>0</v>
      </c>
      <c r="AI99" s="42">
        <v>2210</v>
      </c>
      <c r="AJ99" s="42">
        <v>706846.3</v>
      </c>
      <c r="AK99" s="42">
        <v>0</v>
      </c>
      <c r="AL99" s="42">
        <v>0</v>
      </c>
      <c r="AM99" s="42">
        <v>0</v>
      </c>
      <c r="AN99" s="42">
        <v>0</v>
      </c>
      <c r="AO99" s="42"/>
      <c r="AP99" s="42">
        <f t="shared" si="4"/>
        <v>0</v>
      </c>
      <c r="AQ99" s="42"/>
      <c r="AR99" s="42"/>
    </row>
    <row r="100" spans="1:44" x14ac:dyDescent="0.2">
      <c r="A100" s="1">
        <f t="shared" si="5"/>
        <v>8</v>
      </c>
      <c r="B100" s="10">
        <f t="shared" si="6"/>
        <v>44439</v>
      </c>
      <c r="C100" s="42">
        <v>2443374.9900000007</v>
      </c>
      <c r="D100" s="42">
        <v>178121127.77999997</v>
      </c>
      <c r="E100" s="42">
        <v>0</v>
      </c>
      <c r="F100" s="42">
        <v>0</v>
      </c>
      <c r="G100" s="42">
        <v>2681</v>
      </c>
      <c r="H100" s="42">
        <v>14650636.430000002</v>
      </c>
      <c r="I100" s="42">
        <v>0</v>
      </c>
      <c r="J100" s="42">
        <v>14650636.430000002</v>
      </c>
      <c r="K100" s="42">
        <v>135639.99</v>
      </c>
      <c r="L100" s="42">
        <v>135639.99</v>
      </c>
      <c r="M100" s="42">
        <v>1107715</v>
      </c>
      <c r="N100" s="42">
        <v>0</v>
      </c>
      <c r="O100" s="42">
        <v>1025098.71</v>
      </c>
      <c r="P100" s="42">
        <v>135639.99</v>
      </c>
      <c r="Q100" s="42">
        <v>889458.72000000009</v>
      </c>
      <c r="R100" s="42">
        <v>0</v>
      </c>
      <c r="S100" s="42">
        <v>13761177.709999999</v>
      </c>
      <c r="T100" s="42">
        <v>13761177.709999999</v>
      </c>
      <c r="U100" s="42">
        <v>1</v>
      </c>
      <c r="V100" s="42">
        <v>135640.47561441667</v>
      </c>
      <c r="W100" s="42">
        <v>0</v>
      </c>
      <c r="X100" s="42">
        <v>155</v>
      </c>
      <c r="Y100" s="42">
        <v>0</v>
      </c>
      <c r="Z100" s="42">
        <v>0</v>
      </c>
      <c r="AA100" s="42">
        <v>0</v>
      </c>
      <c r="AB100" s="42">
        <v>0</v>
      </c>
      <c r="AC100" s="42">
        <v>524</v>
      </c>
      <c r="AD100" s="42">
        <v>0</v>
      </c>
      <c r="AE100" s="70">
        <v>0.1111</v>
      </c>
      <c r="AF100" s="42">
        <v>0</v>
      </c>
      <c r="AG100" s="42">
        <v>0</v>
      </c>
      <c r="AH100" s="42">
        <v>0</v>
      </c>
      <c r="AI100" s="42">
        <v>2157</v>
      </c>
      <c r="AJ100" s="42">
        <v>690240</v>
      </c>
      <c r="AK100" s="42">
        <v>0</v>
      </c>
      <c r="AL100" s="42">
        <v>0</v>
      </c>
      <c r="AM100" s="42">
        <v>0</v>
      </c>
      <c r="AN100" s="42">
        <v>0</v>
      </c>
      <c r="AO100" s="42"/>
      <c r="AP100" s="42">
        <f t="shared" si="4"/>
        <v>0</v>
      </c>
      <c r="AQ100" s="42"/>
      <c r="AR100" s="42"/>
    </row>
    <row r="101" spans="1:44" x14ac:dyDescent="0.2">
      <c r="A101" s="1">
        <f t="shared" si="5"/>
        <v>9</v>
      </c>
      <c r="B101" s="10">
        <f t="shared" si="6"/>
        <v>44469</v>
      </c>
      <c r="C101" s="42">
        <v>2079926.9799999997</v>
      </c>
      <c r="D101" s="42">
        <v>180201054.75999996</v>
      </c>
      <c r="E101" s="42">
        <v>0</v>
      </c>
      <c r="F101" s="42">
        <v>0</v>
      </c>
      <c r="G101" s="42">
        <v>2653</v>
      </c>
      <c r="H101" s="42">
        <v>13761177.709999999</v>
      </c>
      <c r="I101" s="42">
        <v>0</v>
      </c>
      <c r="J101" s="42">
        <v>13761177.709999999</v>
      </c>
      <c r="K101" s="42">
        <v>127405.11999999997</v>
      </c>
      <c r="L101" s="42">
        <v>127405.11999999997</v>
      </c>
      <c r="M101" s="42">
        <v>1022735</v>
      </c>
      <c r="N101" s="42">
        <v>0</v>
      </c>
      <c r="O101" s="42">
        <v>892256.2</v>
      </c>
      <c r="P101" s="42">
        <v>127405.11999999997</v>
      </c>
      <c r="Q101" s="42">
        <v>764851.08000000019</v>
      </c>
      <c r="R101" s="42">
        <v>0</v>
      </c>
      <c r="S101" s="42">
        <v>12996326.629999999</v>
      </c>
      <c r="T101" s="42">
        <v>12996326.629999999</v>
      </c>
      <c r="U101" s="42">
        <v>1</v>
      </c>
      <c r="V101" s="42">
        <v>127405.57029841666</v>
      </c>
      <c r="W101" s="42">
        <v>0</v>
      </c>
      <c r="X101" s="42">
        <v>155</v>
      </c>
      <c r="Y101" s="42">
        <v>0</v>
      </c>
      <c r="Z101" s="42">
        <v>0</v>
      </c>
      <c r="AA101" s="42">
        <v>0</v>
      </c>
      <c r="AB101" s="42">
        <v>0</v>
      </c>
      <c r="AC101" s="42">
        <v>775</v>
      </c>
      <c r="AD101" s="42">
        <v>0</v>
      </c>
      <c r="AE101" s="70">
        <v>0.1111</v>
      </c>
      <c r="AF101" s="42">
        <v>0</v>
      </c>
      <c r="AG101" s="42">
        <v>0</v>
      </c>
      <c r="AH101" s="42">
        <v>0</v>
      </c>
      <c r="AI101" s="42">
        <v>1878</v>
      </c>
      <c r="AJ101" s="42">
        <v>600588.72</v>
      </c>
      <c r="AK101" s="42">
        <v>0</v>
      </c>
      <c r="AL101" s="42">
        <v>0</v>
      </c>
      <c r="AM101" s="42">
        <v>0</v>
      </c>
      <c r="AN101" s="42">
        <v>0</v>
      </c>
      <c r="AO101" s="42"/>
      <c r="AP101" s="42">
        <f t="shared" si="4"/>
        <v>0</v>
      </c>
      <c r="AQ101" s="42"/>
      <c r="AR101" s="42"/>
    </row>
    <row r="102" spans="1:44" x14ac:dyDescent="0.2">
      <c r="A102" s="1">
        <f t="shared" si="5"/>
        <v>10</v>
      </c>
      <c r="B102" s="10">
        <f t="shared" si="6"/>
        <v>44500</v>
      </c>
      <c r="C102" s="42">
        <v>1678482.8000000005</v>
      </c>
      <c r="D102" s="42">
        <v>181879537.55999997</v>
      </c>
      <c r="E102" s="42">
        <v>0</v>
      </c>
      <c r="F102" s="42">
        <v>0</v>
      </c>
      <c r="G102" s="42">
        <v>2449</v>
      </c>
      <c r="H102" s="42">
        <v>12996326.629999999</v>
      </c>
      <c r="I102" s="42">
        <v>0</v>
      </c>
      <c r="J102" s="42">
        <v>12996326.629999999</v>
      </c>
      <c r="K102" s="42">
        <v>120323.90000000001</v>
      </c>
      <c r="L102" s="42">
        <v>120323.90000000001</v>
      </c>
      <c r="M102" s="42">
        <v>891275</v>
      </c>
      <c r="N102" s="42">
        <v>0</v>
      </c>
      <c r="O102" s="42">
        <v>741168</v>
      </c>
      <c r="P102" s="42">
        <v>120323.90000000001</v>
      </c>
      <c r="Q102" s="42">
        <v>620844.10000000009</v>
      </c>
      <c r="R102" s="42">
        <v>0</v>
      </c>
      <c r="S102" s="42">
        <v>12375482.529999999</v>
      </c>
      <c r="T102" s="42">
        <v>12375482.529999999</v>
      </c>
      <c r="U102" s="42">
        <v>1</v>
      </c>
      <c r="V102" s="42">
        <v>120324.32404941667</v>
      </c>
      <c r="W102" s="42">
        <v>0</v>
      </c>
      <c r="X102" s="42">
        <v>155</v>
      </c>
      <c r="Y102" s="42">
        <v>0</v>
      </c>
      <c r="Z102" s="42">
        <v>0</v>
      </c>
      <c r="AA102" s="42">
        <v>0</v>
      </c>
      <c r="AB102" s="42">
        <v>0</v>
      </c>
      <c r="AC102" s="42">
        <v>889</v>
      </c>
      <c r="AD102" s="42">
        <v>0</v>
      </c>
      <c r="AE102" s="70">
        <v>0.1111</v>
      </c>
      <c r="AF102" s="42">
        <v>0</v>
      </c>
      <c r="AG102" s="42">
        <v>0</v>
      </c>
      <c r="AH102" s="42">
        <v>0</v>
      </c>
      <c r="AI102" s="42">
        <v>1560</v>
      </c>
      <c r="AJ102" s="42">
        <v>499200</v>
      </c>
      <c r="AK102" s="42">
        <v>0</v>
      </c>
      <c r="AL102" s="42">
        <v>0</v>
      </c>
      <c r="AM102" s="42">
        <v>0</v>
      </c>
      <c r="AN102" s="42">
        <v>0</v>
      </c>
      <c r="AO102" s="42"/>
      <c r="AP102" s="42">
        <f t="shared" si="4"/>
        <v>0</v>
      </c>
      <c r="AQ102" s="42"/>
      <c r="AR102" s="42"/>
    </row>
    <row r="103" spans="1:44" x14ac:dyDescent="0.2">
      <c r="A103" s="1">
        <f t="shared" si="5"/>
        <v>11</v>
      </c>
      <c r="B103" s="10">
        <f t="shared" si="6"/>
        <v>44530</v>
      </c>
      <c r="C103" s="42">
        <v>1054983.76</v>
      </c>
      <c r="D103" s="42">
        <v>182934521.31999996</v>
      </c>
      <c r="E103" s="42">
        <v>0</v>
      </c>
      <c r="F103" s="42">
        <v>0</v>
      </c>
      <c r="G103" s="42">
        <v>2074</v>
      </c>
      <c r="H103" s="42">
        <v>12375482.530000001</v>
      </c>
      <c r="I103" s="42">
        <v>0</v>
      </c>
      <c r="J103" s="42">
        <v>12375482.529999999</v>
      </c>
      <c r="K103" s="42">
        <v>114575.93999999994</v>
      </c>
      <c r="L103" s="42">
        <v>114575.93999999994</v>
      </c>
      <c r="M103" s="42">
        <v>725630</v>
      </c>
      <c r="N103" s="42">
        <v>0</v>
      </c>
      <c r="O103" s="42">
        <v>580999.11</v>
      </c>
      <c r="P103" s="42">
        <v>114575.93999999994</v>
      </c>
      <c r="Q103" s="42">
        <v>466423.17000000004</v>
      </c>
      <c r="R103" s="42">
        <v>0</v>
      </c>
      <c r="S103" s="42">
        <v>11909059.360000001</v>
      </c>
      <c r="T103" s="42">
        <v>11909059.360000001</v>
      </c>
      <c r="U103" s="42">
        <v>1</v>
      </c>
      <c r="V103" s="42">
        <v>114576.34242358334</v>
      </c>
      <c r="W103" s="42">
        <v>0</v>
      </c>
      <c r="X103" s="42">
        <v>155</v>
      </c>
      <c r="Y103" s="42">
        <v>0</v>
      </c>
      <c r="Z103" s="42">
        <v>0</v>
      </c>
      <c r="AA103" s="42">
        <v>0</v>
      </c>
      <c r="AB103" s="42">
        <v>0</v>
      </c>
      <c r="AC103" s="42">
        <v>850</v>
      </c>
      <c r="AD103" s="42">
        <v>0</v>
      </c>
      <c r="AE103" s="70">
        <v>0.1111</v>
      </c>
      <c r="AF103" s="42">
        <v>0</v>
      </c>
      <c r="AG103" s="42">
        <v>0</v>
      </c>
      <c r="AH103" s="42">
        <v>0</v>
      </c>
      <c r="AI103" s="42">
        <v>1224</v>
      </c>
      <c r="AJ103" s="42">
        <v>391279.11</v>
      </c>
      <c r="AK103" s="42">
        <v>0</v>
      </c>
      <c r="AL103" s="42">
        <v>0</v>
      </c>
      <c r="AM103" s="42">
        <v>0</v>
      </c>
      <c r="AN103" s="42">
        <v>0</v>
      </c>
      <c r="AO103" s="42"/>
      <c r="AP103" s="42">
        <f t="shared" si="4"/>
        <v>0</v>
      </c>
      <c r="AQ103" s="42"/>
      <c r="AR103" s="42"/>
    </row>
    <row r="104" spans="1:44" x14ac:dyDescent="0.2">
      <c r="A104" s="1">
        <f t="shared" si="5"/>
        <v>12</v>
      </c>
      <c r="B104" s="10">
        <f t="shared" si="6"/>
        <v>44561</v>
      </c>
      <c r="C104" s="42">
        <v>933634.18</v>
      </c>
      <c r="D104" s="42">
        <v>183868155.49999997</v>
      </c>
      <c r="E104" s="42">
        <v>0</v>
      </c>
      <c r="F104" s="42">
        <v>0</v>
      </c>
      <c r="G104" s="42">
        <v>1681</v>
      </c>
      <c r="H104" s="42">
        <v>11909059.360000001</v>
      </c>
      <c r="I104" s="42">
        <v>0</v>
      </c>
      <c r="J104" s="42">
        <v>11909059.360000001</v>
      </c>
      <c r="K104" s="42">
        <v>110257.63000000002</v>
      </c>
      <c r="L104" s="42">
        <v>110257.63000000002</v>
      </c>
      <c r="M104" s="42">
        <v>578955</v>
      </c>
      <c r="N104" s="42">
        <v>0</v>
      </c>
      <c r="O104" s="42">
        <v>465521.7</v>
      </c>
      <c r="P104" s="42">
        <v>110257.63000000002</v>
      </c>
      <c r="Q104" s="42">
        <v>355264.07</v>
      </c>
      <c r="R104" s="42">
        <v>0</v>
      </c>
      <c r="S104" s="42">
        <v>11553795.290000001</v>
      </c>
      <c r="T104" s="42">
        <v>11553795.290000001</v>
      </c>
      <c r="U104" s="42">
        <v>1</v>
      </c>
      <c r="V104" s="42">
        <v>110258.04124133335</v>
      </c>
      <c r="W104" s="42">
        <v>0</v>
      </c>
      <c r="X104" s="42">
        <v>155</v>
      </c>
      <c r="Y104" s="42">
        <v>0</v>
      </c>
      <c r="Z104" s="42">
        <v>0</v>
      </c>
      <c r="AA104" s="42">
        <v>0</v>
      </c>
      <c r="AB104" s="42">
        <v>0</v>
      </c>
      <c r="AC104" s="42">
        <v>701</v>
      </c>
      <c r="AD104" s="42">
        <v>0</v>
      </c>
      <c r="AE104" s="70">
        <v>0.1111</v>
      </c>
      <c r="AF104" s="42">
        <v>0</v>
      </c>
      <c r="AG104" s="42">
        <v>0</v>
      </c>
      <c r="AH104" s="42">
        <v>0</v>
      </c>
      <c r="AI104" s="42">
        <v>980</v>
      </c>
      <c r="AJ104" s="42">
        <v>313600</v>
      </c>
      <c r="AK104" s="42">
        <v>0</v>
      </c>
      <c r="AL104" s="42">
        <v>0</v>
      </c>
      <c r="AM104" s="42">
        <v>0</v>
      </c>
      <c r="AN104" s="42">
        <v>0</v>
      </c>
      <c r="AO104" s="42"/>
      <c r="AP104" s="42">
        <f t="shared" si="4"/>
        <v>0</v>
      </c>
      <c r="AQ104" s="42"/>
      <c r="AR104" s="42"/>
    </row>
    <row r="105" spans="1:44" x14ac:dyDescent="0.2">
      <c r="A105" s="1">
        <f t="shared" si="5"/>
        <v>1</v>
      </c>
      <c r="B105" s="10">
        <f t="shared" si="6"/>
        <v>44592</v>
      </c>
      <c r="C105" s="42">
        <v>1152965.5100000002</v>
      </c>
      <c r="D105" s="42">
        <v>185021121.00999996</v>
      </c>
      <c r="E105" s="42">
        <v>0</v>
      </c>
      <c r="F105" s="42">
        <v>0</v>
      </c>
      <c r="G105" s="42">
        <v>1054</v>
      </c>
      <c r="H105" s="42">
        <v>11553795.290000001</v>
      </c>
      <c r="I105" s="42">
        <v>0</v>
      </c>
      <c r="J105" s="42">
        <v>11553795.290000001</v>
      </c>
      <c r="K105" s="42">
        <v>106968.50000000003</v>
      </c>
      <c r="L105" s="42">
        <v>106968.50000000003</v>
      </c>
      <c r="M105" s="42">
        <v>356010</v>
      </c>
      <c r="N105" s="42">
        <v>0</v>
      </c>
      <c r="O105" s="42">
        <v>285950</v>
      </c>
      <c r="P105" s="42">
        <v>106968.50000000003</v>
      </c>
      <c r="Q105" s="42">
        <v>178981.5</v>
      </c>
      <c r="R105" s="42">
        <v>0</v>
      </c>
      <c r="S105" s="42">
        <v>11374813.790000003</v>
      </c>
      <c r="T105" s="42">
        <v>11374813.790000003</v>
      </c>
      <c r="U105" s="42">
        <v>1</v>
      </c>
      <c r="V105" s="42">
        <v>106968.88805991667</v>
      </c>
      <c r="W105" s="42">
        <v>0</v>
      </c>
      <c r="X105" s="42">
        <v>155</v>
      </c>
      <c r="Y105" s="42">
        <v>0</v>
      </c>
      <c r="Z105" s="42">
        <v>0</v>
      </c>
      <c r="AA105" s="42">
        <v>0</v>
      </c>
      <c r="AB105" s="42">
        <v>0</v>
      </c>
      <c r="AC105" s="42">
        <v>452</v>
      </c>
      <c r="AD105" s="42">
        <v>0</v>
      </c>
      <c r="AE105" s="70">
        <v>0.1111</v>
      </c>
      <c r="AF105" s="42">
        <v>0</v>
      </c>
      <c r="AG105" s="42">
        <v>0</v>
      </c>
      <c r="AH105" s="42">
        <v>0</v>
      </c>
      <c r="AI105" s="42">
        <v>602</v>
      </c>
      <c r="AJ105" s="42">
        <v>192640</v>
      </c>
      <c r="AK105" s="42">
        <v>0</v>
      </c>
      <c r="AL105" s="42">
        <v>0</v>
      </c>
      <c r="AM105" s="42">
        <v>0</v>
      </c>
      <c r="AN105" s="42">
        <v>0</v>
      </c>
      <c r="AO105" s="42"/>
      <c r="AP105" s="42">
        <f t="shared" si="4"/>
        <v>0</v>
      </c>
      <c r="AQ105" s="42"/>
      <c r="AR105" s="42"/>
    </row>
    <row r="106" spans="1:44" x14ac:dyDescent="0.2">
      <c r="A106" s="1">
        <f t="shared" si="5"/>
        <v>2</v>
      </c>
      <c r="B106" s="10">
        <f t="shared" si="6"/>
        <v>44620</v>
      </c>
      <c r="C106" s="42">
        <v>1425051.5600000005</v>
      </c>
      <c r="D106" s="42">
        <v>186446172.56999996</v>
      </c>
      <c r="E106" s="42">
        <v>0</v>
      </c>
      <c r="F106" s="42">
        <v>0</v>
      </c>
      <c r="G106" s="42">
        <v>935</v>
      </c>
      <c r="H106" s="42">
        <v>11374813.790000003</v>
      </c>
      <c r="I106" s="42">
        <v>0</v>
      </c>
      <c r="J106" s="42">
        <v>11374813.790000003</v>
      </c>
      <c r="K106" s="42">
        <v>105311.43000000001</v>
      </c>
      <c r="L106" s="42">
        <v>105311.43000000001</v>
      </c>
      <c r="M106" s="42">
        <v>316125</v>
      </c>
      <c r="N106" s="42">
        <v>0</v>
      </c>
      <c r="O106" s="42">
        <v>252882.03</v>
      </c>
      <c r="P106" s="42">
        <v>105311.43000000001</v>
      </c>
      <c r="Q106" s="42">
        <v>147570.59999999998</v>
      </c>
      <c r="R106" s="42">
        <v>0</v>
      </c>
      <c r="S106" s="42">
        <v>11227243.189999999</v>
      </c>
      <c r="T106" s="42">
        <v>11227243.189999999</v>
      </c>
      <c r="U106" s="42">
        <v>1</v>
      </c>
      <c r="V106" s="42">
        <v>105311.8176724167</v>
      </c>
      <c r="W106" s="42">
        <v>0</v>
      </c>
      <c r="X106" s="42">
        <v>155</v>
      </c>
      <c r="Y106" s="42">
        <v>0</v>
      </c>
      <c r="Z106" s="42">
        <v>0</v>
      </c>
      <c r="AA106" s="42">
        <v>0</v>
      </c>
      <c r="AB106" s="42">
        <v>0</v>
      </c>
      <c r="AC106" s="42">
        <v>402</v>
      </c>
      <c r="AD106" s="42">
        <v>0</v>
      </c>
      <c r="AE106" s="70">
        <v>0.1111</v>
      </c>
      <c r="AF106" s="42">
        <v>0</v>
      </c>
      <c r="AG106" s="42">
        <v>0</v>
      </c>
      <c r="AH106" s="42">
        <v>0</v>
      </c>
      <c r="AI106" s="42">
        <v>533</v>
      </c>
      <c r="AJ106" s="42">
        <v>170267.03</v>
      </c>
      <c r="AK106" s="42">
        <v>0</v>
      </c>
      <c r="AL106" s="42">
        <v>0</v>
      </c>
      <c r="AM106" s="42">
        <v>0</v>
      </c>
      <c r="AN106" s="42">
        <v>0</v>
      </c>
      <c r="AO106" s="42"/>
      <c r="AP106" s="42">
        <f t="shared" si="4"/>
        <v>0</v>
      </c>
      <c r="AQ106" s="42"/>
      <c r="AR106" s="42"/>
    </row>
    <row r="107" spans="1:44" x14ac:dyDescent="0.2">
      <c r="A107" s="1">
        <f t="shared" si="5"/>
        <v>3</v>
      </c>
      <c r="B107" s="10">
        <f t="shared" si="6"/>
        <v>44651</v>
      </c>
      <c r="C107" s="42">
        <v>2024546.4100000004</v>
      </c>
      <c r="D107" s="42">
        <v>188470718.97999996</v>
      </c>
      <c r="E107" s="42">
        <v>0</v>
      </c>
      <c r="F107" s="42">
        <v>0</v>
      </c>
      <c r="G107" s="42">
        <v>1156</v>
      </c>
      <c r="H107" s="42">
        <v>11227243.189999999</v>
      </c>
      <c r="I107" s="42">
        <v>0</v>
      </c>
      <c r="J107" s="42">
        <v>11227243.189999999</v>
      </c>
      <c r="K107" s="42">
        <v>103945.18000000001</v>
      </c>
      <c r="L107" s="42">
        <v>103945.18000000001</v>
      </c>
      <c r="M107" s="42">
        <v>388140</v>
      </c>
      <c r="N107" s="42">
        <v>0</v>
      </c>
      <c r="O107" s="42">
        <v>310175</v>
      </c>
      <c r="P107" s="42">
        <v>103945.18000000001</v>
      </c>
      <c r="Q107" s="42">
        <v>206229.81999999998</v>
      </c>
      <c r="R107" s="42">
        <v>0</v>
      </c>
      <c r="S107" s="42">
        <v>11021013.370000001</v>
      </c>
      <c r="T107" s="42">
        <v>11021013.370000001</v>
      </c>
      <c r="U107" s="42">
        <v>1</v>
      </c>
      <c r="V107" s="42">
        <v>103945.55986741667</v>
      </c>
      <c r="W107" s="42">
        <v>0</v>
      </c>
      <c r="X107" s="42">
        <v>155</v>
      </c>
      <c r="Y107" s="42">
        <v>0</v>
      </c>
      <c r="Z107" s="42">
        <v>0</v>
      </c>
      <c r="AA107" s="42">
        <v>0</v>
      </c>
      <c r="AB107" s="42">
        <v>0</v>
      </c>
      <c r="AC107" s="42">
        <v>503</v>
      </c>
      <c r="AD107" s="42">
        <v>0</v>
      </c>
      <c r="AE107" s="70">
        <v>0.1111</v>
      </c>
      <c r="AF107" s="42">
        <v>0</v>
      </c>
      <c r="AG107" s="42">
        <v>0</v>
      </c>
      <c r="AH107" s="42">
        <v>0</v>
      </c>
      <c r="AI107" s="42">
        <v>653</v>
      </c>
      <c r="AJ107" s="42">
        <v>208960</v>
      </c>
      <c r="AK107" s="42">
        <v>0</v>
      </c>
      <c r="AL107" s="42">
        <v>0</v>
      </c>
      <c r="AM107" s="42">
        <v>0</v>
      </c>
      <c r="AN107" s="42">
        <v>0</v>
      </c>
      <c r="AO107" s="42"/>
      <c r="AP107" s="42">
        <f t="shared" si="4"/>
        <v>0</v>
      </c>
      <c r="AQ107" s="42"/>
      <c r="AR107" s="42"/>
    </row>
    <row r="108" spans="1:44" x14ac:dyDescent="0.2">
      <c r="A108" s="1">
        <f t="shared" si="5"/>
        <v>4</v>
      </c>
      <c r="B108" s="10">
        <f t="shared" si="6"/>
        <v>44681</v>
      </c>
      <c r="C108" s="42">
        <v>2274802.3600000003</v>
      </c>
      <c r="D108" s="42">
        <v>190745521.33999997</v>
      </c>
      <c r="E108" s="42">
        <v>0</v>
      </c>
      <c r="F108" s="42">
        <v>0</v>
      </c>
      <c r="G108" s="42">
        <v>1419</v>
      </c>
      <c r="H108" s="42">
        <v>11021013.370000001</v>
      </c>
      <c r="I108" s="42">
        <v>0</v>
      </c>
      <c r="J108" s="42">
        <v>11021013.370000001</v>
      </c>
      <c r="K108" s="42">
        <v>102035.83000000002</v>
      </c>
      <c r="L108" s="42">
        <v>102035.83000000002</v>
      </c>
      <c r="M108" s="42">
        <v>476905</v>
      </c>
      <c r="N108" s="42">
        <v>0</v>
      </c>
      <c r="O108" s="42">
        <v>379189.1</v>
      </c>
      <c r="P108" s="42">
        <v>102035.83000000002</v>
      </c>
      <c r="Q108" s="42">
        <v>277153.26999999996</v>
      </c>
      <c r="R108" s="42">
        <v>0</v>
      </c>
      <c r="S108" s="42">
        <v>10743860.1</v>
      </c>
      <c r="T108" s="42">
        <v>10743860.1</v>
      </c>
      <c r="U108" s="42">
        <v>1</v>
      </c>
      <c r="V108" s="42">
        <v>102036.21545058335</v>
      </c>
      <c r="W108" s="42">
        <v>0</v>
      </c>
      <c r="X108" s="42">
        <v>155</v>
      </c>
      <c r="Y108" s="42">
        <v>0</v>
      </c>
      <c r="Z108" s="42">
        <v>0</v>
      </c>
      <c r="AA108" s="42">
        <v>0</v>
      </c>
      <c r="AB108" s="42">
        <v>0</v>
      </c>
      <c r="AC108" s="42">
        <v>620</v>
      </c>
      <c r="AD108" s="42">
        <v>0</v>
      </c>
      <c r="AE108" s="70">
        <v>0.1111</v>
      </c>
      <c r="AF108" s="42">
        <v>0</v>
      </c>
      <c r="AG108" s="42">
        <v>0</v>
      </c>
      <c r="AH108" s="42">
        <v>0</v>
      </c>
      <c r="AI108" s="42">
        <v>799</v>
      </c>
      <c r="AJ108" s="42">
        <v>255344.1</v>
      </c>
      <c r="AK108" s="42">
        <v>0</v>
      </c>
      <c r="AL108" s="42">
        <v>0</v>
      </c>
      <c r="AM108" s="42">
        <v>0</v>
      </c>
      <c r="AN108" s="42">
        <v>0</v>
      </c>
      <c r="AO108" s="42"/>
      <c r="AP108" s="42">
        <f t="shared" si="4"/>
        <v>0</v>
      </c>
      <c r="AQ108" s="42"/>
      <c r="AR108" s="42"/>
    </row>
    <row r="109" spans="1:44" x14ac:dyDescent="0.2">
      <c r="A109" s="1">
        <f t="shared" si="5"/>
        <v>5</v>
      </c>
      <c r="B109" s="10">
        <f t="shared" si="6"/>
        <v>44712</v>
      </c>
      <c r="C109" s="42">
        <v>2719612.3999999994</v>
      </c>
      <c r="D109" s="42">
        <v>193465133.73999998</v>
      </c>
      <c r="E109" s="42">
        <v>0</v>
      </c>
      <c r="F109" s="42">
        <v>0</v>
      </c>
      <c r="G109" s="42">
        <v>2030</v>
      </c>
      <c r="H109" s="42">
        <v>10743860.1</v>
      </c>
      <c r="I109" s="42">
        <v>0</v>
      </c>
      <c r="J109" s="42">
        <v>10743860.1</v>
      </c>
      <c r="K109" s="42">
        <v>99469.87000000001</v>
      </c>
      <c r="L109" s="42">
        <v>99469.87000000001</v>
      </c>
      <c r="M109" s="42">
        <v>678490</v>
      </c>
      <c r="N109" s="42">
        <v>0</v>
      </c>
      <c r="O109" s="42">
        <v>539219.92999999993</v>
      </c>
      <c r="P109" s="42">
        <v>99469.87000000001</v>
      </c>
      <c r="Q109" s="42">
        <v>439750.06000000006</v>
      </c>
      <c r="R109" s="42">
        <v>0</v>
      </c>
      <c r="S109" s="42">
        <v>10304110.039999999</v>
      </c>
      <c r="T109" s="42">
        <v>10304110.039999999</v>
      </c>
      <c r="U109" s="42">
        <v>1</v>
      </c>
      <c r="V109" s="42">
        <v>99470.238092500003</v>
      </c>
      <c r="W109" s="42">
        <v>0</v>
      </c>
      <c r="X109" s="42">
        <v>155</v>
      </c>
      <c r="Y109" s="42">
        <v>0</v>
      </c>
      <c r="Z109" s="42">
        <v>0</v>
      </c>
      <c r="AA109" s="42">
        <v>0</v>
      </c>
      <c r="AB109" s="42">
        <v>0</v>
      </c>
      <c r="AC109" s="42">
        <v>894</v>
      </c>
      <c r="AD109" s="42">
        <v>0</v>
      </c>
      <c r="AE109" s="70">
        <v>0.1111</v>
      </c>
      <c r="AF109" s="42">
        <v>0</v>
      </c>
      <c r="AG109" s="42">
        <v>0</v>
      </c>
      <c r="AH109" s="42">
        <v>0</v>
      </c>
      <c r="AI109" s="42">
        <v>1136</v>
      </c>
      <c r="AJ109" s="42">
        <v>363139.93</v>
      </c>
      <c r="AK109" s="42">
        <v>0</v>
      </c>
      <c r="AL109" s="42">
        <v>0</v>
      </c>
      <c r="AM109" s="42">
        <v>0</v>
      </c>
      <c r="AN109" s="42">
        <v>0</v>
      </c>
      <c r="AO109" s="42"/>
      <c r="AP109" s="42">
        <f t="shared" si="4"/>
        <v>0</v>
      </c>
      <c r="AQ109" s="42"/>
      <c r="AR109" s="42"/>
    </row>
    <row r="110" spans="1:44" x14ac:dyDescent="0.2">
      <c r="A110" s="1">
        <f t="shared" si="5"/>
        <v>6</v>
      </c>
      <c r="B110" s="10">
        <f t="shared" si="6"/>
        <v>44742</v>
      </c>
      <c r="C110" s="42">
        <v>2666412.4699999993</v>
      </c>
      <c r="D110" s="42">
        <v>196131546.20999998</v>
      </c>
      <c r="E110" s="42">
        <v>0</v>
      </c>
      <c r="F110" s="42">
        <v>0</v>
      </c>
      <c r="G110" s="42">
        <v>2274</v>
      </c>
      <c r="H110" s="42">
        <v>10304110.039999999</v>
      </c>
      <c r="I110" s="42">
        <v>0</v>
      </c>
      <c r="J110" s="42">
        <v>10304110.039999999</v>
      </c>
      <c r="K110" s="42">
        <v>95398.550000000017</v>
      </c>
      <c r="L110" s="42">
        <v>95398.550000000017</v>
      </c>
      <c r="M110" s="42">
        <v>758230</v>
      </c>
      <c r="N110" s="42">
        <v>0</v>
      </c>
      <c r="O110" s="42">
        <v>593370.76</v>
      </c>
      <c r="P110" s="42">
        <v>95398.550000000017</v>
      </c>
      <c r="Q110" s="42">
        <v>497972.21000000008</v>
      </c>
      <c r="R110" s="42">
        <v>0</v>
      </c>
      <c r="S110" s="42">
        <v>9806137.8300000019</v>
      </c>
      <c r="T110" s="42">
        <v>9806137.8300000019</v>
      </c>
      <c r="U110" s="42">
        <v>1</v>
      </c>
      <c r="V110" s="42">
        <v>95398.885453666662</v>
      </c>
      <c r="W110" s="42">
        <v>0</v>
      </c>
      <c r="X110" s="42">
        <v>155</v>
      </c>
      <c r="Y110" s="42">
        <v>0</v>
      </c>
      <c r="Z110" s="42">
        <v>0</v>
      </c>
      <c r="AA110" s="42">
        <v>0</v>
      </c>
      <c r="AB110" s="42">
        <v>0</v>
      </c>
      <c r="AC110" s="42">
        <v>1024</v>
      </c>
      <c r="AD110" s="42">
        <v>0</v>
      </c>
      <c r="AE110" s="70">
        <v>0.1111</v>
      </c>
      <c r="AF110" s="42">
        <v>0</v>
      </c>
      <c r="AG110" s="42">
        <v>0</v>
      </c>
      <c r="AH110" s="42">
        <v>0</v>
      </c>
      <c r="AI110" s="42">
        <v>1250</v>
      </c>
      <c r="AJ110" s="42">
        <v>399620.75999999995</v>
      </c>
      <c r="AK110" s="42">
        <v>0</v>
      </c>
      <c r="AL110" s="42">
        <v>0</v>
      </c>
      <c r="AM110" s="42">
        <v>0</v>
      </c>
      <c r="AN110" s="42">
        <v>0</v>
      </c>
      <c r="AO110" s="42"/>
      <c r="AP110" s="42">
        <f t="shared" si="4"/>
        <v>0</v>
      </c>
      <c r="AQ110" s="42"/>
      <c r="AR110" s="42"/>
    </row>
    <row r="111" spans="1:44" x14ac:dyDescent="0.2">
      <c r="A111" s="1">
        <f t="shared" si="5"/>
        <v>7</v>
      </c>
      <c r="B111" s="10">
        <f t="shared" si="6"/>
        <v>44773</v>
      </c>
      <c r="C111" s="42">
        <v>2642037.09</v>
      </c>
      <c r="D111" s="42">
        <v>198773583.29999998</v>
      </c>
      <c r="E111" s="42">
        <v>0</v>
      </c>
      <c r="F111" s="42">
        <v>0</v>
      </c>
      <c r="G111" s="42">
        <v>2718</v>
      </c>
      <c r="H111" s="42">
        <v>9806137.8300000019</v>
      </c>
      <c r="I111" s="42">
        <v>0</v>
      </c>
      <c r="J111" s="42">
        <v>9806137.8300000019</v>
      </c>
      <c r="K111" s="42">
        <v>90788.159999999989</v>
      </c>
      <c r="L111" s="42">
        <v>90788.159999999989</v>
      </c>
      <c r="M111" s="42">
        <v>895850</v>
      </c>
      <c r="N111" s="42">
        <v>0</v>
      </c>
      <c r="O111" s="42">
        <v>644707.47000000009</v>
      </c>
      <c r="P111" s="42">
        <v>90788.159999999989</v>
      </c>
      <c r="Q111" s="42">
        <v>553919.31000000017</v>
      </c>
      <c r="R111" s="42">
        <v>0</v>
      </c>
      <c r="S111" s="42">
        <v>9252218.5199999996</v>
      </c>
      <c r="T111" s="42">
        <v>9252218.5199999996</v>
      </c>
      <c r="U111" s="42">
        <v>1</v>
      </c>
      <c r="V111" s="42">
        <v>90788.492742750022</v>
      </c>
      <c r="W111" s="42">
        <v>0</v>
      </c>
      <c r="X111" s="42">
        <v>155</v>
      </c>
      <c r="Y111" s="42">
        <v>0</v>
      </c>
      <c r="Z111" s="42">
        <v>0</v>
      </c>
      <c r="AA111" s="42">
        <v>0</v>
      </c>
      <c r="AB111" s="42">
        <v>0</v>
      </c>
      <c r="AC111" s="42">
        <v>1360</v>
      </c>
      <c r="AD111" s="42">
        <v>0</v>
      </c>
      <c r="AE111" s="70">
        <v>0.1111</v>
      </c>
      <c r="AF111" s="42">
        <v>0</v>
      </c>
      <c r="AG111" s="42">
        <v>0</v>
      </c>
      <c r="AH111" s="42">
        <v>0</v>
      </c>
      <c r="AI111" s="42">
        <v>1358</v>
      </c>
      <c r="AJ111" s="42">
        <v>434217.47</v>
      </c>
      <c r="AK111" s="42">
        <v>0</v>
      </c>
      <c r="AL111" s="42">
        <v>0</v>
      </c>
      <c r="AM111" s="42">
        <v>0</v>
      </c>
      <c r="AN111" s="42">
        <v>0</v>
      </c>
      <c r="AO111" s="42"/>
      <c r="AP111" s="42">
        <f t="shared" si="4"/>
        <v>0</v>
      </c>
      <c r="AQ111" s="42"/>
      <c r="AR111" s="42"/>
    </row>
    <row r="112" spans="1:44" x14ac:dyDescent="0.2">
      <c r="A112" s="1">
        <f t="shared" si="5"/>
        <v>8</v>
      </c>
      <c r="B112" s="10">
        <f t="shared" si="6"/>
        <v>44804</v>
      </c>
      <c r="C112" s="42">
        <v>2431158.0999999996</v>
      </c>
      <c r="D112" s="42">
        <v>201204741.39999998</v>
      </c>
      <c r="E112" s="42">
        <v>0</v>
      </c>
      <c r="F112" s="42">
        <v>0</v>
      </c>
      <c r="G112" s="42">
        <v>2666</v>
      </c>
      <c r="H112" s="42">
        <v>9252218.5199999996</v>
      </c>
      <c r="I112" s="42">
        <v>0</v>
      </c>
      <c r="J112" s="42">
        <v>9252218.5199999996</v>
      </c>
      <c r="K112" s="42">
        <v>85659.81</v>
      </c>
      <c r="L112" s="42">
        <v>85659.81</v>
      </c>
      <c r="M112" s="42">
        <v>825390</v>
      </c>
      <c r="N112" s="42">
        <v>0</v>
      </c>
      <c r="O112" s="42">
        <v>611205.80000000005</v>
      </c>
      <c r="P112" s="42">
        <v>85659.81</v>
      </c>
      <c r="Q112" s="42">
        <v>525545.98999999987</v>
      </c>
      <c r="R112" s="42">
        <v>0</v>
      </c>
      <c r="S112" s="42">
        <v>8726672.5300000012</v>
      </c>
      <c r="T112" s="42">
        <v>8726672.5300000012</v>
      </c>
      <c r="U112" s="42">
        <v>1</v>
      </c>
      <c r="V112" s="42">
        <v>85660.123131</v>
      </c>
      <c r="W112" s="42">
        <v>0</v>
      </c>
      <c r="X112" s="42">
        <v>155</v>
      </c>
      <c r="Y112" s="42">
        <v>0</v>
      </c>
      <c r="Z112" s="42">
        <v>0</v>
      </c>
      <c r="AA112" s="42">
        <v>0</v>
      </c>
      <c r="AB112" s="42">
        <v>0</v>
      </c>
      <c r="AC112" s="42">
        <v>1379</v>
      </c>
      <c r="AD112" s="42">
        <v>0</v>
      </c>
      <c r="AE112" s="70">
        <v>0.1111</v>
      </c>
      <c r="AF112" s="42">
        <v>0</v>
      </c>
      <c r="AG112" s="42">
        <v>0</v>
      </c>
      <c r="AH112" s="42">
        <v>0</v>
      </c>
      <c r="AI112" s="42">
        <v>1287</v>
      </c>
      <c r="AJ112" s="42">
        <v>411720.8</v>
      </c>
      <c r="AK112" s="42">
        <v>0</v>
      </c>
      <c r="AL112" s="42">
        <v>0</v>
      </c>
      <c r="AM112" s="42">
        <v>0</v>
      </c>
      <c r="AN112" s="42">
        <v>0</v>
      </c>
      <c r="AO112" s="42"/>
      <c r="AP112" s="42">
        <f t="shared" si="4"/>
        <v>0</v>
      </c>
      <c r="AQ112" s="42"/>
      <c r="AR112" s="42"/>
    </row>
    <row r="113" spans="1:44" x14ac:dyDescent="0.2">
      <c r="A113" s="1">
        <f t="shared" si="5"/>
        <v>9</v>
      </c>
      <c r="B113" s="10">
        <f t="shared" si="6"/>
        <v>44834</v>
      </c>
      <c r="C113" s="42">
        <v>2069527.3600000003</v>
      </c>
      <c r="D113" s="42">
        <v>203274268.75999999</v>
      </c>
      <c r="E113" s="42">
        <v>0</v>
      </c>
      <c r="F113" s="42">
        <v>0</v>
      </c>
      <c r="G113" s="42">
        <v>2643</v>
      </c>
      <c r="H113" s="42">
        <v>8726672.5300000012</v>
      </c>
      <c r="I113" s="42">
        <v>0</v>
      </c>
      <c r="J113" s="42">
        <v>8726672.5300000012</v>
      </c>
      <c r="K113" s="42">
        <v>80794.150000000009</v>
      </c>
      <c r="L113" s="42">
        <v>80794.150000000009</v>
      </c>
      <c r="M113" s="42">
        <v>815425</v>
      </c>
      <c r="N113" s="42">
        <v>0</v>
      </c>
      <c r="O113" s="42">
        <v>597980.23</v>
      </c>
      <c r="P113" s="42">
        <v>80794.150000000009</v>
      </c>
      <c r="Q113" s="42">
        <v>517186.07999999996</v>
      </c>
      <c r="R113" s="42">
        <v>0</v>
      </c>
      <c r="S113" s="42">
        <v>8209486.4500000002</v>
      </c>
      <c r="T113" s="42">
        <v>8209486.4500000002</v>
      </c>
      <c r="U113" s="42">
        <v>1</v>
      </c>
      <c r="V113" s="42">
        <v>80794.44317358335</v>
      </c>
      <c r="W113" s="42">
        <v>0</v>
      </c>
      <c r="X113" s="42">
        <v>155</v>
      </c>
      <c r="Y113" s="42">
        <v>0</v>
      </c>
      <c r="Z113" s="42">
        <v>0</v>
      </c>
      <c r="AA113" s="42">
        <v>0</v>
      </c>
      <c r="AB113" s="42">
        <v>0</v>
      </c>
      <c r="AC113" s="42">
        <v>1384</v>
      </c>
      <c r="AD113" s="42">
        <v>0</v>
      </c>
      <c r="AE113" s="70">
        <v>0.1111</v>
      </c>
      <c r="AF113" s="42">
        <v>0</v>
      </c>
      <c r="AG113" s="42">
        <v>0</v>
      </c>
      <c r="AH113" s="42">
        <v>0</v>
      </c>
      <c r="AI113" s="42">
        <v>1259</v>
      </c>
      <c r="AJ113" s="42">
        <v>402835.23</v>
      </c>
      <c r="AK113" s="42">
        <v>0</v>
      </c>
      <c r="AL113" s="42">
        <v>0</v>
      </c>
      <c r="AM113" s="42">
        <v>0</v>
      </c>
      <c r="AN113" s="42">
        <v>0</v>
      </c>
      <c r="AO113" s="42"/>
      <c r="AP113" s="42">
        <f t="shared" si="4"/>
        <v>0</v>
      </c>
      <c r="AQ113" s="42"/>
      <c r="AR113" s="42"/>
    </row>
    <row r="114" spans="1:44" x14ac:dyDescent="0.2">
      <c r="A114" s="1">
        <f t="shared" si="5"/>
        <v>10</v>
      </c>
      <c r="B114" s="10">
        <f t="shared" si="6"/>
        <v>44865</v>
      </c>
      <c r="C114" s="42">
        <v>1670090.3899999997</v>
      </c>
      <c r="D114" s="42">
        <v>204944359.14999998</v>
      </c>
      <c r="E114" s="42">
        <v>0</v>
      </c>
      <c r="F114" s="42">
        <v>0</v>
      </c>
      <c r="G114" s="42">
        <v>2432</v>
      </c>
      <c r="H114" s="42">
        <v>8209486.4500000002</v>
      </c>
      <c r="I114" s="42">
        <v>0</v>
      </c>
      <c r="J114" s="42">
        <v>8209486.4500000002</v>
      </c>
      <c r="K114" s="42">
        <v>76005.89</v>
      </c>
      <c r="L114" s="42">
        <v>76005.89</v>
      </c>
      <c r="M114" s="42">
        <v>743040</v>
      </c>
      <c r="N114" s="42">
        <v>0</v>
      </c>
      <c r="O114" s="42">
        <v>537664.49</v>
      </c>
      <c r="P114" s="42">
        <v>76005.89</v>
      </c>
      <c r="Q114" s="42">
        <v>461658.6</v>
      </c>
      <c r="R114" s="42">
        <v>0</v>
      </c>
      <c r="S114" s="42">
        <v>7747827.8499999996</v>
      </c>
      <c r="T114" s="42">
        <v>7747827.8499999996</v>
      </c>
      <c r="U114" s="42">
        <v>1</v>
      </c>
      <c r="V114" s="42">
        <v>76006.162049583334</v>
      </c>
      <c r="W114" s="42">
        <v>0</v>
      </c>
      <c r="X114" s="42">
        <v>155</v>
      </c>
      <c r="Y114" s="42">
        <v>0</v>
      </c>
      <c r="Z114" s="42">
        <v>0</v>
      </c>
      <c r="AA114" s="42">
        <v>0</v>
      </c>
      <c r="AB114" s="42">
        <v>0</v>
      </c>
      <c r="AC114" s="42">
        <v>1300</v>
      </c>
      <c r="AD114" s="42">
        <v>0</v>
      </c>
      <c r="AE114" s="70">
        <v>0.1111</v>
      </c>
      <c r="AF114" s="42">
        <v>0</v>
      </c>
      <c r="AG114" s="42">
        <v>0</v>
      </c>
      <c r="AH114" s="42">
        <v>0</v>
      </c>
      <c r="AI114" s="42">
        <v>1132</v>
      </c>
      <c r="AJ114" s="42">
        <v>362204.49</v>
      </c>
      <c r="AK114" s="42">
        <v>0</v>
      </c>
      <c r="AL114" s="42">
        <v>0</v>
      </c>
      <c r="AM114" s="42">
        <v>0</v>
      </c>
      <c r="AN114" s="42">
        <v>0</v>
      </c>
      <c r="AO114" s="42"/>
      <c r="AP114" s="42">
        <f t="shared" si="4"/>
        <v>0</v>
      </c>
      <c r="AQ114" s="42"/>
      <c r="AR114" s="42"/>
    </row>
    <row r="115" spans="1:44" x14ac:dyDescent="0.2">
      <c r="A115" s="1">
        <f t="shared" si="5"/>
        <v>11</v>
      </c>
      <c r="B115" s="10">
        <f t="shared" si="6"/>
        <v>44895</v>
      </c>
      <c r="C115" s="42">
        <v>1049708.8499999999</v>
      </c>
      <c r="D115" s="42">
        <v>205994067.99999997</v>
      </c>
      <c r="E115" s="42">
        <v>0</v>
      </c>
      <c r="F115" s="42">
        <v>0</v>
      </c>
      <c r="G115" s="42">
        <v>2070</v>
      </c>
      <c r="H115" s="42">
        <v>7747827.8499999996</v>
      </c>
      <c r="I115" s="42">
        <v>0</v>
      </c>
      <c r="J115" s="42">
        <v>7747827.8499999996</v>
      </c>
      <c r="K115" s="42">
        <v>71731.710000000006</v>
      </c>
      <c r="L115" s="42">
        <v>71731.710000000006</v>
      </c>
      <c r="M115" s="42">
        <v>630290</v>
      </c>
      <c r="N115" s="42">
        <v>0</v>
      </c>
      <c r="O115" s="42">
        <v>459325</v>
      </c>
      <c r="P115" s="42">
        <v>71731.710000000006</v>
      </c>
      <c r="Q115" s="42">
        <v>387593.29000000004</v>
      </c>
      <c r="R115" s="42">
        <v>0</v>
      </c>
      <c r="S115" s="42">
        <v>7360234.5599999996</v>
      </c>
      <c r="T115" s="42">
        <v>7360234.5599999996</v>
      </c>
      <c r="U115" s="42">
        <v>1</v>
      </c>
      <c r="V115" s="42">
        <v>71731.972844583332</v>
      </c>
      <c r="W115" s="42">
        <v>0</v>
      </c>
      <c r="X115" s="42">
        <v>155</v>
      </c>
      <c r="Y115" s="42">
        <v>0</v>
      </c>
      <c r="Z115" s="42">
        <v>0</v>
      </c>
      <c r="AA115" s="42">
        <v>0</v>
      </c>
      <c r="AB115" s="42">
        <v>0</v>
      </c>
      <c r="AC115" s="42">
        <v>1103</v>
      </c>
      <c r="AD115" s="42">
        <v>0</v>
      </c>
      <c r="AE115" s="70">
        <v>0.1111</v>
      </c>
      <c r="AF115" s="42">
        <v>0</v>
      </c>
      <c r="AG115" s="42">
        <v>0</v>
      </c>
      <c r="AH115" s="42">
        <v>0</v>
      </c>
      <c r="AI115" s="42">
        <v>967</v>
      </c>
      <c r="AJ115" s="42">
        <v>309440</v>
      </c>
      <c r="AK115" s="42">
        <v>0</v>
      </c>
      <c r="AL115" s="42">
        <v>0</v>
      </c>
      <c r="AM115" s="42">
        <v>0</v>
      </c>
      <c r="AN115" s="42">
        <v>0</v>
      </c>
      <c r="AO115" s="42"/>
      <c r="AP115" s="42">
        <f t="shared" si="4"/>
        <v>0</v>
      </c>
      <c r="AQ115" s="42"/>
      <c r="AR115" s="42"/>
    </row>
    <row r="116" spans="1:44" x14ac:dyDescent="0.2">
      <c r="A116" s="1">
        <f t="shared" si="5"/>
        <v>12</v>
      </c>
      <c r="B116" s="10">
        <f t="shared" si="6"/>
        <v>44926</v>
      </c>
      <c r="C116" s="42">
        <v>928965.98999999976</v>
      </c>
      <c r="D116" s="42">
        <v>206923033.98999998</v>
      </c>
      <c r="E116" s="42">
        <v>0</v>
      </c>
      <c r="F116" s="42">
        <v>0</v>
      </c>
      <c r="G116" s="42">
        <v>1669</v>
      </c>
      <c r="H116" s="42">
        <v>7360234.5599999996</v>
      </c>
      <c r="I116" s="42">
        <v>0</v>
      </c>
      <c r="J116" s="42">
        <v>7360234.5599999996</v>
      </c>
      <c r="K116" s="42">
        <v>68143.260000000009</v>
      </c>
      <c r="L116" s="42">
        <v>68143.260000000009</v>
      </c>
      <c r="M116" s="42">
        <v>510215</v>
      </c>
      <c r="N116" s="42">
        <v>0</v>
      </c>
      <c r="O116" s="42">
        <v>373350</v>
      </c>
      <c r="P116" s="42">
        <v>68143.260000000009</v>
      </c>
      <c r="Q116" s="42">
        <v>305206.74</v>
      </c>
      <c r="R116" s="42">
        <v>0</v>
      </c>
      <c r="S116" s="42">
        <v>7055027.8200000003</v>
      </c>
      <c r="T116" s="42">
        <v>7055027.8200000003</v>
      </c>
      <c r="U116" s="42">
        <v>1</v>
      </c>
      <c r="V116" s="42">
        <v>68143.504967999994</v>
      </c>
      <c r="W116" s="42">
        <v>0</v>
      </c>
      <c r="X116" s="42">
        <v>155</v>
      </c>
      <c r="Y116" s="42">
        <v>0</v>
      </c>
      <c r="Z116" s="42">
        <v>0</v>
      </c>
      <c r="AA116" s="42">
        <v>0</v>
      </c>
      <c r="AB116" s="42">
        <v>0</v>
      </c>
      <c r="AC116" s="42">
        <v>883</v>
      </c>
      <c r="AD116" s="42">
        <v>0</v>
      </c>
      <c r="AE116" s="70">
        <v>0.1111</v>
      </c>
      <c r="AF116" s="42">
        <v>0</v>
      </c>
      <c r="AG116" s="42">
        <v>0</v>
      </c>
      <c r="AH116" s="42">
        <v>0</v>
      </c>
      <c r="AI116" s="42">
        <v>786</v>
      </c>
      <c r="AJ116" s="42">
        <v>251520</v>
      </c>
      <c r="AK116" s="42">
        <v>0</v>
      </c>
      <c r="AL116" s="42">
        <v>0</v>
      </c>
      <c r="AM116" s="42">
        <v>0</v>
      </c>
      <c r="AN116" s="42">
        <v>0</v>
      </c>
      <c r="AO116" s="42"/>
      <c r="AP116" s="42">
        <f t="shared" si="4"/>
        <v>0</v>
      </c>
      <c r="AQ116" s="42"/>
      <c r="AR116" s="42"/>
    </row>
    <row r="117" spans="1:44" x14ac:dyDescent="0.2">
      <c r="A117" s="1">
        <f t="shared" si="5"/>
        <v>1</v>
      </c>
      <c r="B117" s="10">
        <f t="shared" si="6"/>
        <v>44957</v>
      </c>
      <c r="C117" s="42">
        <v>1147200.69</v>
      </c>
      <c r="D117" s="42">
        <v>208070234.67999998</v>
      </c>
      <c r="E117" s="42">
        <v>0</v>
      </c>
      <c r="F117" s="42">
        <v>0</v>
      </c>
      <c r="G117" s="42">
        <v>1048</v>
      </c>
      <c r="H117" s="42">
        <v>7055027.8200000003</v>
      </c>
      <c r="I117" s="42">
        <v>0</v>
      </c>
      <c r="J117" s="42">
        <v>7055027.8200000003</v>
      </c>
      <c r="K117" s="42">
        <v>65317.55</v>
      </c>
      <c r="L117" s="42">
        <v>65317.55</v>
      </c>
      <c r="M117" s="42">
        <v>320520</v>
      </c>
      <c r="N117" s="42">
        <v>0</v>
      </c>
      <c r="O117" s="42">
        <v>234650</v>
      </c>
      <c r="P117" s="42">
        <v>65317.55</v>
      </c>
      <c r="Q117" s="42">
        <v>169332.44999999998</v>
      </c>
      <c r="R117" s="42">
        <v>0</v>
      </c>
      <c r="S117" s="42">
        <v>6885695.3699999992</v>
      </c>
      <c r="T117" s="42">
        <v>6885695.3699999992</v>
      </c>
      <c r="U117" s="42">
        <v>1</v>
      </c>
      <c r="V117" s="42">
        <v>65317.799233500002</v>
      </c>
      <c r="W117" s="42">
        <v>0</v>
      </c>
      <c r="X117" s="42">
        <v>155</v>
      </c>
      <c r="Y117" s="42">
        <v>0</v>
      </c>
      <c r="Z117" s="42">
        <v>0</v>
      </c>
      <c r="AA117" s="42">
        <v>0</v>
      </c>
      <c r="AB117" s="42">
        <v>0</v>
      </c>
      <c r="AC117" s="42">
        <v>554</v>
      </c>
      <c r="AD117" s="42">
        <v>0</v>
      </c>
      <c r="AE117" s="70">
        <v>0.1111</v>
      </c>
      <c r="AF117" s="42">
        <v>0</v>
      </c>
      <c r="AG117" s="42">
        <v>0</v>
      </c>
      <c r="AH117" s="42">
        <v>0</v>
      </c>
      <c r="AI117" s="42">
        <v>494</v>
      </c>
      <c r="AJ117" s="42">
        <v>158080</v>
      </c>
      <c r="AK117" s="42">
        <v>0</v>
      </c>
      <c r="AL117" s="42">
        <v>0</v>
      </c>
      <c r="AM117" s="42">
        <v>0</v>
      </c>
      <c r="AN117" s="42">
        <v>0</v>
      </c>
      <c r="AO117" s="42"/>
      <c r="AP117" s="42">
        <f t="shared" si="4"/>
        <v>0</v>
      </c>
      <c r="AQ117" s="42"/>
      <c r="AR117" s="42"/>
    </row>
    <row r="118" spans="1:44" x14ac:dyDescent="0.2">
      <c r="A118" s="1">
        <f t="shared" si="5"/>
        <v>2</v>
      </c>
      <c r="B118" s="10">
        <f t="shared" si="6"/>
        <v>44985</v>
      </c>
      <c r="C118" s="42">
        <v>1417926.3099999994</v>
      </c>
      <c r="D118" s="42">
        <v>209488160.98999998</v>
      </c>
      <c r="E118" s="42">
        <v>0</v>
      </c>
      <c r="F118" s="42">
        <v>0</v>
      </c>
      <c r="G118" s="42">
        <v>931</v>
      </c>
      <c r="H118" s="42">
        <v>6885695.3699999992</v>
      </c>
      <c r="I118" s="42">
        <v>0</v>
      </c>
      <c r="J118" s="42">
        <v>6885695.3699999992</v>
      </c>
      <c r="K118" s="42">
        <v>63749.830000000009</v>
      </c>
      <c r="L118" s="42">
        <v>63749.830000000009</v>
      </c>
      <c r="M118" s="42">
        <v>285105</v>
      </c>
      <c r="N118" s="42">
        <v>0</v>
      </c>
      <c r="O118" s="42">
        <v>209000</v>
      </c>
      <c r="P118" s="42">
        <v>63749.830000000009</v>
      </c>
      <c r="Q118" s="42">
        <v>145250.16999999998</v>
      </c>
      <c r="R118" s="42">
        <v>0</v>
      </c>
      <c r="S118" s="42">
        <v>6740445.2000000011</v>
      </c>
      <c r="T118" s="42">
        <v>6740445.2000000011</v>
      </c>
      <c r="U118" s="42">
        <v>1</v>
      </c>
      <c r="V118" s="42">
        <v>63750.062967249993</v>
      </c>
      <c r="W118" s="42">
        <v>0</v>
      </c>
      <c r="X118" s="42">
        <v>155</v>
      </c>
      <c r="Y118" s="42">
        <v>0</v>
      </c>
      <c r="Z118" s="42">
        <v>0</v>
      </c>
      <c r="AA118" s="42">
        <v>0</v>
      </c>
      <c r="AB118" s="42">
        <v>0</v>
      </c>
      <c r="AC118" s="42">
        <v>491</v>
      </c>
      <c r="AD118" s="42">
        <v>0</v>
      </c>
      <c r="AE118" s="70">
        <v>0.1111</v>
      </c>
      <c r="AF118" s="42">
        <v>0</v>
      </c>
      <c r="AG118" s="42">
        <v>0</v>
      </c>
      <c r="AH118" s="42">
        <v>0</v>
      </c>
      <c r="AI118" s="42">
        <v>440</v>
      </c>
      <c r="AJ118" s="42">
        <v>140800</v>
      </c>
      <c r="AK118" s="42">
        <v>0</v>
      </c>
      <c r="AL118" s="42">
        <v>0</v>
      </c>
      <c r="AM118" s="42">
        <v>0</v>
      </c>
      <c r="AN118" s="42">
        <v>0</v>
      </c>
      <c r="AO118" s="42"/>
      <c r="AP118" s="42">
        <f t="shared" si="4"/>
        <v>0</v>
      </c>
      <c r="AQ118" s="42"/>
      <c r="AR118" s="42"/>
    </row>
    <row r="119" spans="1:44" x14ac:dyDescent="0.2">
      <c r="A119" s="1">
        <f t="shared" si="5"/>
        <v>3</v>
      </c>
      <c r="B119" s="10">
        <f t="shared" si="6"/>
        <v>45016</v>
      </c>
      <c r="C119" s="42">
        <v>2014423.6700000002</v>
      </c>
      <c r="D119" s="42">
        <v>211502584.65999997</v>
      </c>
      <c r="E119" s="42">
        <v>0</v>
      </c>
      <c r="F119" s="42">
        <v>0</v>
      </c>
      <c r="G119" s="42">
        <v>1146</v>
      </c>
      <c r="H119" s="42">
        <v>6740445.2000000011</v>
      </c>
      <c r="I119" s="42">
        <v>0</v>
      </c>
      <c r="J119" s="42">
        <v>6740445.2000000011</v>
      </c>
      <c r="K119" s="42">
        <v>62405.05999999999</v>
      </c>
      <c r="L119" s="42">
        <v>62405.05999999999</v>
      </c>
      <c r="M119" s="42">
        <v>351070</v>
      </c>
      <c r="N119" s="42">
        <v>0</v>
      </c>
      <c r="O119" s="42">
        <v>257450</v>
      </c>
      <c r="P119" s="42">
        <v>62405.05999999999</v>
      </c>
      <c r="Q119" s="42">
        <v>195044.93999999997</v>
      </c>
      <c r="R119" s="42">
        <v>0</v>
      </c>
      <c r="S119" s="42">
        <v>6545400.2599999998</v>
      </c>
      <c r="T119" s="42">
        <v>6545400.2599999998</v>
      </c>
      <c r="U119" s="42">
        <v>1</v>
      </c>
      <c r="V119" s="42">
        <v>62405.288476666683</v>
      </c>
      <c r="W119" s="42">
        <v>0</v>
      </c>
      <c r="X119" s="42">
        <v>155</v>
      </c>
      <c r="Y119" s="42">
        <v>0</v>
      </c>
      <c r="Z119" s="42">
        <v>0</v>
      </c>
      <c r="AA119" s="42">
        <v>0</v>
      </c>
      <c r="AB119" s="42">
        <v>0</v>
      </c>
      <c r="AC119" s="42">
        <v>604</v>
      </c>
      <c r="AD119" s="42">
        <v>0</v>
      </c>
      <c r="AE119" s="70">
        <v>0.1111</v>
      </c>
      <c r="AF119" s="42">
        <v>0</v>
      </c>
      <c r="AG119" s="42">
        <v>0</v>
      </c>
      <c r="AH119" s="42">
        <v>0</v>
      </c>
      <c r="AI119" s="42">
        <v>542</v>
      </c>
      <c r="AJ119" s="42">
        <v>173440</v>
      </c>
      <c r="AK119" s="42">
        <v>0</v>
      </c>
      <c r="AL119" s="42">
        <v>0</v>
      </c>
      <c r="AM119" s="42">
        <v>0</v>
      </c>
      <c r="AN119" s="42">
        <v>0</v>
      </c>
      <c r="AO119" s="42"/>
      <c r="AP119" s="42">
        <f t="shared" si="4"/>
        <v>0</v>
      </c>
      <c r="AQ119" s="42"/>
      <c r="AR119" s="42"/>
    </row>
    <row r="120" spans="1:44" x14ac:dyDescent="0.2">
      <c r="A120" s="1">
        <f t="shared" si="5"/>
        <v>4</v>
      </c>
      <c r="B120" s="10">
        <f t="shared" si="6"/>
        <v>45046</v>
      </c>
      <c r="C120" s="42">
        <v>2263428.37</v>
      </c>
      <c r="D120" s="42">
        <v>213766013.02999997</v>
      </c>
      <c r="E120" s="42">
        <v>0</v>
      </c>
      <c r="F120" s="42">
        <v>0</v>
      </c>
      <c r="G120" s="42">
        <v>1421</v>
      </c>
      <c r="H120" s="42">
        <v>6545400.2599999998</v>
      </c>
      <c r="I120" s="42">
        <v>0</v>
      </c>
      <c r="J120" s="42">
        <v>6545400.2599999998</v>
      </c>
      <c r="K120" s="42">
        <v>60599.27</v>
      </c>
      <c r="L120" s="42">
        <v>60599.27</v>
      </c>
      <c r="M120" s="42">
        <v>433055</v>
      </c>
      <c r="N120" s="42">
        <v>0</v>
      </c>
      <c r="O120" s="42">
        <v>315453.44</v>
      </c>
      <c r="P120" s="42">
        <v>60599.27</v>
      </c>
      <c r="Q120" s="42">
        <v>254854.16999999998</v>
      </c>
      <c r="R120" s="42">
        <v>0</v>
      </c>
      <c r="S120" s="42">
        <v>6290546.0899999999</v>
      </c>
      <c r="T120" s="42">
        <v>6290546.0899999999</v>
      </c>
      <c r="U120" s="42">
        <v>1</v>
      </c>
      <c r="V120" s="42">
        <v>60599.497407166666</v>
      </c>
      <c r="W120" s="42">
        <v>0</v>
      </c>
      <c r="X120" s="42">
        <v>155</v>
      </c>
      <c r="Y120" s="42">
        <v>0</v>
      </c>
      <c r="Z120" s="42">
        <v>0</v>
      </c>
      <c r="AA120" s="42">
        <v>0</v>
      </c>
      <c r="AB120" s="42">
        <v>0</v>
      </c>
      <c r="AC120" s="42">
        <v>757</v>
      </c>
      <c r="AD120" s="42">
        <v>0</v>
      </c>
      <c r="AE120" s="70">
        <v>0.1111</v>
      </c>
      <c r="AF120" s="42">
        <v>0</v>
      </c>
      <c r="AG120" s="42">
        <v>0</v>
      </c>
      <c r="AH120" s="42">
        <v>0</v>
      </c>
      <c r="AI120" s="42">
        <v>664</v>
      </c>
      <c r="AJ120" s="42">
        <v>212480</v>
      </c>
      <c r="AK120" s="42">
        <v>0</v>
      </c>
      <c r="AL120" s="42">
        <v>0</v>
      </c>
      <c r="AM120" s="42">
        <v>0</v>
      </c>
      <c r="AN120" s="42">
        <v>0</v>
      </c>
      <c r="AO120" s="42"/>
      <c r="AP120" s="42">
        <f t="shared" si="4"/>
        <v>0</v>
      </c>
      <c r="AQ120" s="42"/>
      <c r="AR120" s="42"/>
    </row>
    <row r="121" spans="1:44" x14ac:dyDescent="0.2">
      <c r="A121" s="1">
        <f t="shared" si="5"/>
        <v>5</v>
      </c>
      <c r="B121" s="10">
        <f t="shared" si="6"/>
        <v>45077</v>
      </c>
      <c r="C121" s="42">
        <v>2706014.35</v>
      </c>
      <c r="D121" s="42">
        <v>216472027.37999997</v>
      </c>
      <c r="E121" s="42">
        <v>0</v>
      </c>
      <c r="F121" s="42">
        <v>0</v>
      </c>
      <c r="G121" s="42">
        <v>2013</v>
      </c>
      <c r="H121" s="42">
        <v>6290546.0899999999</v>
      </c>
      <c r="I121" s="42">
        <v>0</v>
      </c>
      <c r="J121" s="42">
        <v>6290546.0899999999</v>
      </c>
      <c r="K121" s="42">
        <v>58239.760000000017</v>
      </c>
      <c r="L121" s="42">
        <v>58239.760000000017</v>
      </c>
      <c r="M121" s="42">
        <v>605775</v>
      </c>
      <c r="N121" s="42">
        <v>0</v>
      </c>
      <c r="O121" s="42">
        <v>436050</v>
      </c>
      <c r="P121" s="42">
        <v>58239.760000000017</v>
      </c>
      <c r="Q121" s="42">
        <v>377810.24000000005</v>
      </c>
      <c r="R121" s="42">
        <v>0</v>
      </c>
      <c r="S121" s="42">
        <v>5912735.8499999996</v>
      </c>
      <c r="T121" s="42">
        <v>5912735.8499999996</v>
      </c>
      <c r="U121" s="42">
        <v>1</v>
      </c>
      <c r="V121" s="42">
        <v>58239.972549916667</v>
      </c>
      <c r="W121" s="42">
        <v>0</v>
      </c>
      <c r="X121" s="42">
        <v>155</v>
      </c>
      <c r="Y121" s="42">
        <v>0</v>
      </c>
      <c r="Z121" s="42">
        <v>0</v>
      </c>
      <c r="AA121" s="42">
        <v>0</v>
      </c>
      <c r="AB121" s="42">
        <v>0</v>
      </c>
      <c r="AC121" s="42">
        <v>1095</v>
      </c>
      <c r="AD121" s="42">
        <v>0</v>
      </c>
      <c r="AE121" s="70">
        <v>0.1111</v>
      </c>
      <c r="AF121" s="42">
        <v>0</v>
      </c>
      <c r="AG121" s="42">
        <v>0</v>
      </c>
      <c r="AH121" s="42">
        <v>0</v>
      </c>
      <c r="AI121" s="42">
        <v>918</v>
      </c>
      <c r="AJ121" s="42">
        <v>293760</v>
      </c>
      <c r="AK121" s="42">
        <v>0</v>
      </c>
      <c r="AL121" s="42">
        <v>0</v>
      </c>
      <c r="AM121" s="42">
        <v>0</v>
      </c>
      <c r="AN121" s="42">
        <v>0</v>
      </c>
      <c r="AO121" s="42"/>
      <c r="AP121" s="42">
        <f t="shared" si="4"/>
        <v>0</v>
      </c>
      <c r="AQ121" s="42"/>
      <c r="AR121" s="42"/>
    </row>
    <row r="122" spans="1:44" x14ac:dyDescent="0.2">
      <c r="A122" s="1">
        <f t="shared" si="5"/>
        <v>6</v>
      </c>
      <c r="B122" s="10">
        <f t="shared" si="6"/>
        <v>45107</v>
      </c>
      <c r="C122" s="42">
        <v>2653080.4</v>
      </c>
      <c r="D122" s="42">
        <v>219125107.77999997</v>
      </c>
      <c r="E122" s="42">
        <v>0</v>
      </c>
      <c r="F122" s="42">
        <v>0</v>
      </c>
      <c r="G122" s="42">
        <v>2261</v>
      </c>
      <c r="H122" s="42">
        <v>5912735.8499999996</v>
      </c>
      <c r="I122" s="42">
        <v>0</v>
      </c>
      <c r="J122" s="42">
        <v>5912735.8499999996</v>
      </c>
      <c r="K122" s="42">
        <v>54741.9</v>
      </c>
      <c r="L122" s="42">
        <v>54741.9</v>
      </c>
      <c r="M122" s="42">
        <v>679095</v>
      </c>
      <c r="N122" s="42">
        <v>0</v>
      </c>
      <c r="O122" s="42">
        <v>487825</v>
      </c>
      <c r="P122" s="42">
        <v>54741.9</v>
      </c>
      <c r="Q122" s="42">
        <v>433083.10000000003</v>
      </c>
      <c r="R122" s="42">
        <v>0</v>
      </c>
      <c r="S122" s="42">
        <v>5479652.75</v>
      </c>
      <c r="T122" s="42">
        <v>5479652.75</v>
      </c>
      <c r="U122" s="42">
        <v>1</v>
      </c>
      <c r="V122" s="42">
        <v>54742.079411250001</v>
      </c>
      <c r="W122" s="42">
        <v>0</v>
      </c>
      <c r="X122" s="42">
        <v>155</v>
      </c>
      <c r="Y122" s="42">
        <v>0</v>
      </c>
      <c r="Z122" s="42">
        <v>0</v>
      </c>
      <c r="AA122" s="42">
        <v>0</v>
      </c>
      <c r="AB122" s="42">
        <v>0</v>
      </c>
      <c r="AC122" s="42">
        <v>1234</v>
      </c>
      <c r="AD122" s="42">
        <v>0</v>
      </c>
      <c r="AE122" s="70">
        <v>0.1111</v>
      </c>
      <c r="AF122" s="42">
        <v>0</v>
      </c>
      <c r="AG122" s="42">
        <v>0</v>
      </c>
      <c r="AH122" s="42">
        <v>0</v>
      </c>
      <c r="AI122" s="42">
        <v>1027</v>
      </c>
      <c r="AJ122" s="42">
        <v>328640</v>
      </c>
      <c r="AK122" s="42">
        <v>0</v>
      </c>
      <c r="AL122" s="42">
        <v>0</v>
      </c>
      <c r="AM122" s="42">
        <v>0</v>
      </c>
      <c r="AN122" s="42">
        <v>0</v>
      </c>
      <c r="AO122" s="42"/>
      <c r="AP122" s="42">
        <f t="shared" si="4"/>
        <v>0</v>
      </c>
      <c r="AQ122" s="42"/>
      <c r="AR122" s="42"/>
    </row>
    <row r="123" spans="1:44" x14ac:dyDescent="0.2">
      <c r="A123" s="1">
        <f t="shared" si="5"/>
        <v>7</v>
      </c>
      <c r="B123" s="10">
        <f t="shared" si="6"/>
        <v>45138</v>
      </c>
      <c r="C123" s="42">
        <v>2628826.92</v>
      </c>
      <c r="D123" s="42">
        <v>221753934.69999996</v>
      </c>
      <c r="E123" s="42">
        <v>0</v>
      </c>
      <c r="F123" s="42">
        <v>0</v>
      </c>
      <c r="G123" s="42">
        <v>2709</v>
      </c>
      <c r="H123" s="42">
        <v>5479652.75</v>
      </c>
      <c r="I123" s="42">
        <v>0</v>
      </c>
      <c r="J123" s="42">
        <v>5479652.75</v>
      </c>
      <c r="K123" s="42">
        <v>50732.26</v>
      </c>
      <c r="L123" s="42">
        <v>50732.26</v>
      </c>
      <c r="M123" s="42">
        <v>812535</v>
      </c>
      <c r="N123" s="42">
        <v>0</v>
      </c>
      <c r="O123" s="42">
        <v>582825</v>
      </c>
      <c r="P123" s="42">
        <v>50732.26</v>
      </c>
      <c r="Q123" s="42">
        <v>532092.74</v>
      </c>
      <c r="R123" s="42">
        <v>0</v>
      </c>
      <c r="S123" s="42">
        <v>4947560.0100000007</v>
      </c>
      <c r="T123" s="42">
        <v>4947560.0100000007</v>
      </c>
      <c r="U123" s="42">
        <v>1</v>
      </c>
      <c r="V123" s="42">
        <v>50732.451710416666</v>
      </c>
      <c r="W123" s="42">
        <v>0</v>
      </c>
      <c r="X123" s="42">
        <v>155</v>
      </c>
      <c r="Y123" s="42">
        <v>0</v>
      </c>
      <c r="Z123" s="42">
        <v>0</v>
      </c>
      <c r="AA123" s="42">
        <v>0</v>
      </c>
      <c r="AB123" s="42">
        <v>0</v>
      </c>
      <c r="AC123" s="42">
        <v>1482</v>
      </c>
      <c r="AD123" s="42">
        <v>0</v>
      </c>
      <c r="AE123" s="70">
        <v>0.1111</v>
      </c>
      <c r="AF123" s="42">
        <v>0</v>
      </c>
      <c r="AG123" s="42">
        <v>0</v>
      </c>
      <c r="AH123" s="42">
        <v>0</v>
      </c>
      <c r="AI123" s="42">
        <v>1227</v>
      </c>
      <c r="AJ123" s="42">
        <v>392640</v>
      </c>
      <c r="AK123" s="42">
        <v>0</v>
      </c>
      <c r="AL123" s="42">
        <v>0</v>
      </c>
      <c r="AM123" s="42">
        <v>0</v>
      </c>
      <c r="AN123" s="42">
        <v>0</v>
      </c>
      <c r="AO123" s="42"/>
      <c r="AP123" s="42">
        <f t="shared" si="4"/>
        <v>0</v>
      </c>
      <c r="AQ123" s="42"/>
      <c r="AR123" s="42"/>
    </row>
    <row r="124" spans="1:44" x14ac:dyDescent="0.2">
      <c r="A124" s="1">
        <f t="shared" si="5"/>
        <v>8</v>
      </c>
      <c r="B124" s="10">
        <f t="shared" si="6"/>
        <v>45169</v>
      </c>
      <c r="C124" s="42">
        <v>2419002.2999999998</v>
      </c>
      <c r="D124" s="42">
        <v>224172936.99999997</v>
      </c>
      <c r="E124" s="42">
        <v>0</v>
      </c>
      <c r="F124" s="42">
        <v>0</v>
      </c>
      <c r="G124" s="42">
        <v>2650</v>
      </c>
      <c r="H124" s="42">
        <v>4947560.0100000007</v>
      </c>
      <c r="I124" s="42">
        <v>0</v>
      </c>
      <c r="J124" s="42">
        <v>4947560.0100000007</v>
      </c>
      <c r="K124" s="42">
        <v>45806</v>
      </c>
      <c r="L124" s="42">
        <v>45806</v>
      </c>
      <c r="M124" s="42">
        <v>794750</v>
      </c>
      <c r="N124" s="42">
        <v>0</v>
      </c>
      <c r="O124" s="42">
        <v>564908.38</v>
      </c>
      <c r="P124" s="42">
        <v>45806</v>
      </c>
      <c r="Q124" s="42">
        <v>519102.38</v>
      </c>
      <c r="R124" s="42">
        <v>0</v>
      </c>
      <c r="S124" s="42">
        <v>4428457.6300000008</v>
      </c>
      <c r="T124" s="42">
        <v>4428457.6300000008</v>
      </c>
      <c r="U124" s="42">
        <v>1</v>
      </c>
      <c r="V124" s="42">
        <v>45806.159759250011</v>
      </c>
      <c r="W124" s="42">
        <v>0</v>
      </c>
      <c r="X124" s="42">
        <v>155</v>
      </c>
      <c r="Y124" s="42">
        <v>0</v>
      </c>
      <c r="Z124" s="42">
        <v>0</v>
      </c>
      <c r="AA124" s="42">
        <v>0</v>
      </c>
      <c r="AB124" s="42">
        <v>0</v>
      </c>
      <c r="AC124" s="42">
        <v>1460</v>
      </c>
      <c r="AD124" s="42">
        <v>0</v>
      </c>
      <c r="AE124" s="70">
        <v>0.1111</v>
      </c>
      <c r="AF124" s="42">
        <v>0</v>
      </c>
      <c r="AG124" s="42">
        <v>0</v>
      </c>
      <c r="AH124" s="42">
        <v>0</v>
      </c>
      <c r="AI124" s="42">
        <v>1190</v>
      </c>
      <c r="AJ124" s="42">
        <v>380458.38</v>
      </c>
      <c r="AK124" s="42">
        <v>0</v>
      </c>
      <c r="AL124" s="42">
        <v>0</v>
      </c>
      <c r="AM124" s="42">
        <v>0</v>
      </c>
      <c r="AN124" s="42">
        <v>0</v>
      </c>
      <c r="AO124" s="42"/>
      <c r="AP124" s="42">
        <f t="shared" si="4"/>
        <v>0</v>
      </c>
      <c r="AQ124" s="42"/>
      <c r="AR124" s="42"/>
    </row>
    <row r="125" spans="1:44" x14ac:dyDescent="0.2">
      <c r="A125" s="1">
        <f t="shared" si="5"/>
        <v>9</v>
      </c>
      <c r="B125" s="10">
        <f t="shared" si="6"/>
        <v>45199</v>
      </c>
      <c r="C125" s="42">
        <v>2059179.7299999997</v>
      </c>
      <c r="D125" s="42">
        <v>226232116.72999996</v>
      </c>
      <c r="E125" s="42">
        <v>0</v>
      </c>
      <c r="F125" s="42">
        <v>0</v>
      </c>
      <c r="G125" s="42">
        <v>2633</v>
      </c>
      <c r="H125" s="42">
        <v>4428457.6300000008</v>
      </c>
      <c r="I125" s="42">
        <v>0</v>
      </c>
      <c r="J125" s="42">
        <v>4428457.6300000008</v>
      </c>
      <c r="K125" s="42">
        <v>40999.989999999991</v>
      </c>
      <c r="L125" s="42">
        <v>40999.989999999991</v>
      </c>
      <c r="M125" s="42">
        <v>785395</v>
      </c>
      <c r="N125" s="42">
        <v>0</v>
      </c>
      <c r="O125" s="42">
        <v>545268.75</v>
      </c>
      <c r="P125" s="42">
        <v>40999.989999999991</v>
      </c>
      <c r="Q125" s="42">
        <v>504268.76</v>
      </c>
      <c r="R125" s="42">
        <v>0</v>
      </c>
      <c r="S125" s="42">
        <v>3924188.8699999996</v>
      </c>
      <c r="T125" s="42">
        <v>3924188.8699999996</v>
      </c>
      <c r="U125" s="42">
        <v>1</v>
      </c>
      <c r="V125" s="42">
        <v>41000.136891083341</v>
      </c>
      <c r="W125" s="42">
        <v>0</v>
      </c>
      <c r="X125" s="42">
        <v>155</v>
      </c>
      <c r="Y125" s="42">
        <v>0</v>
      </c>
      <c r="Z125" s="42">
        <v>0</v>
      </c>
      <c r="AA125" s="42">
        <v>0</v>
      </c>
      <c r="AB125" s="42">
        <v>0</v>
      </c>
      <c r="AC125" s="42">
        <v>1485</v>
      </c>
      <c r="AD125" s="42">
        <v>0</v>
      </c>
      <c r="AE125" s="70">
        <v>0.1111</v>
      </c>
      <c r="AF125" s="42">
        <v>0</v>
      </c>
      <c r="AG125" s="42">
        <v>0</v>
      </c>
      <c r="AH125" s="42">
        <v>0</v>
      </c>
      <c r="AI125" s="42">
        <v>1148</v>
      </c>
      <c r="AJ125" s="42">
        <v>367328.75</v>
      </c>
      <c r="AK125" s="42">
        <v>0</v>
      </c>
      <c r="AL125" s="42">
        <v>0</v>
      </c>
      <c r="AM125" s="42">
        <v>0</v>
      </c>
      <c r="AN125" s="42">
        <v>0</v>
      </c>
      <c r="AO125" s="42"/>
      <c r="AP125" s="42">
        <f t="shared" si="4"/>
        <v>0</v>
      </c>
      <c r="AQ125" s="42"/>
      <c r="AR125" s="42"/>
    </row>
    <row r="126" spans="1:44" x14ac:dyDescent="0.2">
      <c r="A126" s="1">
        <f t="shared" si="5"/>
        <v>10</v>
      </c>
      <c r="B126" s="10">
        <f t="shared" si="6"/>
        <v>45230</v>
      </c>
      <c r="C126" s="42">
        <v>1661739.93</v>
      </c>
      <c r="D126" s="42">
        <v>227893856.65999997</v>
      </c>
      <c r="E126" s="42">
        <v>0</v>
      </c>
      <c r="F126" s="42">
        <v>0</v>
      </c>
      <c r="G126" s="42">
        <v>2417</v>
      </c>
      <c r="H126" s="42">
        <v>3924188.8699999996</v>
      </c>
      <c r="I126" s="42">
        <v>0</v>
      </c>
      <c r="J126" s="42">
        <v>3924188.8699999996</v>
      </c>
      <c r="K126" s="42">
        <v>36331.31</v>
      </c>
      <c r="L126" s="42">
        <v>36331.31</v>
      </c>
      <c r="M126" s="42">
        <v>711915</v>
      </c>
      <c r="N126" s="42">
        <v>0</v>
      </c>
      <c r="O126" s="42">
        <v>447350.25</v>
      </c>
      <c r="P126" s="42">
        <v>36331.31</v>
      </c>
      <c r="Q126" s="42">
        <v>411018.94</v>
      </c>
      <c r="R126" s="42">
        <v>0</v>
      </c>
      <c r="S126" s="42">
        <v>3513169.93</v>
      </c>
      <c r="T126" s="42">
        <v>3513169.93</v>
      </c>
      <c r="U126" s="42">
        <v>1</v>
      </c>
      <c r="V126" s="42">
        <v>36331.448621416668</v>
      </c>
      <c r="W126" s="42">
        <v>0</v>
      </c>
      <c r="X126" s="42">
        <v>155</v>
      </c>
      <c r="Y126" s="42">
        <v>0</v>
      </c>
      <c r="Z126" s="42">
        <v>0</v>
      </c>
      <c r="AA126" s="42">
        <v>0</v>
      </c>
      <c r="AB126" s="42">
        <v>0</v>
      </c>
      <c r="AC126" s="42">
        <v>1475</v>
      </c>
      <c r="AD126" s="42">
        <v>0</v>
      </c>
      <c r="AE126" s="70">
        <v>0.1111</v>
      </c>
      <c r="AF126" s="42">
        <v>0</v>
      </c>
      <c r="AG126" s="42">
        <v>0</v>
      </c>
      <c r="AH126" s="42">
        <v>0</v>
      </c>
      <c r="AI126" s="42">
        <v>942</v>
      </c>
      <c r="AJ126" s="42">
        <v>301340.25</v>
      </c>
      <c r="AK126" s="42">
        <v>0</v>
      </c>
      <c r="AL126" s="42">
        <v>0</v>
      </c>
      <c r="AM126" s="42">
        <v>0</v>
      </c>
      <c r="AN126" s="42">
        <v>0</v>
      </c>
      <c r="AO126" s="42"/>
      <c r="AP126" s="42">
        <f t="shared" si="4"/>
        <v>0</v>
      </c>
      <c r="AQ126" s="42"/>
      <c r="AR126" s="42"/>
    </row>
    <row r="127" spans="1:44" x14ac:dyDescent="0.2">
      <c r="A127" s="1">
        <f t="shared" si="5"/>
        <v>11</v>
      </c>
      <c r="B127" s="10">
        <f t="shared" si="6"/>
        <v>45260</v>
      </c>
      <c r="C127" s="42">
        <v>1044460.2999999999</v>
      </c>
      <c r="D127" s="42">
        <v>228938316.95999998</v>
      </c>
      <c r="E127" s="42">
        <v>0</v>
      </c>
      <c r="F127" s="42">
        <v>0</v>
      </c>
      <c r="G127" s="42">
        <v>2059</v>
      </c>
      <c r="H127" s="42">
        <v>3513169.93</v>
      </c>
      <c r="I127" s="42">
        <v>0</v>
      </c>
      <c r="J127" s="42">
        <v>3513169.93</v>
      </c>
      <c r="K127" s="42">
        <v>32526</v>
      </c>
      <c r="L127" s="42">
        <v>32526</v>
      </c>
      <c r="M127" s="42">
        <v>573545</v>
      </c>
      <c r="N127" s="42">
        <v>0</v>
      </c>
      <c r="O127" s="42">
        <v>377625</v>
      </c>
      <c r="P127" s="42">
        <v>32526</v>
      </c>
      <c r="Q127" s="42">
        <v>345099</v>
      </c>
      <c r="R127" s="42">
        <v>0</v>
      </c>
      <c r="S127" s="42">
        <v>3168070.9299999997</v>
      </c>
      <c r="T127" s="42">
        <v>3168070.9299999997</v>
      </c>
      <c r="U127" s="42">
        <v>1</v>
      </c>
      <c r="V127" s="42">
        <v>32526.098268583337</v>
      </c>
      <c r="W127" s="42">
        <v>0</v>
      </c>
      <c r="X127" s="42">
        <v>155</v>
      </c>
      <c r="Y127" s="42">
        <v>0</v>
      </c>
      <c r="Z127" s="42">
        <v>0</v>
      </c>
      <c r="AA127" s="42">
        <v>0</v>
      </c>
      <c r="AB127" s="42">
        <v>0</v>
      </c>
      <c r="AC127" s="42">
        <v>1264</v>
      </c>
      <c r="AD127" s="42">
        <v>0</v>
      </c>
      <c r="AE127" s="70">
        <v>0.1111</v>
      </c>
      <c r="AF127" s="42">
        <v>0</v>
      </c>
      <c r="AG127" s="42">
        <v>0</v>
      </c>
      <c r="AH127" s="42">
        <v>0</v>
      </c>
      <c r="AI127" s="42">
        <v>795</v>
      </c>
      <c r="AJ127" s="42">
        <v>254400</v>
      </c>
      <c r="AK127" s="42">
        <v>0</v>
      </c>
      <c r="AL127" s="42">
        <v>0</v>
      </c>
      <c r="AM127" s="42">
        <v>0</v>
      </c>
      <c r="AN127" s="42">
        <v>0</v>
      </c>
      <c r="AO127" s="42"/>
      <c r="AP127" s="42">
        <f t="shared" si="4"/>
        <v>0</v>
      </c>
      <c r="AQ127" s="42"/>
      <c r="AR127" s="42"/>
    </row>
    <row r="128" spans="1:44" x14ac:dyDescent="0.2">
      <c r="A128" s="1">
        <f t="shared" si="5"/>
        <v>12</v>
      </c>
      <c r="B128" s="10">
        <f t="shared" si="6"/>
        <v>45291</v>
      </c>
      <c r="C128" s="42">
        <v>924321.19000000018</v>
      </c>
      <c r="D128" s="42">
        <v>229862638.14999998</v>
      </c>
      <c r="E128" s="42">
        <v>0</v>
      </c>
      <c r="F128" s="42">
        <v>0</v>
      </c>
      <c r="G128" s="42">
        <v>1663</v>
      </c>
      <c r="H128" s="42">
        <v>3168070.9299999997</v>
      </c>
      <c r="I128" s="42">
        <v>0</v>
      </c>
      <c r="J128" s="42">
        <v>3168070.9299999997</v>
      </c>
      <c r="K128" s="42">
        <v>29330.95</v>
      </c>
      <c r="L128" s="42">
        <v>29330.95</v>
      </c>
      <c r="M128" s="42">
        <v>461605</v>
      </c>
      <c r="N128" s="42">
        <v>0</v>
      </c>
      <c r="O128" s="42">
        <v>302575</v>
      </c>
      <c r="P128" s="42">
        <v>29330.95</v>
      </c>
      <c r="Q128" s="42">
        <v>273244.05</v>
      </c>
      <c r="R128" s="42">
        <v>0</v>
      </c>
      <c r="S128" s="42">
        <v>2894826.88</v>
      </c>
      <c r="T128" s="42">
        <v>2894826.88</v>
      </c>
      <c r="U128" s="42">
        <v>1</v>
      </c>
      <c r="V128" s="42">
        <v>29331.05669358333</v>
      </c>
      <c r="W128" s="42">
        <v>0</v>
      </c>
      <c r="X128" s="42">
        <v>155</v>
      </c>
      <c r="Y128" s="42">
        <v>0</v>
      </c>
      <c r="Z128" s="42">
        <v>0</v>
      </c>
      <c r="AA128" s="42">
        <v>0</v>
      </c>
      <c r="AB128" s="42">
        <v>0</v>
      </c>
      <c r="AC128" s="42">
        <v>1026</v>
      </c>
      <c r="AD128" s="42">
        <v>0</v>
      </c>
      <c r="AE128" s="70">
        <v>0.1111</v>
      </c>
      <c r="AF128" s="42">
        <v>0</v>
      </c>
      <c r="AG128" s="42">
        <v>0</v>
      </c>
      <c r="AH128" s="42">
        <v>0</v>
      </c>
      <c r="AI128" s="42">
        <v>637</v>
      </c>
      <c r="AJ128" s="42">
        <v>203840</v>
      </c>
      <c r="AK128" s="42">
        <v>0</v>
      </c>
      <c r="AL128" s="42">
        <v>0</v>
      </c>
      <c r="AM128" s="42">
        <v>0</v>
      </c>
      <c r="AN128" s="42">
        <v>0</v>
      </c>
      <c r="AO128" s="42"/>
      <c r="AP128" s="42">
        <f t="shared" si="4"/>
        <v>0</v>
      </c>
      <c r="AQ128" s="42"/>
      <c r="AR128" s="42"/>
    </row>
    <row r="129" spans="1:44" x14ac:dyDescent="0.2">
      <c r="A129" s="1">
        <f t="shared" si="5"/>
        <v>1</v>
      </c>
      <c r="B129" s="10">
        <f t="shared" si="6"/>
        <v>45322</v>
      </c>
      <c r="C129" s="42">
        <v>1141464.68</v>
      </c>
      <c r="D129" s="42">
        <v>231004102.82999998</v>
      </c>
      <c r="E129" s="42">
        <v>0</v>
      </c>
      <c r="F129" s="42">
        <v>0</v>
      </c>
      <c r="G129" s="42">
        <v>1045</v>
      </c>
      <c r="H129" s="42">
        <v>2894826.88</v>
      </c>
      <c r="I129" s="42">
        <v>0</v>
      </c>
      <c r="J129" s="42">
        <v>2894826.88</v>
      </c>
      <c r="K129" s="42">
        <v>26801.180000000004</v>
      </c>
      <c r="L129" s="42">
        <v>26801.180000000004</v>
      </c>
      <c r="M129" s="42">
        <v>289655</v>
      </c>
      <c r="N129" s="42">
        <v>0</v>
      </c>
      <c r="O129" s="42">
        <v>189525</v>
      </c>
      <c r="P129" s="42">
        <v>26801.180000000004</v>
      </c>
      <c r="Q129" s="42">
        <v>162723.82</v>
      </c>
      <c r="R129" s="42">
        <v>0</v>
      </c>
      <c r="S129" s="42">
        <v>2732103.06</v>
      </c>
      <c r="T129" s="42">
        <v>2732103.06</v>
      </c>
      <c r="U129" s="42">
        <v>1</v>
      </c>
      <c r="V129" s="42">
        <v>26801.272197333332</v>
      </c>
      <c r="W129" s="42">
        <v>0</v>
      </c>
      <c r="X129" s="42">
        <v>155</v>
      </c>
      <c r="Y129" s="42">
        <v>0</v>
      </c>
      <c r="Z129" s="42">
        <v>0</v>
      </c>
      <c r="AA129" s="42">
        <v>0</v>
      </c>
      <c r="AB129" s="42">
        <v>0</v>
      </c>
      <c r="AC129" s="42">
        <v>646</v>
      </c>
      <c r="AD129" s="42">
        <v>0</v>
      </c>
      <c r="AE129" s="70">
        <v>0.1111</v>
      </c>
      <c r="AF129" s="42">
        <v>0</v>
      </c>
      <c r="AG129" s="42">
        <v>0</v>
      </c>
      <c r="AH129" s="42">
        <v>0</v>
      </c>
      <c r="AI129" s="42">
        <v>399</v>
      </c>
      <c r="AJ129" s="42">
        <v>127680</v>
      </c>
      <c r="AK129" s="42">
        <v>0</v>
      </c>
      <c r="AL129" s="42">
        <v>0</v>
      </c>
      <c r="AM129" s="42">
        <v>0</v>
      </c>
      <c r="AN129" s="42">
        <v>0</v>
      </c>
      <c r="AO129" s="42"/>
      <c r="AP129" s="42">
        <f t="shared" si="4"/>
        <v>0</v>
      </c>
      <c r="AQ129" s="42"/>
      <c r="AR129" s="42"/>
    </row>
    <row r="130" spans="1:44" x14ac:dyDescent="0.2">
      <c r="A130" s="1">
        <f t="shared" si="5"/>
        <v>2</v>
      </c>
      <c r="B130" s="10">
        <f t="shared" si="6"/>
        <v>45351</v>
      </c>
      <c r="C130" s="42">
        <v>1410836.6700000002</v>
      </c>
      <c r="D130" s="42">
        <v>232414939.49999997</v>
      </c>
      <c r="E130" s="42">
        <v>0</v>
      </c>
      <c r="F130" s="42">
        <v>0</v>
      </c>
      <c r="G130" s="42">
        <v>920</v>
      </c>
      <c r="H130" s="42">
        <v>2732103.06</v>
      </c>
      <c r="I130" s="42">
        <v>0</v>
      </c>
      <c r="J130" s="42">
        <v>2732103.06</v>
      </c>
      <c r="K130" s="42">
        <v>25294.629999999997</v>
      </c>
      <c r="L130" s="42">
        <v>25294.629999999997</v>
      </c>
      <c r="M130" s="42">
        <v>254600</v>
      </c>
      <c r="N130" s="42">
        <v>0</v>
      </c>
      <c r="O130" s="42">
        <v>166250</v>
      </c>
      <c r="P130" s="42">
        <v>25294.629999999997</v>
      </c>
      <c r="Q130" s="42">
        <v>140955.37</v>
      </c>
      <c r="R130" s="42">
        <v>0</v>
      </c>
      <c r="S130" s="42">
        <v>2591147.69</v>
      </c>
      <c r="T130" s="42">
        <v>2591147.69</v>
      </c>
      <c r="U130" s="42">
        <v>1</v>
      </c>
      <c r="V130" s="42">
        <v>25294.720830500002</v>
      </c>
      <c r="W130" s="42">
        <v>0</v>
      </c>
      <c r="X130" s="42">
        <v>155</v>
      </c>
      <c r="Y130" s="42">
        <v>0</v>
      </c>
      <c r="Z130" s="42">
        <v>0</v>
      </c>
      <c r="AA130" s="42">
        <v>0</v>
      </c>
      <c r="AB130" s="42">
        <v>0</v>
      </c>
      <c r="AC130" s="42">
        <v>570</v>
      </c>
      <c r="AD130" s="42">
        <v>0</v>
      </c>
      <c r="AE130" s="70">
        <v>0.1111</v>
      </c>
      <c r="AF130" s="42">
        <v>0</v>
      </c>
      <c r="AG130" s="42">
        <v>0</v>
      </c>
      <c r="AH130" s="42">
        <v>0</v>
      </c>
      <c r="AI130" s="42">
        <v>350</v>
      </c>
      <c r="AJ130" s="42">
        <v>112000</v>
      </c>
      <c r="AK130" s="42">
        <v>0</v>
      </c>
      <c r="AL130" s="42">
        <v>0</v>
      </c>
      <c r="AM130" s="42">
        <v>0</v>
      </c>
      <c r="AN130" s="42">
        <v>0</v>
      </c>
      <c r="AO130" s="42"/>
      <c r="AP130" s="42">
        <f t="shared" si="4"/>
        <v>0</v>
      </c>
      <c r="AQ130" s="42"/>
      <c r="AR130" s="42"/>
    </row>
    <row r="131" spans="1:44" x14ac:dyDescent="0.2">
      <c r="A131" s="1">
        <f t="shared" si="5"/>
        <v>3</v>
      </c>
      <c r="B131" s="10">
        <f t="shared" si="6"/>
        <v>45382</v>
      </c>
      <c r="C131" s="42">
        <v>1956260.7799999998</v>
      </c>
      <c r="D131" s="42">
        <v>234371200.27999997</v>
      </c>
      <c r="E131" s="42">
        <v>0</v>
      </c>
      <c r="F131" s="42">
        <v>0</v>
      </c>
      <c r="G131" s="42">
        <v>1119</v>
      </c>
      <c r="H131" s="42">
        <v>2591147.69</v>
      </c>
      <c r="I131" s="42">
        <v>0</v>
      </c>
      <c r="J131" s="42">
        <v>2591147.69</v>
      </c>
      <c r="K131" s="42">
        <v>23989.64</v>
      </c>
      <c r="L131" s="42">
        <v>23989.64</v>
      </c>
      <c r="M131" s="42">
        <v>312325</v>
      </c>
      <c r="N131" s="42">
        <v>0</v>
      </c>
      <c r="O131" s="42">
        <v>206150</v>
      </c>
      <c r="P131" s="42">
        <v>23989.64</v>
      </c>
      <c r="Q131" s="42">
        <v>182160.36000000002</v>
      </c>
      <c r="R131" s="42">
        <v>0</v>
      </c>
      <c r="S131" s="42">
        <v>2408987.33</v>
      </c>
      <c r="T131" s="42">
        <v>2408987.33</v>
      </c>
      <c r="U131" s="42">
        <v>1</v>
      </c>
      <c r="V131" s="42">
        <v>23989.709029916667</v>
      </c>
      <c r="W131" s="42">
        <v>0</v>
      </c>
      <c r="X131" s="42">
        <v>155</v>
      </c>
      <c r="Y131" s="42">
        <v>0</v>
      </c>
      <c r="Z131" s="42">
        <v>0</v>
      </c>
      <c r="AA131" s="42">
        <v>0</v>
      </c>
      <c r="AB131" s="42">
        <v>0</v>
      </c>
      <c r="AC131" s="42">
        <v>685</v>
      </c>
      <c r="AD131" s="42">
        <v>0</v>
      </c>
      <c r="AE131" s="70">
        <v>0.1111</v>
      </c>
      <c r="AF131" s="42">
        <v>0</v>
      </c>
      <c r="AG131" s="42">
        <v>0</v>
      </c>
      <c r="AH131" s="42">
        <v>0</v>
      </c>
      <c r="AI131" s="42">
        <v>434</v>
      </c>
      <c r="AJ131" s="42">
        <v>138880</v>
      </c>
      <c r="AK131" s="42">
        <v>0</v>
      </c>
      <c r="AL131" s="42">
        <v>0</v>
      </c>
      <c r="AM131" s="42">
        <v>0</v>
      </c>
      <c r="AN131" s="42">
        <v>0</v>
      </c>
      <c r="AO131" s="42"/>
      <c r="AP131" s="42">
        <f t="shared" si="4"/>
        <v>0</v>
      </c>
      <c r="AQ131" s="42"/>
      <c r="AR131" s="42"/>
    </row>
    <row r="132" spans="1:44" x14ac:dyDescent="0.2">
      <c r="A132" s="1">
        <f t="shared" si="5"/>
        <v>4</v>
      </c>
      <c r="B132" s="10">
        <f t="shared" si="6"/>
        <v>45412</v>
      </c>
      <c r="C132" s="42">
        <v>2064972.34</v>
      </c>
      <c r="D132" s="42">
        <v>236436172.61999997</v>
      </c>
      <c r="E132" s="42">
        <v>0</v>
      </c>
      <c r="F132" s="42">
        <v>0</v>
      </c>
      <c r="G132" s="42">
        <v>1289</v>
      </c>
      <c r="H132" s="42">
        <v>2408987.33</v>
      </c>
      <c r="I132" s="42">
        <v>0</v>
      </c>
      <c r="J132" s="42">
        <v>2408987.33</v>
      </c>
      <c r="K132" s="42">
        <v>22303.119999999999</v>
      </c>
      <c r="L132" s="42">
        <v>22303.119999999999</v>
      </c>
      <c r="M132" s="42">
        <v>372275</v>
      </c>
      <c r="N132" s="42">
        <v>0</v>
      </c>
      <c r="O132" s="42">
        <v>253882.1</v>
      </c>
      <c r="P132" s="42">
        <v>22303.119999999999</v>
      </c>
      <c r="Q132" s="42">
        <v>231578.97999999998</v>
      </c>
      <c r="R132" s="42">
        <v>0</v>
      </c>
      <c r="S132" s="42">
        <v>2177408.35</v>
      </c>
      <c r="T132" s="42">
        <v>2177408.35</v>
      </c>
      <c r="U132" s="42">
        <v>1</v>
      </c>
      <c r="V132" s="42">
        <v>22303.207696916666</v>
      </c>
      <c r="W132" s="42">
        <v>0</v>
      </c>
      <c r="X132" s="42">
        <v>155</v>
      </c>
      <c r="Y132" s="42">
        <v>0</v>
      </c>
      <c r="Z132" s="42">
        <v>0</v>
      </c>
      <c r="AA132" s="42">
        <v>0</v>
      </c>
      <c r="AB132" s="42">
        <v>0</v>
      </c>
      <c r="AC132" s="42">
        <v>754</v>
      </c>
      <c r="AD132" s="42">
        <v>0</v>
      </c>
      <c r="AE132" s="70">
        <v>0.1111</v>
      </c>
      <c r="AF132" s="42">
        <v>0</v>
      </c>
      <c r="AG132" s="42">
        <v>0</v>
      </c>
      <c r="AH132" s="42">
        <v>0</v>
      </c>
      <c r="AI132" s="42">
        <v>535</v>
      </c>
      <c r="AJ132" s="42">
        <v>170957.1</v>
      </c>
      <c r="AK132" s="42">
        <v>0</v>
      </c>
      <c r="AL132" s="42">
        <v>0</v>
      </c>
      <c r="AM132" s="42">
        <v>0</v>
      </c>
      <c r="AN132" s="42">
        <v>0</v>
      </c>
      <c r="AO132" s="42"/>
      <c r="AP132" s="42">
        <f t="shared" si="4"/>
        <v>0</v>
      </c>
      <c r="AQ132" s="42"/>
      <c r="AR132" s="42"/>
    </row>
    <row r="133" spans="1:44" x14ac:dyDescent="0.2">
      <c r="A133" s="1">
        <f t="shared" si="5"/>
        <v>5</v>
      </c>
      <c r="B133" s="10">
        <f t="shared" si="6"/>
        <v>45443</v>
      </c>
      <c r="C133" s="42">
        <v>2407961.7600000007</v>
      </c>
      <c r="D133" s="42">
        <v>238844134.37999997</v>
      </c>
      <c r="E133" s="42">
        <v>0</v>
      </c>
      <c r="F133" s="42">
        <v>0</v>
      </c>
      <c r="G133" s="42">
        <v>1793</v>
      </c>
      <c r="H133" s="42">
        <v>2177408.35</v>
      </c>
      <c r="I133" s="42">
        <v>0</v>
      </c>
      <c r="J133" s="42">
        <v>2177408.35</v>
      </c>
      <c r="K133" s="42">
        <v>20159.090000000004</v>
      </c>
      <c r="L133" s="42">
        <v>20159.090000000004</v>
      </c>
      <c r="M133" s="42">
        <v>519515</v>
      </c>
      <c r="N133" s="42">
        <v>0</v>
      </c>
      <c r="O133" s="42">
        <v>358625</v>
      </c>
      <c r="P133" s="42">
        <v>20159.090000000004</v>
      </c>
      <c r="Q133" s="42">
        <v>338465.91000000003</v>
      </c>
      <c r="R133" s="42">
        <v>0</v>
      </c>
      <c r="S133" s="42">
        <v>1838942.44</v>
      </c>
      <c r="T133" s="42">
        <v>1838942.44</v>
      </c>
      <c r="U133" s="42">
        <v>1</v>
      </c>
      <c r="V133" s="42">
        <v>20159.172307083336</v>
      </c>
      <c r="W133" s="42">
        <v>0</v>
      </c>
      <c r="X133" s="42">
        <v>155</v>
      </c>
      <c r="Y133" s="42">
        <v>0</v>
      </c>
      <c r="Z133" s="42">
        <v>0</v>
      </c>
      <c r="AA133" s="42">
        <v>0</v>
      </c>
      <c r="AB133" s="42">
        <v>0</v>
      </c>
      <c r="AC133" s="42">
        <v>1038</v>
      </c>
      <c r="AD133" s="42">
        <v>0</v>
      </c>
      <c r="AE133" s="70">
        <v>0.1111</v>
      </c>
      <c r="AF133" s="42">
        <v>0</v>
      </c>
      <c r="AG133" s="42">
        <v>0</v>
      </c>
      <c r="AH133" s="42">
        <v>0</v>
      </c>
      <c r="AI133" s="42">
        <v>755</v>
      </c>
      <c r="AJ133" s="42">
        <v>241600</v>
      </c>
      <c r="AK133" s="42">
        <v>0</v>
      </c>
      <c r="AL133" s="42">
        <v>0</v>
      </c>
      <c r="AM133" s="42">
        <v>0</v>
      </c>
      <c r="AN133" s="42">
        <v>0</v>
      </c>
      <c r="AO133" s="42"/>
      <c r="AP133" s="42">
        <f t="shared" si="4"/>
        <v>0</v>
      </c>
      <c r="AQ133" s="42"/>
      <c r="AR133" s="42"/>
    </row>
    <row r="134" spans="1:44" x14ac:dyDescent="0.2">
      <c r="A134" s="1">
        <f t="shared" si="5"/>
        <v>6</v>
      </c>
      <c r="B134" s="10">
        <f t="shared" si="6"/>
        <v>45473</v>
      </c>
      <c r="C134" s="42">
        <v>2306535.7800000003</v>
      </c>
      <c r="D134" s="42">
        <v>241150670.15999997</v>
      </c>
      <c r="E134" s="42">
        <v>0</v>
      </c>
      <c r="F134" s="42">
        <v>0</v>
      </c>
      <c r="G134" s="42">
        <v>1960</v>
      </c>
      <c r="H134" s="42">
        <v>1838942.44</v>
      </c>
      <c r="I134" s="42">
        <v>0</v>
      </c>
      <c r="J134" s="42">
        <v>1838942.44</v>
      </c>
      <c r="K134" s="42">
        <v>17025.490000000002</v>
      </c>
      <c r="L134" s="42">
        <v>17025.490000000002</v>
      </c>
      <c r="M134" s="42">
        <v>577080</v>
      </c>
      <c r="N134" s="42">
        <v>0</v>
      </c>
      <c r="O134" s="42">
        <v>405650</v>
      </c>
      <c r="P134" s="42">
        <v>17025.490000000002</v>
      </c>
      <c r="Q134" s="42">
        <v>388624.51</v>
      </c>
      <c r="R134" s="42">
        <v>0</v>
      </c>
      <c r="S134" s="42">
        <v>1450317.9300000002</v>
      </c>
      <c r="T134" s="42">
        <v>1450317.9300000002</v>
      </c>
      <c r="U134" s="42">
        <v>1</v>
      </c>
      <c r="V134" s="42">
        <v>17025.542090333332</v>
      </c>
      <c r="W134" s="42">
        <v>0</v>
      </c>
      <c r="X134" s="42">
        <v>155</v>
      </c>
      <c r="Y134" s="42">
        <v>0</v>
      </c>
      <c r="Z134" s="42">
        <v>0</v>
      </c>
      <c r="AA134" s="42">
        <v>0</v>
      </c>
      <c r="AB134" s="42">
        <v>0</v>
      </c>
      <c r="AC134" s="42">
        <v>1106</v>
      </c>
      <c r="AD134" s="42">
        <v>0</v>
      </c>
      <c r="AE134" s="70">
        <v>0.1111</v>
      </c>
      <c r="AF134" s="42">
        <v>0</v>
      </c>
      <c r="AG134" s="42">
        <v>0</v>
      </c>
      <c r="AH134" s="42">
        <v>0</v>
      </c>
      <c r="AI134" s="42">
        <v>854</v>
      </c>
      <c r="AJ134" s="42">
        <v>273280</v>
      </c>
      <c r="AK134" s="42">
        <v>0</v>
      </c>
      <c r="AL134" s="42">
        <v>0</v>
      </c>
      <c r="AM134" s="42">
        <v>0</v>
      </c>
      <c r="AN134" s="42">
        <v>0</v>
      </c>
      <c r="AO134" s="42"/>
      <c r="AP134" s="42">
        <f t="shared" si="4"/>
        <v>0</v>
      </c>
      <c r="AQ134" s="42"/>
      <c r="AR134" s="42"/>
    </row>
    <row r="135" spans="1:44" x14ac:dyDescent="0.2">
      <c r="A135" s="1">
        <f t="shared" si="5"/>
        <v>7</v>
      </c>
      <c r="B135" s="10">
        <f t="shared" si="6"/>
        <v>45504</v>
      </c>
      <c r="C135" s="42">
        <v>2203469.2800000003</v>
      </c>
      <c r="D135" s="42">
        <v>243354139.43999997</v>
      </c>
      <c r="E135" s="42">
        <v>0</v>
      </c>
      <c r="F135" s="42">
        <v>0</v>
      </c>
      <c r="G135" s="42">
        <v>2269</v>
      </c>
      <c r="H135" s="42">
        <v>1450317.9300000002</v>
      </c>
      <c r="I135" s="42">
        <v>0</v>
      </c>
      <c r="J135" s="42">
        <v>1450317.9300000002</v>
      </c>
      <c r="K135" s="42">
        <v>13427.48</v>
      </c>
      <c r="L135" s="42">
        <v>13427.48</v>
      </c>
      <c r="M135" s="42">
        <v>678735</v>
      </c>
      <c r="N135" s="42">
        <v>0</v>
      </c>
      <c r="O135" s="42">
        <v>427379.35</v>
      </c>
      <c r="P135" s="42">
        <v>13427.48</v>
      </c>
      <c r="Q135" s="42">
        <v>413951.87</v>
      </c>
      <c r="R135" s="42">
        <v>0</v>
      </c>
      <c r="S135" s="42">
        <v>1036366.0600000002</v>
      </c>
      <c r="T135" s="42">
        <v>1036366.0600000002</v>
      </c>
      <c r="U135" s="42">
        <v>1</v>
      </c>
      <c r="V135" s="42">
        <v>13427.526835250002</v>
      </c>
      <c r="W135" s="42">
        <v>0</v>
      </c>
      <c r="X135" s="42">
        <v>155</v>
      </c>
      <c r="Y135" s="42">
        <v>0</v>
      </c>
      <c r="Z135" s="42">
        <v>0</v>
      </c>
      <c r="AA135" s="42">
        <v>0</v>
      </c>
      <c r="AB135" s="42">
        <v>0</v>
      </c>
      <c r="AC135" s="42">
        <v>1369</v>
      </c>
      <c r="AD135" s="42">
        <v>0</v>
      </c>
      <c r="AE135" s="70">
        <v>0.1111</v>
      </c>
      <c r="AF135" s="42">
        <v>0</v>
      </c>
      <c r="AG135" s="42">
        <v>0</v>
      </c>
      <c r="AH135" s="42">
        <v>0</v>
      </c>
      <c r="AI135" s="42">
        <v>900</v>
      </c>
      <c r="AJ135" s="42">
        <v>287879.34999999998</v>
      </c>
      <c r="AK135" s="42">
        <v>0</v>
      </c>
      <c r="AL135" s="42">
        <v>0</v>
      </c>
      <c r="AM135" s="42">
        <v>0</v>
      </c>
      <c r="AN135" s="42">
        <v>0</v>
      </c>
      <c r="AO135" s="42"/>
      <c r="AP135" s="42">
        <f t="shared" si="4"/>
        <v>0</v>
      </c>
      <c r="AQ135" s="42"/>
      <c r="AR135" s="42"/>
    </row>
    <row r="136" spans="1:44" x14ac:dyDescent="0.2">
      <c r="A136" s="1">
        <f t="shared" si="5"/>
        <v>8</v>
      </c>
      <c r="B136" s="10">
        <f t="shared" si="6"/>
        <v>45535</v>
      </c>
      <c r="C136" s="42">
        <v>2028128.9199999997</v>
      </c>
      <c r="D136" s="42">
        <v>245382268.35999995</v>
      </c>
      <c r="E136" s="42">
        <v>0</v>
      </c>
      <c r="F136" s="42">
        <v>0</v>
      </c>
      <c r="G136" s="42">
        <v>2223</v>
      </c>
      <c r="H136" s="42">
        <v>1036366.0600000002</v>
      </c>
      <c r="I136" s="42">
        <v>0</v>
      </c>
      <c r="J136" s="42">
        <v>1036366.0600000002</v>
      </c>
      <c r="K136" s="42">
        <v>9594.98</v>
      </c>
      <c r="L136" s="42">
        <v>9594.98</v>
      </c>
      <c r="M136" s="42">
        <v>614645</v>
      </c>
      <c r="N136" s="42">
        <v>0</v>
      </c>
      <c r="O136" s="42">
        <v>341621.8</v>
      </c>
      <c r="P136" s="42">
        <v>9594.98</v>
      </c>
      <c r="Q136" s="42">
        <v>332026.82</v>
      </c>
      <c r="R136" s="42">
        <v>0</v>
      </c>
      <c r="S136" s="42">
        <v>704339.24</v>
      </c>
      <c r="T136" s="42">
        <v>704339.24</v>
      </c>
      <c r="U136" s="42">
        <v>1</v>
      </c>
      <c r="V136" s="42">
        <v>9595.0224388333354</v>
      </c>
      <c r="W136" s="42">
        <v>0</v>
      </c>
      <c r="X136" s="42">
        <v>155</v>
      </c>
      <c r="Y136" s="42">
        <v>0</v>
      </c>
      <c r="Z136" s="42">
        <v>0</v>
      </c>
      <c r="AA136" s="42">
        <v>0</v>
      </c>
      <c r="AB136" s="42">
        <v>0</v>
      </c>
      <c r="AC136" s="42">
        <v>1507</v>
      </c>
      <c r="AD136" s="42">
        <v>0</v>
      </c>
      <c r="AE136" s="70">
        <v>0.1111</v>
      </c>
      <c r="AF136" s="42">
        <v>0</v>
      </c>
      <c r="AG136" s="42">
        <v>0</v>
      </c>
      <c r="AH136" s="42">
        <v>0</v>
      </c>
      <c r="AI136" s="42">
        <v>716</v>
      </c>
      <c r="AJ136" s="42">
        <v>229099.41999999998</v>
      </c>
      <c r="AK136" s="42">
        <v>0</v>
      </c>
      <c r="AL136" s="42">
        <v>0</v>
      </c>
      <c r="AM136" s="42">
        <v>0</v>
      </c>
      <c r="AN136" s="42">
        <v>0</v>
      </c>
      <c r="AO136" s="42"/>
      <c r="AP136" s="42">
        <f t="shared" si="4"/>
        <v>0</v>
      </c>
      <c r="AQ136" s="42"/>
      <c r="AR136" s="42"/>
    </row>
    <row r="137" spans="1:44" x14ac:dyDescent="0.2">
      <c r="A137" s="1">
        <f t="shared" si="5"/>
        <v>9</v>
      </c>
      <c r="B137" s="10">
        <f t="shared" si="6"/>
        <v>45565</v>
      </c>
      <c r="C137" s="42">
        <v>1526575.3399999992</v>
      </c>
      <c r="D137" s="42">
        <v>246908843.69999996</v>
      </c>
      <c r="E137" s="42">
        <v>0</v>
      </c>
      <c r="F137" s="42">
        <v>0</v>
      </c>
      <c r="G137" s="42">
        <v>1942</v>
      </c>
      <c r="H137" s="42">
        <v>704339.24</v>
      </c>
      <c r="I137" s="42">
        <v>0</v>
      </c>
      <c r="J137" s="42">
        <v>704339.24</v>
      </c>
      <c r="K137" s="42">
        <v>6520.9900000000007</v>
      </c>
      <c r="L137" s="42">
        <v>6520.9900000000007</v>
      </c>
      <c r="M137" s="42">
        <v>365010</v>
      </c>
      <c r="N137" s="42">
        <v>0</v>
      </c>
      <c r="O137" s="42">
        <v>87161.510000000009</v>
      </c>
      <c r="P137" s="42">
        <v>6520.9900000000007</v>
      </c>
      <c r="Q137" s="42">
        <v>80640.52</v>
      </c>
      <c r="R137" s="42">
        <v>0</v>
      </c>
      <c r="S137" s="42">
        <v>623698.72</v>
      </c>
      <c r="T137" s="42">
        <v>623698.72</v>
      </c>
      <c r="U137" s="42">
        <v>1</v>
      </c>
      <c r="V137" s="42">
        <v>6521.0074636666668</v>
      </c>
      <c r="W137" s="42">
        <v>0</v>
      </c>
      <c r="X137" s="42">
        <v>155</v>
      </c>
      <c r="Y137" s="42">
        <v>0</v>
      </c>
      <c r="Z137" s="42">
        <v>0</v>
      </c>
      <c r="AA137" s="42">
        <v>0</v>
      </c>
      <c r="AB137" s="42">
        <v>0</v>
      </c>
      <c r="AC137" s="42">
        <v>1758</v>
      </c>
      <c r="AD137" s="42">
        <v>0</v>
      </c>
      <c r="AE137" s="70">
        <v>0.1111</v>
      </c>
      <c r="AF137" s="42">
        <v>0</v>
      </c>
      <c r="AG137" s="42">
        <v>0</v>
      </c>
      <c r="AH137" s="42">
        <v>0</v>
      </c>
      <c r="AI137" s="42">
        <v>184</v>
      </c>
      <c r="AJ137" s="42">
        <v>58641.51</v>
      </c>
      <c r="AK137" s="42">
        <v>0</v>
      </c>
      <c r="AL137" s="42">
        <v>0</v>
      </c>
      <c r="AM137" s="42">
        <v>0</v>
      </c>
      <c r="AN137" s="42">
        <v>0</v>
      </c>
      <c r="AO137" s="42"/>
      <c r="AP137" s="42">
        <f t="shared" si="4"/>
        <v>0</v>
      </c>
      <c r="AQ137" s="42"/>
      <c r="AR137" s="42"/>
    </row>
    <row r="138" spans="1:44" x14ac:dyDescent="0.2">
      <c r="A138" s="1">
        <f t="shared" si="5"/>
        <v>10</v>
      </c>
      <c r="B138" s="10">
        <f t="shared" si="6"/>
        <v>45596</v>
      </c>
      <c r="C138" s="42">
        <v>1200316.57</v>
      </c>
      <c r="D138" s="42">
        <v>248109160.26999995</v>
      </c>
      <c r="E138" s="42">
        <v>0</v>
      </c>
      <c r="F138" s="42">
        <v>0</v>
      </c>
      <c r="G138" s="42">
        <v>1741</v>
      </c>
      <c r="H138" s="42">
        <v>623698.72</v>
      </c>
      <c r="I138" s="42">
        <v>0</v>
      </c>
      <c r="J138" s="42">
        <v>623698.72</v>
      </c>
      <c r="K138" s="42">
        <v>5774.3799999999992</v>
      </c>
      <c r="L138" s="42">
        <v>5774.3799999999992</v>
      </c>
      <c r="M138" s="42">
        <v>323935</v>
      </c>
      <c r="N138" s="42">
        <v>0</v>
      </c>
      <c r="O138" s="42">
        <v>80275</v>
      </c>
      <c r="P138" s="42">
        <v>5774.3799999999992</v>
      </c>
      <c r="Q138" s="42">
        <v>74500.62</v>
      </c>
      <c r="R138" s="42">
        <v>0</v>
      </c>
      <c r="S138" s="42">
        <v>549198.1</v>
      </c>
      <c r="T138" s="42">
        <v>549198.1</v>
      </c>
      <c r="U138" s="42">
        <v>1</v>
      </c>
      <c r="V138" s="42">
        <v>5774.4106493333329</v>
      </c>
      <c r="W138" s="42">
        <v>0</v>
      </c>
      <c r="X138" s="42">
        <v>155</v>
      </c>
      <c r="Y138" s="42">
        <v>0</v>
      </c>
      <c r="Z138" s="42">
        <v>0</v>
      </c>
      <c r="AA138" s="42">
        <v>0</v>
      </c>
      <c r="AB138" s="42">
        <v>0</v>
      </c>
      <c r="AC138" s="42">
        <v>1572</v>
      </c>
      <c r="AD138" s="42">
        <v>0</v>
      </c>
      <c r="AE138" s="70">
        <v>0.1111</v>
      </c>
      <c r="AF138" s="42">
        <v>0</v>
      </c>
      <c r="AG138" s="42">
        <v>0</v>
      </c>
      <c r="AH138" s="42">
        <v>0</v>
      </c>
      <c r="AI138" s="42">
        <v>169</v>
      </c>
      <c r="AJ138" s="42">
        <v>54080</v>
      </c>
      <c r="AK138" s="42">
        <v>0</v>
      </c>
      <c r="AL138" s="42">
        <v>0</v>
      </c>
      <c r="AM138" s="42">
        <v>0</v>
      </c>
      <c r="AN138" s="42">
        <v>0</v>
      </c>
      <c r="AO138" s="42"/>
      <c r="AP138" s="42">
        <f t="shared" si="4"/>
        <v>0</v>
      </c>
      <c r="AQ138" s="42"/>
      <c r="AR138" s="42"/>
    </row>
    <row r="139" spans="1:44" x14ac:dyDescent="0.2">
      <c r="A139" s="1">
        <f t="shared" si="5"/>
        <v>11</v>
      </c>
      <c r="B139" s="10">
        <f t="shared" si="6"/>
        <v>45626</v>
      </c>
      <c r="C139" s="42">
        <v>757049.24</v>
      </c>
      <c r="D139" s="42">
        <v>248866209.50999996</v>
      </c>
      <c r="E139" s="42">
        <v>0</v>
      </c>
      <c r="F139" s="42">
        <v>0</v>
      </c>
      <c r="G139" s="42">
        <v>1482</v>
      </c>
      <c r="H139" s="42">
        <v>549198.1</v>
      </c>
      <c r="I139" s="42">
        <v>0</v>
      </c>
      <c r="J139" s="42">
        <v>549198.1</v>
      </c>
      <c r="K139" s="42">
        <v>5084.6399999999994</v>
      </c>
      <c r="L139" s="42">
        <v>5084.6399999999994</v>
      </c>
      <c r="M139" s="42">
        <v>276430</v>
      </c>
      <c r="N139" s="42">
        <v>0</v>
      </c>
      <c r="O139" s="42">
        <v>69350</v>
      </c>
      <c r="P139" s="42">
        <v>5084.6399999999994</v>
      </c>
      <c r="Q139" s="42">
        <v>64265.36</v>
      </c>
      <c r="R139" s="42">
        <v>0</v>
      </c>
      <c r="S139" s="42">
        <v>484932.74</v>
      </c>
      <c r="T139" s="42">
        <v>484932.74</v>
      </c>
      <c r="U139" s="42">
        <v>1</v>
      </c>
      <c r="V139" s="42">
        <v>5084.6590758333332</v>
      </c>
      <c r="W139" s="42">
        <v>0</v>
      </c>
      <c r="X139" s="42">
        <v>155</v>
      </c>
      <c r="Y139" s="42">
        <v>0</v>
      </c>
      <c r="Z139" s="42">
        <v>0</v>
      </c>
      <c r="AA139" s="42">
        <v>0</v>
      </c>
      <c r="AB139" s="42">
        <v>0</v>
      </c>
      <c r="AC139" s="42">
        <v>1336</v>
      </c>
      <c r="AD139" s="42">
        <v>0</v>
      </c>
      <c r="AE139" s="70">
        <v>0.1111</v>
      </c>
      <c r="AF139" s="42">
        <v>0</v>
      </c>
      <c r="AG139" s="42">
        <v>0</v>
      </c>
      <c r="AH139" s="42">
        <v>0</v>
      </c>
      <c r="AI139" s="42">
        <v>146</v>
      </c>
      <c r="AJ139" s="42">
        <v>46720</v>
      </c>
      <c r="AK139" s="42">
        <v>0</v>
      </c>
      <c r="AL139" s="42">
        <v>0</v>
      </c>
      <c r="AM139" s="42">
        <v>0</v>
      </c>
      <c r="AN139" s="42">
        <v>0</v>
      </c>
      <c r="AO139" s="42"/>
      <c r="AP139" s="42">
        <f t="shared" si="4"/>
        <v>0</v>
      </c>
      <c r="AQ139" s="42"/>
      <c r="AR139" s="42"/>
    </row>
    <row r="140" spans="1:44" x14ac:dyDescent="0.2">
      <c r="A140" s="1">
        <f t="shared" si="5"/>
        <v>12</v>
      </c>
      <c r="B140" s="10">
        <f t="shared" si="6"/>
        <v>45657</v>
      </c>
      <c r="C140" s="42">
        <v>670252.07000000007</v>
      </c>
      <c r="D140" s="42">
        <v>249536461.57999995</v>
      </c>
      <c r="E140" s="42">
        <v>0</v>
      </c>
      <c r="F140" s="42">
        <v>0</v>
      </c>
      <c r="G140" s="42">
        <v>1202</v>
      </c>
      <c r="H140" s="42">
        <v>484932.74</v>
      </c>
      <c r="I140" s="42">
        <v>0</v>
      </c>
      <c r="J140" s="42">
        <v>484932.74</v>
      </c>
      <c r="K140" s="42">
        <v>4489.66</v>
      </c>
      <c r="L140" s="42">
        <v>4489.66</v>
      </c>
      <c r="M140" s="42">
        <v>224710</v>
      </c>
      <c r="N140" s="42">
        <v>0</v>
      </c>
      <c r="O140" s="42">
        <v>57000</v>
      </c>
      <c r="P140" s="42">
        <v>4489.66</v>
      </c>
      <c r="Q140" s="42">
        <v>52510.34</v>
      </c>
      <c r="R140" s="42">
        <v>0</v>
      </c>
      <c r="S140" s="42">
        <v>432422.40000000002</v>
      </c>
      <c r="T140" s="42">
        <v>432422.40000000002</v>
      </c>
      <c r="U140" s="42">
        <v>1</v>
      </c>
      <c r="V140" s="42">
        <v>4489.6689511666664</v>
      </c>
      <c r="W140" s="42">
        <v>0</v>
      </c>
      <c r="X140" s="42">
        <v>155</v>
      </c>
      <c r="Y140" s="42">
        <v>0</v>
      </c>
      <c r="Z140" s="42">
        <v>0</v>
      </c>
      <c r="AA140" s="42">
        <v>0</v>
      </c>
      <c r="AB140" s="42">
        <v>0</v>
      </c>
      <c r="AC140" s="42">
        <v>1082</v>
      </c>
      <c r="AD140" s="42">
        <v>0</v>
      </c>
      <c r="AE140" s="70">
        <v>0.1111</v>
      </c>
      <c r="AF140" s="42">
        <v>0</v>
      </c>
      <c r="AG140" s="42">
        <v>0</v>
      </c>
      <c r="AH140" s="42">
        <v>0</v>
      </c>
      <c r="AI140" s="42">
        <v>120</v>
      </c>
      <c r="AJ140" s="42">
        <v>38400</v>
      </c>
      <c r="AK140" s="42">
        <v>0</v>
      </c>
      <c r="AL140" s="42">
        <v>0</v>
      </c>
      <c r="AM140" s="42">
        <v>0</v>
      </c>
      <c r="AN140" s="42">
        <v>0</v>
      </c>
      <c r="AO140" s="42"/>
      <c r="AP140" s="42">
        <f t="shared" ref="AP140:AP159" si="7">F140*X140</f>
        <v>0</v>
      </c>
      <c r="AQ140" s="42"/>
      <c r="AR140" s="42"/>
    </row>
    <row r="141" spans="1:44" x14ac:dyDescent="0.2">
      <c r="A141" s="1">
        <f t="shared" ref="A141:A195" si="8">MONTH(B141)</f>
        <v>1</v>
      </c>
      <c r="B141" s="10">
        <f t="shared" ref="B141:B204" si="9">EOMONTH(B140,1)</f>
        <v>45688</v>
      </c>
      <c r="C141" s="42">
        <v>523246.36</v>
      </c>
      <c r="D141" s="42">
        <v>250059707.93999997</v>
      </c>
      <c r="E141" s="42">
        <v>0</v>
      </c>
      <c r="F141" s="42">
        <v>0</v>
      </c>
      <c r="G141" s="42">
        <v>481</v>
      </c>
      <c r="H141" s="42">
        <v>104689.23</v>
      </c>
      <c r="I141" s="42">
        <v>0</v>
      </c>
      <c r="J141" s="42">
        <v>104689.23000000001</v>
      </c>
      <c r="K141" s="42">
        <v>969.24</v>
      </c>
      <c r="L141" s="42">
        <v>969.24</v>
      </c>
      <c r="M141" s="42">
        <v>86075</v>
      </c>
      <c r="N141" s="42">
        <v>0</v>
      </c>
      <c r="O141" s="42">
        <v>17100</v>
      </c>
      <c r="P141" s="42">
        <v>969.24</v>
      </c>
      <c r="Q141" s="42">
        <v>16130.76</v>
      </c>
      <c r="R141" s="42">
        <v>0</v>
      </c>
      <c r="S141" s="42">
        <v>88558.47</v>
      </c>
      <c r="T141" s="42">
        <v>88558.47</v>
      </c>
      <c r="U141" s="42">
        <v>1</v>
      </c>
      <c r="V141" s="42">
        <v>969.24778775000016</v>
      </c>
      <c r="W141" s="42">
        <v>0</v>
      </c>
      <c r="X141" s="42">
        <v>155</v>
      </c>
      <c r="Y141" s="42">
        <v>0</v>
      </c>
      <c r="Z141" s="42">
        <v>0</v>
      </c>
      <c r="AA141" s="42">
        <v>0</v>
      </c>
      <c r="AB141" s="42">
        <v>0</v>
      </c>
      <c r="AC141" s="42">
        <v>445</v>
      </c>
      <c r="AD141" s="42">
        <v>0</v>
      </c>
      <c r="AE141" s="70">
        <v>0.1111</v>
      </c>
      <c r="AF141" s="42">
        <v>0</v>
      </c>
      <c r="AG141" s="42">
        <v>0</v>
      </c>
      <c r="AH141" s="42">
        <v>0</v>
      </c>
      <c r="AI141" s="42">
        <v>36</v>
      </c>
      <c r="AJ141" s="42">
        <v>11520</v>
      </c>
      <c r="AK141" s="42">
        <v>0</v>
      </c>
      <c r="AL141" s="42">
        <v>0</v>
      </c>
      <c r="AM141" s="42">
        <v>0</v>
      </c>
      <c r="AN141" s="42">
        <v>0</v>
      </c>
      <c r="AO141" s="42"/>
      <c r="AP141" s="42">
        <f t="shared" si="7"/>
        <v>0</v>
      </c>
      <c r="AQ141" s="42"/>
      <c r="AR141" s="42"/>
    </row>
    <row r="142" spans="1:44" x14ac:dyDescent="0.2">
      <c r="A142" s="1">
        <f t="shared" si="8"/>
        <v>2</v>
      </c>
      <c r="B142" s="10">
        <f t="shared" si="9"/>
        <v>45716</v>
      </c>
      <c r="C142" s="42">
        <v>632011.6799999997</v>
      </c>
      <c r="D142" s="42">
        <v>250691719.61999997</v>
      </c>
      <c r="E142" s="42">
        <v>0</v>
      </c>
      <c r="F142" s="42">
        <v>0</v>
      </c>
      <c r="G142" s="42">
        <v>404</v>
      </c>
      <c r="H142" s="42">
        <v>88558.47</v>
      </c>
      <c r="I142" s="42">
        <v>0</v>
      </c>
      <c r="J142" s="42">
        <v>88558.47</v>
      </c>
      <c r="K142" s="42">
        <v>819.9</v>
      </c>
      <c r="L142" s="42">
        <v>819.9</v>
      </c>
      <c r="M142" s="42">
        <v>72540</v>
      </c>
      <c r="N142" s="42">
        <v>0</v>
      </c>
      <c r="O142" s="42">
        <v>14725</v>
      </c>
      <c r="P142" s="42">
        <v>819.9</v>
      </c>
      <c r="Q142" s="42">
        <v>13905.099999999999</v>
      </c>
      <c r="R142" s="42">
        <v>0</v>
      </c>
      <c r="S142" s="42">
        <v>74653.37</v>
      </c>
      <c r="T142" s="42">
        <v>74653.37</v>
      </c>
      <c r="U142" s="42">
        <v>1</v>
      </c>
      <c r="V142" s="42">
        <v>819.90383474999999</v>
      </c>
      <c r="W142" s="42">
        <v>0</v>
      </c>
      <c r="X142" s="42">
        <v>155</v>
      </c>
      <c r="Y142" s="42">
        <v>0</v>
      </c>
      <c r="Z142" s="42">
        <v>0</v>
      </c>
      <c r="AA142" s="42">
        <v>0</v>
      </c>
      <c r="AB142" s="42">
        <v>0</v>
      </c>
      <c r="AC142" s="42">
        <v>373</v>
      </c>
      <c r="AD142" s="42">
        <v>0</v>
      </c>
      <c r="AE142" s="70">
        <v>0.1111</v>
      </c>
      <c r="AF142" s="42">
        <v>0</v>
      </c>
      <c r="AG142" s="42">
        <v>0</v>
      </c>
      <c r="AH142" s="42">
        <v>0</v>
      </c>
      <c r="AI142" s="42">
        <v>31</v>
      </c>
      <c r="AJ142" s="42">
        <v>9920</v>
      </c>
      <c r="AK142" s="42">
        <v>0</v>
      </c>
      <c r="AL142" s="42">
        <v>0</v>
      </c>
      <c r="AM142" s="42">
        <v>0</v>
      </c>
      <c r="AN142" s="42">
        <v>0</v>
      </c>
      <c r="AO142" s="42"/>
      <c r="AP142" s="42">
        <f t="shared" si="7"/>
        <v>0</v>
      </c>
      <c r="AQ142" s="42"/>
      <c r="AR142" s="42"/>
    </row>
    <row r="143" spans="1:44" x14ac:dyDescent="0.2">
      <c r="A143" s="1">
        <f t="shared" si="8"/>
        <v>3</v>
      </c>
      <c r="B143" s="10">
        <f t="shared" si="9"/>
        <v>45747</v>
      </c>
      <c r="C143" s="42">
        <v>844307.66</v>
      </c>
      <c r="D143" s="42">
        <v>251536027.27999997</v>
      </c>
      <c r="E143" s="42">
        <v>0</v>
      </c>
      <c r="F143" s="42">
        <v>0</v>
      </c>
      <c r="G143" s="42">
        <v>470</v>
      </c>
      <c r="H143" s="42">
        <v>74653.37</v>
      </c>
      <c r="I143" s="42">
        <v>0</v>
      </c>
      <c r="J143" s="42">
        <v>74653.37</v>
      </c>
      <c r="K143" s="42">
        <v>691.16</v>
      </c>
      <c r="L143" s="42">
        <v>691.16</v>
      </c>
      <c r="M143" s="42">
        <v>85010</v>
      </c>
      <c r="N143" s="42">
        <v>0</v>
      </c>
      <c r="O143" s="42">
        <v>18050</v>
      </c>
      <c r="P143" s="42">
        <v>691.16</v>
      </c>
      <c r="Q143" s="42">
        <v>17358.84</v>
      </c>
      <c r="R143" s="42">
        <v>0</v>
      </c>
      <c r="S143" s="42">
        <v>57294.53</v>
      </c>
      <c r="T143" s="42">
        <v>57294.53</v>
      </c>
      <c r="U143" s="42">
        <v>1</v>
      </c>
      <c r="V143" s="42">
        <v>691.16578391666667</v>
      </c>
      <c r="W143" s="42">
        <v>0</v>
      </c>
      <c r="X143" s="42">
        <v>155</v>
      </c>
      <c r="Y143" s="42">
        <v>0</v>
      </c>
      <c r="Z143" s="42">
        <v>0</v>
      </c>
      <c r="AA143" s="42">
        <v>0</v>
      </c>
      <c r="AB143" s="42">
        <v>0</v>
      </c>
      <c r="AC143" s="42">
        <v>432</v>
      </c>
      <c r="AD143" s="42">
        <v>0</v>
      </c>
      <c r="AE143" s="70">
        <v>0.1111</v>
      </c>
      <c r="AF143" s="42">
        <v>0</v>
      </c>
      <c r="AG143" s="42">
        <v>0</v>
      </c>
      <c r="AH143" s="42">
        <v>0</v>
      </c>
      <c r="AI143" s="42">
        <v>38</v>
      </c>
      <c r="AJ143" s="42">
        <v>12160</v>
      </c>
      <c r="AK143" s="42">
        <v>0</v>
      </c>
      <c r="AL143" s="42">
        <v>0</v>
      </c>
      <c r="AM143" s="42">
        <v>0</v>
      </c>
      <c r="AN143" s="42">
        <v>0</v>
      </c>
      <c r="AO143" s="42"/>
      <c r="AP143" s="42">
        <f t="shared" si="7"/>
        <v>0</v>
      </c>
      <c r="AQ143" s="42"/>
      <c r="AR143" s="42"/>
    </row>
    <row r="144" spans="1:44" x14ac:dyDescent="0.2">
      <c r="A144" s="1">
        <f t="shared" si="8"/>
        <v>4</v>
      </c>
      <c r="B144" s="10">
        <f t="shared" si="9"/>
        <v>45777</v>
      </c>
      <c r="C144" s="42">
        <v>912608.73</v>
      </c>
      <c r="D144" s="42">
        <v>252448636.00999996</v>
      </c>
      <c r="E144" s="42">
        <v>0</v>
      </c>
      <c r="F144" s="42">
        <v>0</v>
      </c>
      <c r="G144" s="42">
        <v>555</v>
      </c>
      <c r="H144" s="42">
        <v>57294.53</v>
      </c>
      <c r="I144" s="42">
        <v>0</v>
      </c>
      <c r="J144" s="42">
        <v>57294.53</v>
      </c>
      <c r="K144" s="42">
        <v>530.45000000000005</v>
      </c>
      <c r="L144" s="42">
        <v>530.45000000000005</v>
      </c>
      <c r="M144" s="42">
        <v>102345</v>
      </c>
      <c r="N144" s="42">
        <v>0</v>
      </c>
      <c r="O144" s="42">
        <v>24225</v>
      </c>
      <c r="P144" s="42">
        <v>530.45000000000005</v>
      </c>
      <c r="Q144" s="42">
        <v>23694.550000000003</v>
      </c>
      <c r="R144" s="42">
        <v>0</v>
      </c>
      <c r="S144" s="42">
        <v>33599.979999999996</v>
      </c>
      <c r="T144" s="42">
        <v>33599.979999999996</v>
      </c>
      <c r="U144" s="42">
        <v>1</v>
      </c>
      <c r="V144" s="42">
        <v>530.45185691666666</v>
      </c>
      <c r="W144" s="42">
        <v>0</v>
      </c>
      <c r="X144" s="42">
        <v>155</v>
      </c>
      <c r="Y144" s="42">
        <v>0</v>
      </c>
      <c r="Z144" s="42">
        <v>0</v>
      </c>
      <c r="AA144" s="42">
        <v>0</v>
      </c>
      <c r="AB144" s="42">
        <v>0</v>
      </c>
      <c r="AC144" s="42">
        <v>504</v>
      </c>
      <c r="AD144" s="42">
        <v>0</v>
      </c>
      <c r="AE144" s="70">
        <v>0.1111</v>
      </c>
      <c r="AF144" s="42">
        <v>0</v>
      </c>
      <c r="AG144" s="42">
        <v>0</v>
      </c>
      <c r="AH144" s="42">
        <v>0</v>
      </c>
      <c r="AI144" s="42">
        <v>51</v>
      </c>
      <c r="AJ144" s="42">
        <v>16320</v>
      </c>
      <c r="AK144" s="42">
        <v>0</v>
      </c>
      <c r="AL144" s="42">
        <v>0</v>
      </c>
      <c r="AM144" s="42">
        <v>0</v>
      </c>
      <c r="AN144" s="42">
        <v>0</v>
      </c>
      <c r="AO144" s="42"/>
      <c r="AP144" s="42">
        <f t="shared" si="7"/>
        <v>0</v>
      </c>
      <c r="AQ144" s="42"/>
      <c r="AR144" s="42"/>
    </row>
    <row r="145" spans="1:44" x14ac:dyDescent="0.2">
      <c r="A145" s="1">
        <f t="shared" si="8"/>
        <v>5</v>
      </c>
      <c r="B145" s="10">
        <f t="shared" si="9"/>
        <v>45808</v>
      </c>
      <c r="C145" s="42">
        <v>1063870.7</v>
      </c>
      <c r="D145" s="42">
        <v>253512506.70999995</v>
      </c>
      <c r="E145" s="42">
        <v>0</v>
      </c>
      <c r="F145" s="42">
        <v>0</v>
      </c>
      <c r="G145" s="42">
        <v>776</v>
      </c>
      <c r="H145" s="42">
        <v>33599.979999999996</v>
      </c>
      <c r="I145" s="42">
        <v>0</v>
      </c>
      <c r="J145" s="42">
        <v>33599.979999999996</v>
      </c>
      <c r="K145" s="42">
        <v>311.08</v>
      </c>
      <c r="L145" s="42">
        <v>311.08</v>
      </c>
      <c r="M145" s="42">
        <v>144280</v>
      </c>
      <c r="N145" s="42">
        <v>0</v>
      </c>
      <c r="O145" s="42">
        <v>32586.059999999998</v>
      </c>
      <c r="P145" s="42">
        <v>311.08</v>
      </c>
      <c r="Q145" s="42">
        <v>32274.98</v>
      </c>
      <c r="R145" s="42">
        <v>0</v>
      </c>
      <c r="S145" s="42">
        <v>1325</v>
      </c>
      <c r="T145" s="42">
        <v>1325</v>
      </c>
      <c r="U145" s="42">
        <v>1</v>
      </c>
      <c r="V145" s="42">
        <v>311.07981483333333</v>
      </c>
      <c r="W145" s="42">
        <v>0</v>
      </c>
      <c r="X145" s="42">
        <v>155</v>
      </c>
      <c r="Y145" s="42">
        <v>0</v>
      </c>
      <c r="Z145" s="42">
        <v>0</v>
      </c>
      <c r="AA145" s="42">
        <v>0</v>
      </c>
      <c r="AB145" s="42">
        <v>0</v>
      </c>
      <c r="AC145" s="42">
        <v>707</v>
      </c>
      <c r="AD145" s="42">
        <v>0</v>
      </c>
      <c r="AE145" s="70">
        <v>0.1111</v>
      </c>
      <c r="AF145" s="42">
        <v>0</v>
      </c>
      <c r="AG145" s="42">
        <v>0</v>
      </c>
      <c r="AH145" s="42">
        <v>0</v>
      </c>
      <c r="AI145" s="42">
        <v>69</v>
      </c>
      <c r="AJ145" s="42">
        <v>21891.059999999998</v>
      </c>
      <c r="AK145" s="42">
        <v>0</v>
      </c>
      <c r="AL145" s="42">
        <v>0</v>
      </c>
      <c r="AM145" s="42">
        <v>0</v>
      </c>
      <c r="AN145" s="42">
        <v>0</v>
      </c>
      <c r="AO145" s="42"/>
      <c r="AP145" s="42">
        <f t="shared" si="7"/>
        <v>0</v>
      </c>
      <c r="AQ145" s="42"/>
      <c r="AR145" s="42"/>
    </row>
    <row r="146" spans="1:44" x14ac:dyDescent="0.2">
      <c r="A146" s="1">
        <f t="shared" si="8"/>
        <v>6</v>
      </c>
      <c r="B146" s="10">
        <f t="shared" si="9"/>
        <v>45838</v>
      </c>
      <c r="C146" s="42">
        <v>988888.4600000002</v>
      </c>
      <c r="D146" s="42">
        <v>254501395.16999996</v>
      </c>
      <c r="E146" s="42">
        <v>0</v>
      </c>
      <c r="F146" s="42">
        <v>0</v>
      </c>
      <c r="G146" s="42">
        <v>836</v>
      </c>
      <c r="H146" s="42">
        <v>1325</v>
      </c>
      <c r="I146" s="42">
        <v>0</v>
      </c>
      <c r="J146" s="42">
        <v>1325</v>
      </c>
      <c r="K146" s="42">
        <v>12.27</v>
      </c>
      <c r="L146" s="42">
        <v>12.27</v>
      </c>
      <c r="M146" s="42">
        <v>133420</v>
      </c>
      <c r="N146" s="42">
        <v>0</v>
      </c>
      <c r="O146" s="42">
        <v>1337.27</v>
      </c>
      <c r="P146" s="42">
        <v>12.27</v>
      </c>
      <c r="Q146" s="42">
        <v>1325</v>
      </c>
      <c r="R146" s="42">
        <v>0</v>
      </c>
      <c r="S146" s="42">
        <v>0</v>
      </c>
      <c r="T146" s="42">
        <v>0</v>
      </c>
      <c r="U146" s="42">
        <v>1</v>
      </c>
      <c r="V146" s="42">
        <v>12.267291666666667</v>
      </c>
      <c r="W146" s="42">
        <v>0</v>
      </c>
      <c r="X146" s="42">
        <v>155</v>
      </c>
      <c r="Y146" s="42">
        <v>0</v>
      </c>
      <c r="Z146" s="42">
        <v>0</v>
      </c>
      <c r="AA146" s="42">
        <v>0</v>
      </c>
      <c r="AB146" s="42">
        <v>0</v>
      </c>
      <c r="AC146" s="42">
        <v>833</v>
      </c>
      <c r="AD146" s="42">
        <v>0</v>
      </c>
      <c r="AE146" s="70">
        <v>0.1111</v>
      </c>
      <c r="AF146" s="42">
        <v>0</v>
      </c>
      <c r="AG146" s="42">
        <v>0</v>
      </c>
      <c r="AH146" s="42">
        <v>0</v>
      </c>
      <c r="AI146" s="42">
        <v>3</v>
      </c>
      <c r="AJ146" s="42">
        <v>872.27</v>
      </c>
      <c r="AK146" s="42">
        <v>0</v>
      </c>
      <c r="AL146" s="42">
        <v>0</v>
      </c>
      <c r="AM146" s="42">
        <v>0</v>
      </c>
      <c r="AN146" s="42">
        <v>0</v>
      </c>
      <c r="AO146" s="42"/>
      <c r="AP146" s="42">
        <f t="shared" si="7"/>
        <v>0</v>
      </c>
      <c r="AQ146" s="42"/>
      <c r="AR146" s="42"/>
    </row>
    <row r="147" spans="1:44" x14ac:dyDescent="0.2">
      <c r="A147" s="1">
        <f t="shared" si="8"/>
        <v>7</v>
      </c>
      <c r="B147" s="10">
        <f t="shared" si="9"/>
        <v>45869</v>
      </c>
      <c r="C147" s="42">
        <v>876405.70000000007</v>
      </c>
      <c r="D147" s="42">
        <v>255377800.86999995</v>
      </c>
      <c r="E147" s="42">
        <v>0</v>
      </c>
      <c r="F147" s="42">
        <v>0</v>
      </c>
      <c r="G147" s="42">
        <v>900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139500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1</v>
      </c>
      <c r="V147" s="42">
        <v>0</v>
      </c>
      <c r="W147" s="42">
        <v>0</v>
      </c>
      <c r="X147" s="42">
        <v>155</v>
      </c>
      <c r="Y147" s="42">
        <v>0</v>
      </c>
      <c r="Z147" s="42">
        <v>0</v>
      </c>
      <c r="AA147" s="42">
        <v>0</v>
      </c>
      <c r="AB147" s="42">
        <v>0</v>
      </c>
      <c r="AC147" s="42">
        <v>900</v>
      </c>
      <c r="AD147" s="42">
        <v>0</v>
      </c>
      <c r="AE147" s="70">
        <v>0.1111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/>
      <c r="AP147" s="42">
        <f t="shared" si="7"/>
        <v>0</v>
      </c>
      <c r="AQ147" s="42"/>
      <c r="AR147" s="42"/>
    </row>
    <row r="148" spans="1:44" x14ac:dyDescent="0.2">
      <c r="A148" s="1">
        <f t="shared" si="8"/>
        <v>8</v>
      </c>
      <c r="B148" s="10">
        <f t="shared" si="9"/>
        <v>45900</v>
      </c>
      <c r="C148" s="42">
        <v>770816.99000000011</v>
      </c>
      <c r="D148" s="42">
        <v>256148617.85999995</v>
      </c>
      <c r="E148" s="42">
        <v>0</v>
      </c>
      <c r="F148" s="42">
        <v>0</v>
      </c>
      <c r="G148" s="42">
        <v>850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131750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1</v>
      </c>
      <c r="V148" s="42">
        <v>0</v>
      </c>
      <c r="W148" s="42">
        <v>0</v>
      </c>
      <c r="X148" s="42">
        <v>155</v>
      </c>
      <c r="Y148" s="42">
        <v>0</v>
      </c>
      <c r="Z148" s="42">
        <v>0</v>
      </c>
      <c r="AA148" s="42">
        <v>0</v>
      </c>
      <c r="AB148" s="42">
        <v>0</v>
      </c>
      <c r="AC148" s="42">
        <v>850</v>
      </c>
      <c r="AD148" s="42">
        <v>0</v>
      </c>
      <c r="AE148" s="70">
        <v>0.1111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/>
      <c r="AP148" s="42">
        <f t="shared" si="7"/>
        <v>0</v>
      </c>
      <c r="AQ148" s="42"/>
      <c r="AR148" s="42"/>
    </row>
    <row r="149" spans="1:44" x14ac:dyDescent="0.2">
      <c r="A149" s="1">
        <f t="shared" si="8"/>
        <v>9</v>
      </c>
      <c r="B149" s="10">
        <f t="shared" si="9"/>
        <v>45930</v>
      </c>
      <c r="C149" s="42">
        <v>649976.14</v>
      </c>
      <c r="D149" s="42">
        <v>256798593.99999994</v>
      </c>
      <c r="E149" s="42">
        <v>0</v>
      </c>
      <c r="F149" s="42">
        <v>0</v>
      </c>
      <c r="G149" s="42">
        <v>842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130510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1</v>
      </c>
      <c r="V149" s="42">
        <v>0</v>
      </c>
      <c r="W149" s="42">
        <v>0</v>
      </c>
      <c r="X149" s="42">
        <v>155</v>
      </c>
      <c r="Y149" s="42">
        <v>0</v>
      </c>
      <c r="Z149" s="42">
        <v>0</v>
      </c>
      <c r="AA149" s="42">
        <v>0</v>
      </c>
      <c r="AB149" s="42">
        <v>0</v>
      </c>
      <c r="AC149" s="42">
        <v>842</v>
      </c>
      <c r="AD149" s="42">
        <v>0</v>
      </c>
      <c r="AE149" s="70">
        <v>0.1111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/>
      <c r="AP149" s="42">
        <f t="shared" si="7"/>
        <v>0</v>
      </c>
      <c r="AQ149" s="42"/>
      <c r="AR149" s="42"/>
    </row>
    <row r="150" spans="1:44" x14ac:dyDescent="0.2">
      <c r="A150" s="1">
        <f t="shared" si="8"/>
        <v>10</v>
      </c>
      <c r="B150" s="10">
        <f t="shared" si="9"/>
        <v>45961</v>
      </c>
      <c r="C150" s="42">
        <v>516993.00000000006</v>
      </c>
      <c r="D150" s="42">
        <v>257315586.99999994</v>
      </c>
      <c r="E150" s="42">
        <v>0</v>
      </c>
      <c r="F150" s="42">
        <v>0</v>
      </c>
      <c r="G150" s="42">
        <v>771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119505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1</v>
      </c>
      <c r="V150" s="42">
        <v>0</v>
      </c>
      <c r="W150" s="42">
        <v>0</v>
      </c>
      <c r="X150" s="42">
        <v>155</v>
      </c>
      <c r="Y150" s="42">
        <v>0</v>
      </c>
      <c r="Z150" s="42">
        <v>0</v>
      </c>
      <c r="AA150" s="42">
        <v>0</v>
      </c>
      <c r="AB150" s="42">
        <v>0</v>
      </c>
      <c r="AC150" s="42">
        <v>771</v>
      </c>
      <c r="AD150" s="42">
        <v>0</v>
      </c>
      <c r="AE150" s="70">
        <v>0.1111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/>
      <c r="AP150" s="42">
        <f t="shared" si="7"/>
        <v>0</v>
      </c>
      <c r="AQ150" s="42"/>
      <c r="AR150" s="42"/>
    </row>
    <row r="151" spans="1:44" x14ac:dyDescent="0.2">
      <c r="A151" s="1">
        <f t="shared" si="8"/>
        <v>11</v>
      </c>
      <c r="B151" s="10">
        <f t="shared" si="9"/>
        <v>45991</v>
      </c>
      <c r="C151" s="42">
        <v>320547.46000000002</v>
      </c>
      <c r="D151" s="42">
        <v>257636134.45999995</v>
      </c>
      <c r="E151" s="42">
        <v>0</v>
      </c>
      <c r="F151" s="42">
        <v>0</v>
      </c>
      <c r="G151" s="42">
        <v>649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100595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1</v>
      </c>
      <c r="V151" s="42">
        <v>0</v>
      </c>
      <c r="W151" s="42">
        <v>0</v>
      </c>
      <c r="X151" s="42">
        <v>155</v>
      </c>
      <c r="Y151" s="42">
        <v>0</v>
      </c>
      <c r="Z151" s="42">
        <v>0</v>
      </c>
      <c r="AA151" s="42">
        <v>0</v>
      </c>
      <c r="AB151" s="42">
        <v>0</v>
      </c>
      <c r="AC151" s="42">
        <v>649</v>
      </c>
      <c r="AD151" s="42">
        <v>0</v>
      </c>
      <c r="AE151" s="70">
        <v>0.1111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/>
      <c r="AP151" s="42">
        <f t="shared" si="7"/>
        <v>0</v>
      </c>
      <c r="AQ151" s="42"/>
      <c r="AR151" s="42"/>
    </row>
    <row r="152" spans="1:44" x14ac:dyDescent="0.2">
      <c r="A152" s="1">
        <f t="shared" si="8"/>
        <v>12</v>
      </c>
      <c r="B152" s="10">
        <f t="shared" si="9"/>
        <v>46022</v>
      </c>
      <c r="C152" s="42">
        <v>280685.17000000004</v>
      </c>
      <c r="D152" s="42">
        <v>257916819.62999994</v>
      </c>
      <c r="E152" s="42">
        <v>0</v>
      </c>
      <c r="F152" s="42">
        <v>0</v>
      </c>
      <c r="G152" s="42">
        <v>518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80290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1</v>
      </c>
      <c r="V152" s="42">
        <v>0</v>
      </c>
      <c r="W152" s="42">
        <v>0</v>
      </c>
      <c r="X152" s="42">
        <v>155</v>
      </c>
      <c r="Y152" s="42">
        <v>0</v>
      </c>
      <c r="Z152" s="42">
        <v>0</v>
      </c>
      <c r="AA152" s="42">
        <v>0</v>
      </c>
      <c r="AB152" s="42">
        <v>0</v>
      </c>
      <c r="AC152" s="42">
        <v>518</v>
      </c>
      <c r="AD152" s="42">
        <v>0</v>
      </c>
      <c r="AE152" s="70">
        <v>0.1111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/>
      <c r="AP152" s="42">
        <f t="shared" si="7"/>
        <v>0</v>
      </c>
      <c r="AQ152" s="42"/>
      <c r="AR152" s="42"/>
    </row>
    <row r="153" spans="1:44" x14ac:dyDescent="0.2">
      <c r="A153" s="1">
        <f t="shared" si="8"/>
        <v>1</v>
      </c>
      <c r="B153" s="10">
        <f t="shared" si="9"/>
        <v>46053</v>
      </c>
      <c r="C153" s="42">
        <v>130899.09999999999</v>
      </c>
      <c r="D153" s="42">
        <v>258047718.72999993</v>
      </c>
      <c r="E153" s="42">
        <v>0</v>
      </c>
      <c r="F153" s="42">
        <v>0</v>
      </c>
      <c r="G153" s="42">
        <v>119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18445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1</v>
      </c>
      <c r="V153" s="42">
        <v>0</v>
      </c>
      <c r="W153" s="42">
        <v>0</v>
      </c>
      <c r="X153" s="42">
        <v>155</v>
      </c>
      <c r="Y153" s="42">
        <v>0</v>
      </c>
      <c r="Z153" s="42">
        <v>0</v>
      </c>
      <c r="AA153" s="42">
        <v>0</v>
      </c>
      <c r="AB153" s="42">
        <v>0</v>
      </c>
      <c r="AC153" s="42">
        <v>119</v>
      </c>
      <c r="AD153" s="42">
        <v>0</v>
      </c>
      <c r="AE153" s="70">
        <v>0.1111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/>
      <c r="AP153" s="42">
        <f t="shared" si="7"/>
        <v>0</v>
      </c>
      <c r="AQ153" s="42"/>
      <c r="AR153" s="42"/>
    </row>
    <row r="154" spans="1:44" x14ac:dyDescent="0.2">
      <c r="A154" s="1">
        <f t="shared" si="8"/>
        <v>2</v>
      </c>
      <c r="B154" s="10">
        <f t="shared" si="9"/>
        <v>46081</v>
      </c>
      <c r="C154" s="42">
        <v>137404.21</v>
      </c>
      <c r="D154" s="42">
        <v>258185122.93999994</v>
      </c>
      <c r="E154" s="42">
        <v>0</v>
      </c>
      <c r="F154" s="42">
        <v>0</v>
      </c>
      <c r="G154" s="42">
        <v>89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13795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1</v>
      </c>
      <c r="V154" s="42">
        <v>0</v>
      </c>
      <c r="W154" s="42">
        <v>0</v>
      </c>
      <c r="X154" s="42">
        <v>155</v>
      </c>
      <c r="Y154" s="42">
        <v>0</v>
      </c>
      <c r="Z154" s="42">
        <v>0</v>
      </c>
      <c r="AA154" s="42">
        <v>0</v>
      </c>
      <c r="AB154" s="42">
        <v>0</v>
      </c>
      <c r="AC154" s="42">
        <v>89</v>
      </c>
      <c r="AD154" s="42">
        <v>0</v>
      </c>
      <c r="AE154" s="70">
        <v>0.1111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/>
      <c r="AP154" s="42">
        <f t="shared" si="7"/>
        <v>0</v>
      </c>
      <c r="AQ154" s="42"/>
      <c r="AR154" s="42"/>
    </row>
    <row r="155" spans="1:44" x14ac:dyDescent="0.2">
      <c r="A155" s="1">
        <f t="shared" si="8"/>
        <v>3</v>
      </c>
      <c r="B155" s="10">
        <f t="shared" si="9"/>
        <v>46112</v>
      </c>
      <c r="C155" s="42">
        <v>196619.47</v>
      </c>
      <c r="D155" s="42">
        <v>258381742.40999994</v>
      </c>
      <c r="E155" s="42">
        <v>0</v>
      </c>
      <c r="F155" s="42">
        <v>0</v>
      </c>
      <c r="G155" s="42">
        <v>111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17205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1</v>
      </c>
      <c r="V155" s="42">
        <v>0</v>
      </c>
      <c r="W155" s="42">
        <v>0</v>
      </c>
      <c r="X155" s="42">
        <v>155</v>
      </c>
      <c r="Y155" s="42">
        <v>0</v>
      </c>
      <c r="Z155" s="42">
        <v>0</v>
      </c>
      <c r="AA155" s="42">
        <v>0</v>
      </c>
      <c r="AB155" s="42">
        <v>0</v>
      </c>
      <c r="AC155" s="42">
        <v>111</v>
      </c>
      <c r="AD155" s="42">
        <v>0</v>
      </c>
      <c r="AE155" s="70">
        <v>0.1111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/>
      <c r="AP155" s="42">
        <f t="shared" si="7"/>
        <v>0</v>
      </c>
      <c r="AQ155" s="42"/>
      <c r="AR155" s="42"/>
    </row>
    <row r="156" spans="1:44" x14ac:dyDescent="0.2">
      <c r="A156" s="1">
        <f t="shared" si="8"/>
        <v>4</v>
      </c>
      <c r="B156" s="10">
        <f t="shared" si="9"/>
        <v>46142</v>
      </c>
      <c r="C156" s="42">
        <v>222458.11000000002</v>
      </c>
      <c r="D156" s="42">
        <v>258604200.51999995</v>
      </c>
      <c r="E156" s="42">
        <v>0</v>
      </c>
      <c r="F156" s="42">
        <v>0</v>
      </c>
      <c r="G156" s="42">
        <v>138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21390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1</v>
      </c>
      <c r="V156" s="42">
        <v>0</v>
      </c>
      <c r="W156" s="42">
        <v>0</v>
      </c>
      <c r="X156" s="42">
        <v>155</v>
      </c>
      <c r="Y156" s="42">
        <v>0</v>
      </c>
      <c r="Z156" s="42">
        <v>0</v>
      </c>
      <c r="AA156" s="42">
        <v>0</v>
      </c>
      <c r="AB156" s="42">
        <v>0</v>
      </c>
      <c r="AC156" s="42">
        <v>138</v>
      </c>
      <c r="AD156" s="42">
        <v>0</v>
      </c>
      <c r="AE156" s="70">
        <v>0.1111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/>
      <c r="AP156" s="42">
        <f t="shared" si="7"/>
        <v>0</v>
      </c>
      <c r="AQ156" s="42"/>
      <c r="AR156" s="42"/>
    </row>
    <row r="157" spans="1:44" x14ac:dyDescent="0.2">
      <c r="A157" s="1">
        <f t="shared" si="8"/>
        <v>5</v>
      </c>
      <c r="B157" s="10">
        <f t="shared" si="9"/>
        <v>46173</v>
      </c>
      <c r="C157" s="42">
        <v>267027.09000000003</v>
      </c>
      <c r="D157" s="42">
        <v>258871227.60999995</v>
      </c>
      <c r="E157" s="42">
        <v>0</v>
      </c>
      <c r="F157" s="42">
        <v>0</v>
      </c>
      <c r="G157" s="42">
        <v>196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30380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1</v>
      </c>
      <c r="V157" s="42">
        <v>0</v>
      </c>
      <c r="W157" s="42">
        <v>0</v>
      </c>
      <c r="X157" s="42">
        <v>155</v>
      </c>
      <c r="Y157" s="42">
        <v>0</v>
      </c>
      <c r="Z157" s="42">
        <v>0</v>
      </c>
      <c r="AA157" s="42">
        <v>0</v>
      </c>
      <c r="AB157" s="42">
        <v>0</v>
      </c>
      <c r="AC157" s="42">
        <v>196</v>
      </c>
      <c r="AD157" s="42">
        <v>0</v>
      </c>
      <c r="AE157" s="70">
        <v>0.1111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/>
      <c r="AP157" s="42">
        <f t="shared" si="7"/>
        <v>0</v>
      </c>
      <c r="AQ157" s="42"/>
      <c r="AR157" s="42"/>
    </row>
    <row r="158" spans="1:44" x14ac:dyDescent="0.2">
      <c r="A158" s="1">
        <f t="shared" si="8"/>
        <v>6</v>
      </c>
      <c r="B158" s="10">
        <f t="shared" si="9"/>
        <v>46203</v>
      </c>
      <c r="C158" s="42">
        <v>261787.02000000002</v>
      </c>
      <c r="D158" s="42">
        <v>259133014.62999997</v>
      </c>
      <c r="E158" s="42">
        <v>0</v>
      </c>
      <c r="F158" s="42">
        <v>0</v>
      </c>
      <c r="G158" s="42">
        <v>223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34565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1</v>
      </c>
      <c r="V158" s="42">
        <v>0</v>
      </c>
      <c r="W158" s="42">
        <v>0</v>
      </c>
      <c r="X158" s="42">
        <v>155</v>
      </c>
      <c r="Y158" s="42">
        <v>0</v>
      </c>
      <c r="Z158" s="42">
        <v>0</v>
      </c>
      <c r="AA158" s="42">
        <v>0</v>
      </c>
      <c r="AB158" s="42">
        <v>0</v>
      </c>
      <c r="AC158" s="42">
        <v>223</v>
      </c>
      <c r="AD158" s="42">
        <v>0</v>
      </c>
      <c r="AE158" s="70">
        <v>0.1111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/>
      <c r="AP158" s="42">
        <f t="shared" si="7"/>
        <v>0</v>
      </c>
      <c r="AQ158" s="42"/>
      <c r="AR158" s="42"/>
    </row>
    <row r="159" spans="1:44" x14ac:dyDescent="0.2">
      <c r="A159" s="1">
        <f t="shared" si="8"/>
        <v>7</v>
      </c>
      <c r="B159" s="10">
        <f t="shared" si="9"/>
        <v>46234</v>
      </c>
      <c r="C159" s="42">
        <v>253287.86</v>
      </c>
      <c r="D159" s="42">
        <v>259386302.48999998</v>
      </c>
      <c r="E159" s="42">
        <v>0</v>
      </c>
      <c r="F159" s="42">
        <v>0</v>
      </c>
      <c r="G159" s="42">
        <v>260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40300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1</v>
      </c>
      <c r="V159" s="42">
        <v>0</v>
      </c>
      <c r="W159" s="42">
        <v>0</v>
      </c>
      <c r="X159" s="42">
        <v>155</v>
      </c>
      <c r="Y159" s="42">
        <v>0</v>
      </c>
      <c r="Z159" s="42">
        <v>0</v>
      </c>
      <c r="AA159" s="42">
        <v>0</v>
      </c>
      <c r="AB159" s="42">
        <v>0</v>
      </c>
      <c r="AC159" s="42">
        <v>260</v>
      </c>
      <c r="AD159" s="42">
        <v>0</v>
      </c>
      <c r="AE159" s="70">
        <v>0.1111</v>
      </c>
      <c r="AF159" s="42">
        <v>0</v>
      </c>
      <c r="AG159" s="42">
        <v>0</v>
      </c>
      <c r="AH159" s="42">
        <v>0</v>
      </c>
      <c r="AI159" s="42">
        <v>0</v>
      </c>
      <c r="AJ159" s="42">
        <v>0</v>
      </c>
      <c r="AK159" s="42">
        <v>0</v>
      </c>
      <c r="AL159" s="42">
        <v>0</v>
      </c>
      <c r="AM159" s="42">
        <v>0</v>
      </c>
      <c r="AN159" s="42">
        <v>0</v>
      </c>
      <c r="AO159" s="42"/>
      <c r="AP159" s="42">
        <f t="shared" si="7"/>
        <v>0</v>
      </c>
      <c r="AQ159" s="42"/>
      <c r="AR159" s="42"/>
    </row>
    <row r="160" spans="1:44" x14ac:dyDescent="0.2">
      <c r="A160" s="1">
        <f t="shared" si="8"/>
        <v>8</v>
      </c>
      <c r="B160" s="10">
        <f t="shared" si="9"/>
        <v>46265</v>
      </c>
      <c r="C160" s="42">
        <v>232382.59</v>
      </c>
      <c r="D160" s="42">
        <v>259618685.07999998</v>
      </c>
      <c r="E160" s="42">
        <v>0</v>
      </c>
      <c r="F160" s="42">
        <v>0</v>
      </c>
      <c r="G160" s="42">
        <v>255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39525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1</v>
      </c>
      <c r="V160" s="42">
        <v>0</v>
      </c>
      <c r="W160" s="42">
        <v>0</v>
      </c>
      <c r="X160" s="42">
        <v>155</v>
      </c>
      <c r="Y160" s="42">
        <v>0</v>
      </c>
      <c r="Z160" s="42">
        <v>0</v>
      </c>
      <c r="AA160" s="42">
        <v>0</v>
      </c>
      <c r="AB160" s="42">
        <v>0</v>
      </c>
      <c r="AC160" s="42">
        <v>255</v>
      </c>
      <c r="AD160" s="42">
        <v>0</v>
      </c>
      <c r="AE160" s="70">
        <v>0.1111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/>
      <c r="AP160" s="42"/>
      <c r="AQ160" s="42"/>
      <c r="AR160" s="42"/>
    </row>
    <row r="161" spans="1:44" x14ac:dyDescent="0.2">
      <c r="A161" s="1">
        <f t="shared" si="8"/>
        <v>9</v>
      </c>
      <c r="B161" s="10">
        <f t="shared" si="9"/>
        <v>46295</v>
      </c>
      <c r="C161" s="42">
        <v>196663.28</v>
      </c>
      <c r="D161" s="42">
        <v>259815348.35999998</v>
      </c>
      <c r="E161" s="42">
        <v>0</v>
      </c>
      <c r="F161" s="42">
        <v>0</v>
      </c>
      <c r="G161" s="42">
        <v>254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39370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1</v>
      </c>
      <c r="V161" s="42">
        <v>0</v>
      </c>
      <c r="W161" s="42">
        <v>0</v>
      </c>
      <c r="X161" s="42">
        <v>155</v>
      </c>
      <c r="Y161" s="42">
        <v>0</v>
      </c>
      <c r="Z161" s="42">
        <v>0</v>
      </c>
      <c r="AA161" s="42">
        <v>0</v>
      </c>
      <c r="AB161" s="42">
        <v>0</v>
      </c>
      <c r="AC161" s="42">
        <v>254</v>
      </c>
      <c r="AD161" s="42">
        <v>0</v>
      </c>
      <c r="AE161" s="70">
        <v>0.1111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  <c r="AO161" s="42"/>
      <c r="AP161" s="42"/>
      <c r="AQ161" s="42"/>
      <c r="AR161" s="42"/>
    </row>
    <row r="162" spans="1:44" x14ac:dyDescent="0.2">
      <c r="A162" s="1">
        <f t="shared" si="8"/>
        <v>10</v>
      </c>
      <c r="B162" s="10">
        <f t="shared" si="9"/>
        <v>46326</v>
      </c>
      <c r="C162" s="42">
        <v>61698.720000000001</v>
      </c>
      <c r="D162" s="42">
        <v>259877047.07999998</v>
      </c>
      <c r="E162" s="42">
        <v>0</v>
      </c>
      <c r="F162" s="42">
        <v>0</v>
      </c>
      <c r="G162" s="42">
        <v>88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13640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1</v>
      </c>
      <c r="V162" s="42">
        <v>0</v>
      </c>
      <c r="W162" s="42">
        <v>0</v>
      </c>
      <c r="X162" s="42">
        <v>155</v>
      </c>
      <c r="Y162" s="42">
        <v>0</v>
      </c>
      <c r="Z162" s="42">
        <v>0</v>
      </c>
      <c r="AA162" s="42">
        <v>0</v>
      </c>
      <c r="AB162" s="42">
        <v>0</v>
      </c>
      <c r="AC162" s="42">
        <v>88</v>
      </c>
      <c r="AD162" s="42">
        <v>0</v>
      </c>
      <c r="AE162" s="70">
        <v>0.1111</v>
      </c>
      <c r="AF162" s="42">
        <v>0</v>
      </c>
      <c r="AG162" s="42">
        <v>0</v>
      </c>
      <c r="AH162" s="42">
        <v>0</v>
      </c>
      <c r="AI162" s="42">
        <v>0</v>
      </c>
      <c r="AJ162" s="42">
        <v>0</v>
      </c>
      <c r="AK162" s="42">
        <v>0</v>
      </c>
      <c r="AL162" s="42">
        <v>0</v>
      </c>
      <c r="AM162" s="42">
        <v>0</v>
      </c>
      <c r="AN162" s="42">
        <v>0</v>
      </c>
      <c r="AO162" s="42"/>
      <c r="AP162" s="42"/>
      <c r="AQ162" s="42"/>
      <c r="AR162" s="42"/>
    </row>
    <row r="163" spans="1:44" x14ac:dyDescent="0.2">
      <c r="A163" s="1">
        <f t="shared" si="8"/>
        <v>11</v>
      </c>
      <c r="B163" s="10">
        <f t="shared" si="9"/>
        <v>46356</v>
      </c>
      <c r="C163" s="42">
        <v>38977.480000000003</v>
      </c>
      <c r="D163" s="42">
        <v>259916024.55999997</v>
      </c>
      <c r="E163" s="42">
        <v>0</v>
      </c>
      <c r="F163" s="42">
        <v>0</v>
      </c>
      <c r="G163" s="42">
        <v>76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11780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1</v>
      </c>
      <c r="V163" s="42">
        <v>0</v>
      </c>
      <c r="W163" s="42">
        <v>0</v>
      </c>
      <c r="X163" s="42">
        <v>155</v>
      </c>
      <c r="Y163" s="42">
        <v>0</v>
      </c>
      <c r="Z163" s="42">
        <v>0</v>
      </c>
      <c r="AA163" s="42">
        <v>0</v>
      </c>
      <c r="AB163" s="42">
        <v>0</v>
      </c>
      <c r="AC163" s="42">
        <v>76</v>
      </c>
      <c r="AD163" s="42">
        <v>0</v>
      </c>
      <c r="AE163" s="70">
        <v>0.1111</v>
      </c>
      <c r="AF163" s="42">
        <v>0</v>
      </c>
      <c r="AG163" s="42">
        <v>0</v>
      </c>
      <c r="AH163" s="42">
        <v>0</v>
      </c>
      <c r="AI163" s="42">
        <v>0</v>
      </c>
      <c r="AJ163" s="42">
        <v>0</v>
      </c>
      <c r="AK163" s="42">
        <v>0</v>
      </c>
      <c r="AL163" s="42">
        <v>0</v>
      </c>
      <c r="AM163" s="42">
        <v>0</v>
      </c>
      <c r="AN163" s="42">
        <v>0</v>
      </c>
      <c r="AO163" s="42"/>
      <c r="AP163" s="42"/>
      <c r="AQ163" s="42"/>
      <c r="AR163" s="42"/>
    </row>
    <row r="164" spans="1:44" x14ac:dyDescent="0.2">
      <c r="A164" s="1">
        <f t="shared" si="8"/>
        <v>12</v>
      </c>
      <c r="B164" s="10">
        <f t="shared" si="9"/>
        <v>46387</v>
      </c>
      <c r="C164" s="42">
        <v>35065.839999999997</v>
      </c>
      <c r="D164" s="42">
        <v>259951090.39999998</v>
      </c>
      <c r="E164" s="42">
        <v>0</v>
      </c>
      <c r="F164" s="42">
        <v>0</v>
      </c>
      <c r="G164" s="42">
        <v>61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9455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1</v>
      </c>
      <c r="V164" s="42">
        <v>0</v>
      </c>
      <c r="W164" s="42">
        <v>0</v>
      </c>
      <c r="X164" s="42">
        <v>155</v>
      </c>
      <c r="Y164" s="42">
        <v>0</v>
      </c>
      <c r="Z164" s="42">
        <v>0</v>
      </c>
      <c r="AA164" s="42">
        <v>0</v>
      </c>
      <c r="AB164" s="42">
        <v>0</v>
      </c>
      <c r="AC164" s="42">
        <v>61</v>
      </c>
      <c r="AD164" s="42">
        <v>0</v>
      </c>
      <c r="AE164" s="70">
        <v>0.1111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/>
      <c r="AP164" s="42"/>
      <c r="AQ164" s="42"/>
      <c r="AR164" s="42"/>
    </row>
    <row r="165" spans="1:44" x14ac:dyDescent="0.2">
      <c r="A165" s="1">
        <f t="shared" si="8"/>
        <v>1</v>
      </c>
      <c r="B165" s="10">
        <f t="shared" si="9"/>
        <v>46418</v>
      </c>
      <c r="C165" s="42">
        <v>0</v>
      </c>
      <c r="D165" s="42">
        <v>259951090.39999998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1</v>
      </c>
      <c r="V165" s="42">
        <v>0</v>
      </c>
      <c r="W165" s="42">
        <v>0</v>
      </c>
      <c r="X165" s="42">
        <v>155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70">
        <v>0.1111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/>
      <c r="AP165" s="42"/>
      <c r="AQ165" s="42"/>
      <c r="AR165" s="42"/>
    </row>
    <row r="166" spans="1:44" x14ac:dyDescent="0.2">
      <c r="A166" s="1">
        <f t="shared" si="8"/>
        <v>2</v>
      </c>
      <c r="B166" s="10">
        <f t="shared" si="9"/>
        <v>46446</v>
      </c>
      <c r="C166" s="42">
        <v>0</v>
      </c>
      <c r="D166" s="42">
        <v>259951090.39999998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1</v>
      </c>
      <c r="V166" s="42">
        <v>0</v>
      </c>
      <c r="W166" s="42">
        <v>0</v>
      </c>
      <c r="X166" s="42">
        <v>155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70">
        <v>0.1111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  <c r="AO166" s="42"/>
      <c r="AP166" s="42"/>
      <c r="AQ166" s="42"/>
      <c r="AR166" s="42"/>
    </row>
    <row r="167" spans="1:44" x14ac:dyDescent="0.2">
      <c r="A167" s="1">
        <f t="shared" si="8"/>
        <v>3</v>
      </c>
      <c r="B167" s="10">
        <f t="shared" si="9"/>
        <v>46477</v>
      </c>
      <c r="C167" s="42">
        <v>0</v>
      </c>
      <c r="D167" s="42">
        <v>259951090.39999998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1</v>
      </c>
      <c r="V167" s="42">
        <v>0</v>
      </c>
      <c r="W167" s="42">
        <v>0</v>
      </c>
      <c r="X167" s="42">
        <v>155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70">
        <v>0.1111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/>
      <c r="AP167" s="42"/>
      <c r="AQ167" s="42"/>
      <c r="AR167" s="42"/>
    </row>
    <row r="168" spans="1:44" x14ac:dyDescent="0.2">
      <c r="A168" s="1">
        <f t="shared" si="8"/>
        <v>4</v>
      </c>
      <c r="B168" s="10">
        <f t="shared" si="9"/>
        <v>46507</v>
      </c>
      <c r="C168" s="42">
        <v>0</v>
      </c>
      <c r="D168" s="42">
        <v>259951090.39999998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1</v>
      </c>
      <c r="V168" s="42">
        <v>0</v>
      </c>
      <c r="W168" s="42">
        <v>0</v>
      </c>
      <c r="X168" s="42">
        <v>155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70">
        <v>0.1111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  <c r="AO168" s="42"/>
      <c r="AP168" s="42"/>
      <c r="AQ168" s="42"/>
      <c r="AR168" s="42"/>
    </row>
    <row r="169" spans="1:44" x14ac:dyDescent="0.2">
      <c r="A169" s="1">
        <f t="shared" si="8"/>
        <v>5</v>
      </c>
      <c r="B169" s="10">
        <f t="shared" si="9"/>
        <v>46538</v>
      </c>
      <c r="C169" s="42">
        <v>0</v>
      </c>
      <c r="D169" s="42">
        <v>259951090.39999998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1</v>
      </c>
      <c r="V169" s="42">
        <v>0</v>
      </c>
      <c r="W169" s="42">
        <v>0</v>
      </c>
      <c r="X169" s="42">
        <v>155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70">
        <v>0.1111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/>
      <c r="AP169" s="42"/>
      <c r="AQ169" s="42"/>
      <c r="AR169" s="42"/>
    </row>
    <row r="170" spans="1:44" x14ac:dyDescent="0.2">
      <c r="A170" s="1">
        <f t="shared" si="8"/>
        <v>6</v>
      </c>
      <c r="B170" s="10">
        <f t="shared" si="9"/>
        <v>46568</v>
      </c>
      <c r="C170" s="42">
        <v>0</v>
      </c>
      <c r="D170" s="42">
        <v>259951090.39999998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1</v>
      </c>
      <c r="V170" s="42">
        <v>0</v>
      </c>
      <c r="W170" s="42">
        <v>0</v>
      </c>
      <c r="X170" s="42">
        <v>155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70">
        <v>0.1111</v>
      </c>
      <c r="AF170" s="42">
        <v>0</v>
      </c>
      <c r="AG170" s="42">
        <v>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  <c r="AM170" s="42">
        <v>0</v>
      </c>
      <c r="AN170" s="42">
        <v>0</v>
      </c>
      <c r="AO170" s="42"/>
      <c r="AP170" s="42"/>
      <c r="AQ170" s="42"/>
      <c r="AR170" s="42"/>
    </row>
    <row r="171" spans="1:44" x14ac:dyDescent="0.2">
      <c r="A171" s="1">
        <f t="shared" si="8"/>
        <v>7</v>
      </c>
      <c r="B171" s="10">
        <f t="shared" si="9"/>
        <v>46599</v>
      </c>
      <c r="C171" s="42">
        <v>0</v>
      </c>
      <c r="D171" s="42">
        <v>259951090.39999998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1</v>
      </c>
      <c r="V171" s="42">
        <v>0</v>
      </c>
      <c r="W171" s="42">
        <v>0</v>
      </c>
      <c r="X171" s="42">
        <v>155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70">
        <v>0.1111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/>
      <c r="AP171" s="42"/>
      <c r="AQ171" s="42"/>
      <c r="AR171" s="42"/>
    </row>
    <row r="172" spans="1:44" x14ac:dyDescent="0.2">
      <c r="A172" s="1">
        <f t="shared" si="8"/>
        <v>8</v>
      </c>
      <c r="B172" s="10">
        <f t="shared" si="9"/>
        <v>46630</v>
      </c>
      <c r="C172" s="42">
        <v>0</v>
      </c>
      <c r="D172" s="42">
        <v>259951090.39999998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1</v>
      </c>
      <c r="V172" s="42">
        <v>0</v>
      </c>
      <c r="W172" s="42">
        <v>0</v>
      </c>
      <c r="X172" s="42">
        <v>155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70">
        <v>0.1111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/>
      <c r="AP172" s="42"/>
      <c r="AQ172" s="42"/>
      <c r="AR172" s="42"/>
    </row>
    <row r="173" spans="1:44" x14ac:dyDescent="0.2">
      <c r="A173" s="1">
        <f t="shared" si="8"/>
        <v>9</v>
      </c>
      <c r="B173" s="10">
        <f t="shared" si="9"/>
        <v>46660</v>
      </c>
      <c r="C173" s="42">
        <v>0</v>
      </c>
      <c r="D173" s="42">
        <v>259951090.39999998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1</v>
      </c>
      <c r="V173" s="42">
        <v>0</v>
      </c>
      <c r="W173" s="42">
        <v>0</v>
      </c>
      <c r="X173" s="42">
        <v>155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70">
        <v>0.1111</v>
      </c>
      <c r="AF173" s="42">
        <v>0</v>
      </c>
      <c r="AG173" s="42">
        <v>0</v>
      </c>
      <c r="AH173" s="42">
        <v>0</v>
      </c>
      <c r="AI173" s="42">
        <v>0</v>
      </c>
      <c r="AJ173" s="42">
        <v>0</v>
      </c>
      <c r="AK173" s="42">
        <v>0</v>
      </c>
      <c r="AL173" s="42">
        <v>0</v>
      </c>
      <c r="AM173" s="42">
        <v>0</v>
      </c>
      <c r="AN173" s="42">
        <v>0</v>
      </c>
      <c r="AO173" s="42"/>
      <c r="AP173" s="42"/>
      <c r="AQ173" s="42"/>
      <c r="AR173" s="42"/>
    </row>
    <row r="174" spans="1:44" x14ac:dyDescent="0.2">
      <c r="A174" s="1">
        <f t="shared" si="8"/>
        <v>10</v>
      </c>
      <c r="B174" s="10">
        <f t="shared" si="9"/>
        <v>46691</v>
      </c>
      <c r="C174" s="42">
        <v>0</v>
      </c>
      <c r="D174" s="42">
        <v>259951090.39999998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1</v>
      </c>
      <c r="V174" s="42">
        <v>0</v>
      </c>
      <c r="W174" s="42">
        <v>0</v>
      </c>
      <c r="X174" s="42">
        <v>155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70">
        <v>0.1111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/>
      <c r="AP174" s="42"/>
      <c r="AQ174" s="42"/>
      <c r="AR174" s="42"/>
    </row>
    <row r="175" spans="1:44" x14ac:dyDescent="0.2">
      <c r="A175" s="1">
        <f t="shared" si="8"/>
        <v>11</v>
      </c>
      <c r="B175" s="10">
        <f t="shared" si="9"/>
        <v>46721</v>
      </c>
      <c r="C175" s="42">
        <v>0</v>
      </c>
      <c r="D175" s="42">
        <v>259951090.39999998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1</v>
      </c>
      <c r="V175" s="42">
        <v>0</v>
      </c>
      <c r="W175" s="42">
        <v>0</v>
      </c>
      <c r="X175" s="42">
        <v>155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70">
        <v>0.1111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/>
      <c r="AP175" s="42"/>
      <c r="AQ175" s="42"/>
      <c r="AR175" s="42"/>
    </row>
    <row r="176" spans="1:44" x14ac:dyDescent="0.2">
      <c r="A176" s="1">
        <f t="shared" si="8"/>
        <v>12</v>
      </c>
      <c r="B176" s="10">
        <f t="shared" si="9"/>
        <v>46752</v>
      </c>
      <c r="C176" s="42">
        <v>0</v>
      </c>
      <c r="D176" s="42">
        <v>259951090.39999998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1</v>
      </c>
      <c r="V176" s="42">
        <v>0</v>
      </c>
      <c r="W176" s="42">
        <v>0</v>
      </c>
      <c r="X176" s="42">
        <v>155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70">
        <v>0.1111</v>
      </c>
      <c r="AF176" s="42">
        <v>0</v>
      </c>
      <c r="AG176" s="42">
        <v>0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42"/>
      <c r="AP176" s="42"/>
      <c r="AQ176" s="42"/>
      <c r="AR176" s="42"/>
    </row>
    <row r="177" spans="1:44" x14ac:dyDescent="0.2">
      <c r="A177" s="1">
        <f t="shared" si="8"/>
        <v>1</v>
      </c>
      <c r="B177" s="10">
        <f t="shared" si="9"/>
        <v>46783</v>
      </c>
      <c r="C177" s="42">
        <v>0</v>
      </c>
      <c r="D177" s="42">
        <v>259951090.39999998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1</v>
      </c>
      <c r="V177" s="42">
        <v>0</v>
      </c>
      <c r="W177" s="42">
        <v>0</v>
      </c>
      <c r="X177" s="42">
        <v>155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70">
        <v>0.1111</v>
      </c>
      <c r="AF177" s="42">
        <v>0</v>
      </c>
      <c r="AG177" s="42">
        <v>0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  <c r="AO177" s="42"/>
      <c r="AP177" s="42"/>
      <c r="AQ177" s="42"/>
      <c r="AR177" s="42"/>
    </row>
    <row r="178" spans="1:44" x14ac:dyDescent="0.2">
      <c r="A178" s="1">
        <f t="shared" si="8"/>
        <v>2</v>
      </c>
      <c r="B178" s="10">
        <f t="shared" si="9"/>
        <v>46812</v>
      </c>
      <c r="C178" s="42">
        <v>0</v>
      </c>
      <c r="D178" s="42">
        <v>259951090.39999998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1</v>
      </c>
      <c r="V178" s="42">
        <v>0</v>
      </c>
      <c r="W178" s="42">
        <v>0</v>
      </c>
      <c r="X178" s="42">
        <v>155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70">
        <v>0.1111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/>
      <c r="AP178" s="42"/>
      <c r="AQ178" s="42"/>
      <c r="AR178" s="42"/>
    </row>
    <row r="179" spans="1:44" x14ac:dyDescent="0.2">
      <c r="A179" s="1">
        <f t="shared" si="8"/>
        <v>3</v>
      </c>
      <c r="B179" s="10">
        <f t="shared" si="9"/>
        <v>46843</v>
      </c>
      <c r="C179" s="42">
        <v>0</v>
      </c>
      <c r="D179" s="42">
        <v>259951090.39999998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1</v>
      </c>
      <c r="V179" s="42">
        <v>0</v>
      </c>
      <c r="W179" s="42">
        <v>0</v>
      </c>
      <c r="X179" s="42">
        <v>155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70">
        <v>0.1111</v>
      </c>
      <c r="AF179" s="42">
        <v>0</v>
      </c>
      <c r="AG179" s="42">
        <v>0</v>
      </c>
      <c r="AH179" s="42">
        <v>0</v>
      </c>
      <c r="AI179" s="42">
        <v>0</v>
      </c>
      <c r="AJ179" s="42">
        <v>0</v>
      </c>
      <c r="AK179" s="42">
        <v>0</v>
      </c>
      <c r="AL179" s="42">
        <v>0</v>
      </c>
      <c r="AM179" s="42">
        <v>0</v>
      </c>
      <c r="AN179" s="42">
        <v>0</v>
      </c>
      <c r="AO179" s="42"/>
      <c r="AP179" s="42"/>
      <c r="AQ179" s="42"/>
      <c r="AR179" s="42"/>
    </row>
    <row r="180" spans="1:44" x14ac:dyDescent="0.2">
      <c r="A180" s="1">
        <f t="shared" si="8"/>
        <v>4</v>
      </c>
      <c r="B180" s="10">
        <f t="shared" si="9"/>
        <v>46873</v>
      </c>
      <c r="C180" s="42">
        <v>0</v>
      </c>
      <c r="D180" s="42">
        <v>259951090.39999998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1</v>
      </c>
      <c r="V180" s="42">
        <v>0</v>
      </c>
      <c r="W180" s="42">
        <v>0</v>
      </c>
      <c r="X180" s="42">
        <v>155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70">
        <v>0.1111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0</v>
      </c>
      <c r="AL180" s="42">
        <v>0</v>
      </c>
      <c r="AM180" s="42">
        <v>0</v>
      </c>
      <c r="AN180" s="42">
        <v>0</v>
      </c>
      <c r="AO180" s="42"/>
      <c r="AP180" s="42"/>
      <c r="AQ180" s="42"/>
      <c r="AR180" s="42"/>
    </row>
    <row r="181" spans="1:44" x14ac:dyDescent="0.2">
      <c r="A181" s="1">
        <f t="shared" si="8"/>
        <v>5</v>
      </c>
      <c r="B181" s="10">
        <f t="shared" si="9"/>
        <v>46904</v>
      </c>
      <c r="C181" s="42">
        <v>0</v>
      </c>
      <c r="D181" s="42">
        <v>259951090.39999998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1</v>
      </c>
      <c r="V181" s="42">
        <v>0</v>
      </c>
      <c r="W181" s="42">
        <v>0</v>
      </c>
      <c r="X181" s="42">
        <v>155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70">
        <v>0.1111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42">
        <v>0</v>
      </c>
      <c r="AL181" s="42">
        <v>0</v>
      </c>
      <c r="AM181" s="42">
        <v>0</v>
      </c>
      <c r="AN181" s="42">
        <v>0</v>
      </c>
      <c r="AO181" s="42"/>
      <c r="AP181" s="42"/>
      <c r="AQ181" s="42"/>
      <c r="AR181" s="42"/>
    </row>
    <row r="182" spans="1:44" x14ac:dyDescent="0.2">
      <c r="A182" s="1">
        <f t="shared" si="8"/>
        <v>6</v>
      </c>
      <c r="B182" s="10">
        <f t="shared" si="9"/>
        <v>46934</v>
      </c>
      <c r="C182" s="42">
        <v>0</v>
      </c>
      <c r="D182" s="42">
        <v>259951090.39999998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1</v>
      </c>
      <c r="V182" s="42">
        <v>0</v>
      </c>
      <c r="W182" s="42">
        <v>0</v>
      </c>
      <c r="X182" s="42">
        <v>155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70">
        <v>0.1111</v>
      </c>
      <c r="AF182" s="42">
        <v>0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  <c r="AM182" s="42">
        <v>0</v>
      </c>
      <c r="AN182" s="42">
        <v>0</v>
      </c>
      <c r="AO182" s="42"/>
      <c r="AP182" s="42"/>
      <c r="AQ182" s="42"/>
      <c r="AR182" s="42"/>
    </row>
    <row r="183" spans="1:44" x14ac:dyDescent="0.2">
      <c r="A183" s="1">
        <f t="shared" si="8"/>
        <v>7</v>
      </c>
      <c r="B183" s="10">
        <f t="shared" si="9"/>
        <v>46965</v>
      </c>
      <c r="C183" s="42">
        <v>0</v>
      </c>
      <c r="D183" s="42">
        <v>259951090.39999998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1</v>
      </c>
      <c r="V183" s="42">
        <v>0</v>
      </c>
      <c r="W183" s="42">
        <v>0</v>
      </c>
      <c r="X183" s="42">
        <v>155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70">
        <v>0.1111</v>
      </c>
      <c r="AF183" s="42">
        <v>0</v>
      </c>
      <c r="AG183" s="42">
        <v>0</v>
      </c>
      <c r="AH183" s="42">
        <v>0</v>
      </c>
      <c r="AI183" s="42">
        <v>0</v>
      </c>
      <c r="AJ183" s="42">
        <v>0</v>
      </c>
      <c r="AK183" s="42">
        <v>0</v>
      </c>
      <c r="AL183" s="42">
        <v>0</v>
      </c>
      <c r="AM183" s="42">
        <v>0</v>
      </c>
      <c r="AN183" s="42">
        <v>0</v>
      </c>
      <c r="AO183" s="42"/>
      <c r="AP183" s="42"/>
      <c r="AQ183" s="42"/>
      <c r="AR183" s="42"/>
    </row>
    <row r="184" spans="1:44" x14ac:dyDescent="0.2">
      <c r="A184" s="1">
        <f t="shared" si="8"/>
        <v>8</v>
      </c>
      <c r="B184" s="10">
        <f t="shared" si="9"/>
        <v>46996</v>
      </c>
      <c r="C184" s="42">
        <v>0</v>
      </c>
      <c r="D184" s="42">
        <v>259951090.39999998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1</v>
      </c>
      <c r="V184" s="42">
        <v>0</v>
      </c>
      <c r="W184" s="42">
        <v>0</v>
      </c>
      <c r="X184" s="42">
        <v>155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70">
        <v>0.1111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/>
      <c r="AP184" s="42"/>
      <c r="AQ184" s="42"/>
      <c r="AR184" s="42"/>
    </row>
    <row r="185" spans="1:44" x14ac:dyDescent="0.2">
      <c r="A185" s="1">
        <f t="shared" si="8"/>
        <v>9</v>
      </c>
      <c r="B185" s="10">
        <f t="shared" si="9"/>
        <v>47026</v>
      </c>
      <c r="C185" s="42">
        <v>0</v>
      </c>
      <c r="D185" s="42">
        <v>259951090.39999998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1</v>
      </c>
      <c r="V185" s="42">
        <v>0</v>
      </c>
      <c r="W185" s="42">
        <v>0</v>
      </c>
      <c r="X185" s="42">
        <v>155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70">
        <v>0.1111</v>
      </c>
      <c r="AF185" s="42">
        <v>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/>
      <c r="AP185" s="42"/>
      <c r="AQ185" s="42"/>
      <c r="AR185" s="42"/>
    </row>
    <row r="186" spans="1:44" x14ac:dyDescent="0.2">
      <c r="A186" s="1">
        <f t="shared" si="8"/>
        <v>10</v>
      </c>
      <c r="B186" s="10">
        <f t="shared" si="9"/>
        <v>47057</v>
      </c>
      <c r="C186" s="42">
        <v>0</v>
      </c>
      <c r="D186" s="42">
        <v>259951090.39999998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1</v>
      </c>
      <c r="V186" s="42">
        <v>0</v>
      </c>
      <c r="W186" s="42">
        <v>0</v>
      </c>
      <c r="X186" s="42">
        <v>155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70">
        <v>0.1111</v>
      </c>
      <c r="AF186" s="42">
        <v>0</v>
      </c>
      <c r="AG186" s="42">
        <v>0</v>
      </c>
      <c r="AH186" s="42">
        <v>0</v>
      </c>
      <c r="AI186" s="42">
        <v>0</v>
      </c>
      <c r="AJ186" s="42">
        <v>0</v>
      </c>
      <c r="AK186" s="42">
        <v>0</v>
      </c>
      <c r="AL186" s="42">
        <v>0</v>
      </c>
      <c r="AM186" s="42">
        <v>0</v>
      </c>
      <c r="AN186" s="42">
        <v>0</v>
      </c>
      <c r="AO186" s="42"/>
      <c r="AP186" s="42"/>
      <c r="AQ186" s="42"/>
      <c r="AR186" s="42"/>
    </row>
    <row r="187" spans="1:44" x14ac:dyDescent="0.2">
      <c r="A187" s="1">
        <f t="shared" si="8"/>
        <v>11</v>
      </c>
      <c r="B187" s="10">
        <f t="shared" si="9"/>
        <v>47087</v>
      </c>
      <c r="C187" s="42">
        <v>0</v>
      </c>
      <c r="D187" s="42">
        <v>259951090.39999998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1</v>
      </c>
      <c r="V187" s="42">
        <v>0</v>
      </c>
      <c r="W187" s="42">
        <v>0</v>
      </c>
      <c r="X187" s="42">
        <v>155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70">
        <v>0.1111</v>
      </c>
      <c r="AF187" s="42">
        <v>0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42">
        <v>0</v>
      </c>
      <c r="AN187" s="42">
        <v>0</v>
      </c>
      <c r="AO187" s="42"/>
      <c r="AP187" s="42"/>
      <c r="AQ187" s="42"/>
      <c r="AR187" s="42"/>
    </row>
    <row r="188" spans="1:44" x14ac:dyDescent="0.2">
      <c r="A188" s="1">
        <f t="shared" si="8"/>
        <v>12</v>
      </c>
      <c r="B188" s="10">
        <f t="shared" si="9"/>
        <v>47118</v>
      </c>
      <c r="C188" s="42">
        <v>0</v>
      </c>
      <c r="D188" s="42">
        <v>259951090.39999998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1</v>
      </c>
      <c r="V188" s="42">
        <v>0</v>
      </c>
      <c r="W188" s="42">
        <v>0</v>
      </c>
      <c r="X188" s="42">
        <v>155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70">
        <v>0.1111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/>
      <c r="AP188" s="42"/>
      <c r="AQ188" s="42"/>
      <c r="AR188" s="42"/>
    </row>
    <row r="189" spans="1:44" x14ac:dyDescent="0.2">
      <c r="A189" s="1">
        <f t="shared" si="8"/>
        <v>1</v>
      </c>
      <c r="B189" s="10">
        <f t="shared" si="9"/>
        <v>47149</v>
      </c>
      <c r="C189" s="42">
        <v>0</v>
      </c>
      <c r="D189" s="42">
        <v>259951090.39999998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1</v>
      </c>
      <c r="V189" s="42">
        <v>0</v>
      </c>
      <c r="W189" s="42">
        <v>0</v>
      </c>
      <c r="X189" s="42">
        <v>155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70">
        <v>0.1111</v>
      </c>
      <c r="AF189" s="42">
        <v>0</v>
      </c>
      <c r="AG189" s="42">
        <v>0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  <c r="AM189" s="42">
        <v>0</v>
      </c>
      <c r="AN189" s="42">
        <v>0</v>
      </c>
      <c r="AO189" s="42"/>
      <c r="AP189" s="42"/>
      <c r="AQ189" s="42"/>
      <c r="AR189" s="42"/>
    </row>
    <row r="190" spans="1:44" x14ac:dyDescent="0.2">
      <c r="A190" s="1">
        <f t="shared" si="8"/>
        <v>2</v>
      </c>
      <c r="B190" s="10">
        <f t="shared" si="9"/>
        <v>47177</v>
      </c>
      <c r="C190" s="42">
        <v>0</v>
      </c>
      <c r="D190" s="42">
        <v>259951090.39999998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1</v>
      </c>
      <c r="V190" s="42">
        <v>0</v>
      </c>
      <c r="W190" s="42">
        <v>0</v>
      </c>
      <c r="X190" s="42">
        <v>155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70">
        <v>0.1111</v>
      </c>
      <c r="AF190" s="42">
        <v>0</v>
      </c>
      <c r="AG190" s="42">
        <v>0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/>
      <c r="AP190" s="42"/>
      <c r="AQ190" s="42"/>
      <c r="AR190" s="42"/>
    </row>
    <row r="191" spans="1:44" x14ac:dyDescent="0.2">
      <c r="A191" s="1">
        <f t="shared" si="8"/>
        <v>3</v>
      </c>
      <c r="B191" s="10">
        <f t="shared" si="9"/>
        <v>47208</v>
      </c>
      <c r="C191" s="42">
        <v>0</v>
      </c>
      <c r="D191" s="42">
        <v>259951090.39999998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1</v>
      </c>
      <c r="V191" s="42">
        <v>0</v>
      </c>
      <c r="W191" s="42">
        <v>0</v>
      </c>
      <c r="X191" s="42">
        <v>155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70">
        <v>0.1111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/>
      <c r="AP191" s="42"/>
      <c r="AQ191" s="42"/>
      <c r="AR191" s="42"/>
    </row>
    <row r="192" spans="1:44" x14ac:dyDescent="0.2">
      <c r="A192" s="1">
        <f t="shared" si="8"/>
        <v>4</v>
      </c>
      <c r="B192" s="10">
        <f t="shared" si="9"/>
        <v>47238</v>
      </c>
      <c r="C192" s="42">
        <v>0</v>
      </c>
      <c r="D192" s="42">
        <v>259951090.39999998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1</v>
      </c>
      <c r="V192" s="42">
        <v>0</v>
      </c>
      <c r="W192" s="42">
        <v>0</v>
      </c>
      <c r="X192" s="42">
        <v>155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70">
        <v>0.1111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/>
      <c r="AP192" s="42"/>
      <c r="AQ192" s="42"/>
      <c r="AR192" s="42"/>
    </row>
    <row r="193" spans="1:44" x14ac:dyDescent="0.2">
      <c r="A193" s="43">
        <f t="shared" si="8"/>
        <v>5</v>
      </c>
      <c r="B193" s="10">
        <f t="shared" si="9"/>
        <v>47269</v>
      </c>
      <c r="C193" s="42">
        <v>0</v>
      </c>
      <c r="D193" s="42">
        <v>259951090.39999998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1</v>
      </c>
      <c r="V193" s="42">
        <v>0</v>
      </c>
      <c r="W193" s="42">
        <v>0</v>
      </c>
      <c r="X193" s="42">
        <v>155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70">
        <v>0.1111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/>
      <c r="AP193" s="42"/>
      <c r="AQ193" s="42"/>
      <c r="AR193" s="42"/>
    </row>
    <row r="194" spans="1:44" x14ac:dyDescent="0.2">
      <c r="A194" s="44">
        <f t="shared" si="8"/>
        <v>6</v>
      </c>
      <c r="B194" s="10">
        <f t="shared" si="9"/>
        <v>47299</v>
      </c>
      <c r="C194" s="42">
        <v>0</v>
      </c>
      <c r="D194" s="42">
        <v>259951090.39999998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1</v>
      </c>
      <c r="V194" s="42">
        <v>0</v>
      </c>
      <c r="W194" s="42">
        <v>0</v>
      </c>
      <c r="X194" s="42">
        <v>155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70">
        <v>0.1111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42">
        <v>0</v>
      </c>
      <c r="AN194" s="42">
        <v>0</v>
      </c>
      <c r="AO194" s="42"/>
      <c r="AP194" s="42"/>
      <c r="AQ194" s="42"/>
      <c r="AR194" s="42"/>
    </row>
    <row r="195" spans="1:44" x14ac:dyDescent="0.2">
      <c r="A195" s="45">
        <f t="shared" si="8"/>
        <v>7</v>
      </c>
      <c r="B195" s="10">
        <f t="shared" si="9"/>
        <v>47330</v>
      </c>
      <c r="C195" s="42">
        <v>0</v>
      </c>
      <c r="D195" s="42">
        <v>259951090.39999998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1</v>
      </c>
      <c r="V195" s="42">
        <v>0</v>
      </c>
      <c r="W195" s="42">
        <v>0</v>
      </c>
      <c r="X195" s="42">
        <v>155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70">
        <v>0.1111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  <c r="AM195" s="42">
        <v>0</v>
      </c>
      <c r="AN195" s="42">
        <v>0</v>
      </c>
      <c r="AO195" s="42"/>
      <c r="AP195" s="42"/>
      <c r="AQ195" s="42"/>
      <c r="AR195" s="42"/>
    </row>
    <row r="196" spans="1:44" x14ac:dyDescent="0.2">
      <c r="A196" s="44"/>
      <c r="B196" s="10">
        <f t="shared" si="9"/>
        <v>47361</v>
      </c>
      <c r="C196" s="42">
        <v>0</v>
      </c>
      <c r="D196" s="42">
        <v>259951090.39999998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1</v>
      </c>
      <c r="V196" s="42">
        <v>0</v>
      </c>
      <c r="W196" s="42">
        <v>0</v>
      </c>
      <c r="X196" s="42">
        <v>155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70">
        <v>0.1111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/>
      <c r="AP196" s="42"/>
      <c r="AQ196" s="42"/>
      <c r="AR196" s="42"/>
    </row>
    <row r="197" spans="1:44" x14ac:dyDescent="0.2">
      <c r="A197" s="45"/>
      <c r="B197" s="10">
        <f t="shared" si="9"/>
        <v>47391</v>
      </c>
      <c r="C197" s="42">
        <v>0</v>
      </c>
      <c r="D197" s="42">
        <v>259951090.39999998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1</v>
      </c>
      <c r="V197" s="42">
        <v>0</v>
      </c>
      <c r="W197" s="42">
        <v>0</v>
      </c>
      <c r="X197" s="42">
        <v>155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70">
        <v>0.1111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/>
      <c r="AP197" s="42"/>
      <c r="AQ197" s="42"/>
      <c r="AR197" s="42"/>
    </row>
    <row r="198" spans="1:44" x14ac:dyDescent="0.2">
      <c r="A198" s="44"/>
      <c r="B198" s="10">
        <f t="shared" si="9"/>
        <v>47422</v>
      </c>
      <c r="C198" s="42">
        <v>0</v>
      </c>
      <c r="D198" s="42">
        <v>259951090.39999998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1</v>
      </c>
      <c r="V198" s="42">
        <v>0</v>
      </c>
      <c r="W198" s="42">
        <v>0</v>
      </c>
      <c r="X198" s="42">
        <v>155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70">
        <v>0.1111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  <c r="AO198" s="42"/>
      <c r="AP198" s="42"/>
      <c r="AQ198" s="42"/>
      <c r="AR198" s="42"/>
    </row>
    <row r="199" spans="1:44" x14ac:dyDescent="0.2">
      <c r="A199" s="45"/>
      <c r="B199" s="10">
        <f t="shared" si="9"/>
        <v>47452</v>
      </c>
      <c r="C199" s="42">
        <v>0</v>
      </c>
      <c r="D199" s="42">
        <v>259951090.39999998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1</v>
      </c>
      <c r="V199" s="42">
        <v>0</v>
      </c>
      <c r="W199" s="42">
        <v>0</v>
      </c>
      <c r="X199" s="42">
        <v>155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70">
        <v>0.1111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/>
      <c r="AP199" s="42"/>
      <c r="AQ199" s="42"/>
      <c r="AR199" s="42"/>
    </row>
    <row r="200" spans="1:44" x14ac:dyDescent="0.2">
      <c r="A200" s="44"/>
      <c r="B200" s="10">
        <f t="shared" si="9"/>
        <v>47483</v>
      </c>
      <c r="C200" s="42">
        <v>0</v>
      </c>
      <c r="D200" s="42">
        <v>259951090.39999998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1</v>
      </c>
      <c r="V200" s="42">
        <v>0</v>
      </c>
      <c r="W200" s="42">
        <v>0</v>
      </c>
      <c r="X200" s="42">
        <v>155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70">
        <v>0.1111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/>
      <c r="AP200" s="42"/>
      <c r="AQ200" s="42"/>
      <c r="AR200" s="42"/>
    </row>
    <row r="201" spans="1:44" x14ac:dyDescent="0.2">
      <c r="A201" s="45"/>
      <c r="B201" s="10">
        <f t="shared" si="9"/>
        <v>47514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70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  <c r="AM201" s="42">
        <v>0</v>
      </c>
      <c r="AN201" s="42">
        <v>0</v>
      </c>
      <c r="AO201" s="42"/>
      <c r="AP201" s="42"/>
      <c r="AQ201" s="42"/>
      <c r="AR201" s="42"/>
    </row>
    <row r="202" spans="1:44" x14ac:dyDescent="0.2">
      <c r="A202" s="44"/>
      <c r="B202" s="10">
        <f t="shared" si="9"/>
        <v>47542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70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  <c r="AM202" s="42">
        <v>0</v>
      </c>
      <c r="AN202" s="42">
        <v>0</v>
      </c>
      <c r="AO202" s="42"/>
      <c r="AP202" s="42"/>
      <c r="AQ202" s="42"/>
      <c r="AR202" s="42"/>
    </row>
    <row r="203" spans="1:44" x14ac:dyDescent="0.2">
      <c r="A203" s="45"/>
      <c r="B203" s="10">
        <f t="shared" si="9"/>
        <v>47573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70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0</v>
      </c>
      <c r="AM203" s="42">
        <v>0</v>
      </c>
      <c r="AN203" s="42">
        <v>0</v>
      </c>
      <c r="AO203" s="42"/>
      <c r="AP203" s="42"/>
      <c r="AQ203" s="42"/>
      <c r="AR203" s="42"/>
    </row>
    <row r="204" spans="1:44" x14ac:dyDescent="0.2">
      <c r="A204" s="44"/>
      <c r="B204" s="10">
        <f t="shared" si="9"/>
        <v>47603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70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/>
      <c r="AP204" s="42"/>
      <c r="AQ204" s="42"/>
      <c r="AR204" s="42"/>
    </row>
    <row r="205" spans="1:44" x14ac:dyDescent="0.2">
      <c r="A205" s="45"/>
      <c r="B205" s="10">
        <f t="shared" ref="B205:B226" si="10">EOMONTH(B204,1)</f>
        <v>47634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70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/>
      <c r="AP205" s="42"/>
      <c r="AQ205" s="42"/>
      <c r="AR205" s="42"/>
    </row>
    <row r="206" spans="1:44" x14ac:dyDescent="0.2">
      <c r="A206" s="44"/>
      <c r="B206" s="10">
        <f t="shared" si="10"/>
        <v>47664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70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0</v>
      </c>
      <c r="AN206" s="42">
        <v>0</v>
      </c>
      <c r="AO206" s="42"/>
      <c r="AP206" s="42"/>
      <c r="AQ206" s="42"/>
      <c r="AR206" s="42"/>
    </row>
    <row r="207" spans="1:44" x14ac:dyDescent="0.2">
      <c r="A207" s="45"/>
      <c r="B207" s="10">
        <f t="shared" si="10"/>
        <v>47695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70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  <c r="AO207" s="42"/>
      <c r="AP207" s="42"/>
      <c r="AQ207" s="42"/>
      <c r="AR207" s="42"/>
    </row>
    <row r="208" spans="1:44" x14ac:dyDescent="0.2">
      <c r="A208" s="44"/>
      <c r="B208" s="10">
        <f t="shared" si="10"/>
        <v>47726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70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/>
      <c r="AP208" s="42"/>
      <c r="AQ208" s="42"/>
      <c r="AR208" s="42"/>
    </row>
    <row r="209" spans="1:44" x14ac:dyDescent="0.2">
      <c r="A209" s="45"/>
      <c r="B209" s="10">
        <f t="shared" si="10"/>
        <v>47756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70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/>
      <c r="AP209" s="42"/>
      <c r="AQ209" s="42"/>
      <c r="AR209" s="42"/>
    </row>
    <row r="210" spans="1:44" x14ac:dyDescent="0.2">
      <c r="A210" s="44"/>
      <c r="B210" s="10">
        <f t="shared" si="10"/>
        <v>47787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70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  <c r="AM210" s="42">
        <v>0</v>
      </c>
      <c r="AN210" s="42">
        <v>0</v>
      </c>
      <c r="AO210" s="42"/>
      <c r="AP210" s="42"/>
      <c r="AQ210" s="42"/>
      <c r="AR210" s="42"/>
    </row>
    <row r="211" spans="1:44" x14ac:dyDescent="0.2">
      <c r="A211" s="45"/>
      <c r="B211" s="10">
        <f t="shared" si="10"/>
        <v>47817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70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/>
      <c r="AP211" s="42"/>
      <c r="AQ211" s="42"/>
      <c r="AR211" s="42"/>
    </row>
    <row r="212" spans="1:44" x14ac:dyDescent="0.2">
      <c r="A212" s="44"/>
      <c r="B212" s="10">
        <f t="shared" si="10"/>
        <v>47848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70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/>
      <c r="AP212" s="42"/>
      <c r="AQ212" s="42"/>
      <c r="AR212" s="42"/>
    </row>
    <row r="213" spans="1:44" x14ac:dyDescent="0.2">
      <c r="A213" s="45"/>
      <c r="B213" s="10">
        <f t="shared" si="10"/>
        <v>47879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70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42">
        <v>0</v>
      </c>
      <c r="AN213" s="42">
        <v>0</v>
      </c>
      <c r="AO213" s="42"/>
      <c r="AP213" s="42"/>
      <c r="AQ213" s="42"/>
      <c r="AR213" s="42"/>
    </row>
    <row r="214" spans="1:44" x14ac:dyDescent="0.2">
      <c r="A214" s="44"/>
      <c r="B214" s="10">
        <f t="shared" si="10"/>
        <v>47907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70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/>
      <c r="AP214" s="42"/>
      <c r="AQ214" s="42"/>
      <c r="AR214" s="42"/>
    </row>
    <row r="215" spans="1:44" x14ac:dyDescent="0.2">
      <c r="A215" s="45"/>
      <c r="B215" s="10">
        <f t="shared" si="10"/>
        <v>47938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70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/>
      <c r="AP215" s="42"/>
      <c r="AQ215" s="42"/>
      <c r="AR215" s="42"/>
    </row>
    <row r="216" spans="1:44" x14ac:dyDescent="0.2">
      <c r="A216" s="44"/>
      <c r="B216" s="10">
        <f t="shared" si="10"/>
        <v>47968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70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  <c r="AO216" s="42"/>
      <c r="AP216" s="42"/>
      <c r="AQ216" s="42"/>
      <c r="AR216" s="42"/>
    </row>
    <row r="217" spans="1:44" x14ac:dyDescent="0.2">
      <c r="A217" s="45"/>
      <c r="B217" s="10">
        <f t="shared" si="10"/>
        <v>47999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70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0</v>
      </c>
      <c r="AK217" s="42">
        <v>0</v>
      </c>
      <c r="AL217" s="42">
        <v>0</v>
      </c>
      <c r="AM217" s="42">
        <v>0</v>
      </c>
      <c r="AN217" s="42">
        <v>0</v>
      </c>
      <c r="AO217" s="42"/>
      <c r="AP217" s="42"/>
      <c r="AQ217" s="42"/>
      <c r="AR217" s="42"/>
    </row>
    <row r="218" spans="1:44" x14ac:dyDescent="0.2">
      <c r="A218" s="44"/>
      <c r="B218" s="10">
        <f t="shared" si="10"/>
        <v>48029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70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0</v>
      </c>
      <c r="AN218" s="42">
        <v>0</v>
      </c>
      <c r="AO218" s="42"/>
      <c r="AP218" s="42"/>
      <c r="AQ218" s="42"/>
      <c r="AR218" s="42"/>
    </row>
    <row r="219" spans="1:44" x14ac:dyDescent="0.2">
      <c r="A219" s="45"/>
      <c r="B219" s="10">
        <f t="shared" si="10"/>
        <v>48060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70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0</v>
      </c>
      <c r="AK219" s="42">
        <v>0</v>
      </c>
      <c r="AL219" s="42">
        <v>0</v>
      </c>
      <c r="AM219" s="42">
        <v>0</v>
      </c>
      <c r="AN219" s="42">
        <v>0</v>
      </c>
      <c r="AO219" s="42"/>
      <c r="AP219" s="42"/>
      <c r="AQ219" s="42"/>
      <c r="AR219" s="42"/>
    </row>
    <row r="220" spans="1:44" x14ac:dyDescent="0.2">
      <c r="A220" s="44"/>
      <c r="B220" s="10">
        <f t="shared" si="10"/>
        <v>48091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70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0</v>
      </c>
      <c r="AK220" s="42">
        <v>0</v>
      </c>
      <c r="AL220" s="42">
        <v>0</v>
      </c>
      <c r="AM220" s="42">
        <v>0</v>
      </c>
      <c r="AN220" s="42">
        <v>0</v>
      </c>
      <c r="AO220" s="42"/>
      <c r="AP220" s="42"/>
      <c r="AQ220" s="42"/>
      <c r="AR220" s="42"/>
    </row>
    <row r="221" spans="1:44" x14ac:dyDescent="0.2">
      <c r="A221" s="45"/>
      <c r="B221" s="10">
        <f t="shared" si="10"/>
        <v>48121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70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0</v>
      </c>
      <c r="AK221" s="42">
        <v>0</v>
      </c>
      <c r="AL221" s="42">
        <v>0</v>
      </c>
      <c r="AM221" s="42">
        <v>0</v>
      </c>
      <c r="AN221" s="42">
        <v>0</v>
      </c>
      <c r="AO221" s="42"/>
      <c r="AP221" s="42"/>
      <c r="AQ221" s="42"/>
      <c r="AR221" s="42"/>
    </row>
    <row r="222" spans="1:44" x14ac:dyDescent="0.2">
      <c r="A222" s="44"/>
      <c r="B222" s="10">
        <f t="shared" si="10"/>
        <v>48152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0</v>
      </c>
      <c r="AC222" s="42">
        <v>0</v>
      </c>
      <c r="AD222" s="42">
        <v>0</v>
      </c>
      <c r="AE222" s="70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0</v>
      </c>
      <c r="AK222" s="42">
        <v>0</v>
      </c>
      <c r="AL222" s="42">
        <v>0</v>
      </c>
      <c r="AM222" s="42">
        <v>0</v>
      </c>
      <c r="AN222" s="42">
        <v>0</v>
      </c>
      <c r="AO222" s="42"/>
      <c r="AP222" s="42"/>
      <c r="AQ222" s="42"/>
      <c r="AR222" s="42"/>
    </row>
    <row r="223" spans="1:44" x14ac:dyDescent="0.2">
      <c r="A223" s="45"/>
      <c r="B223" s="10">
        <f t="shared" si="10"/>
        <v>48182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70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0</v>
      </c>
      <c r="AK223" s="42">
        <v>0</v>
      </c>
      <c r="AL223" s="42">
        <v>0</v>
      </c>
      <c r="AM223" s="42">
        <v>0</v>
      </c>
      <c r="AN223" s="42">
        <v>0</v>
      </c>
      <c r="AO223" s="42"/>
      <c r="AP223" s="42"/>
      <c r="AQ223" s="42"/>
      <c r="AR223" s="42"/>
    </row>
    <row r="224" spans="1:44" x14ac:dyDescent="0.2">
      <c r="A224" s="44"/>
      <c r="B224" s="10">
        <f t="shared" si="10"/>
        <v>48213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70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>
        <v>0</v>
      </c>
      <c r="AL224" s="42">
        <v>0</v>
      </c>
      <c r="AM224" s="42">
        <v>0</v>
      </c>
      <c r="AN224" s="42">
        <v>0</v>
      </c>
      <c r="AO224" s="42"/>
      <c r="AP224" s="42"/>
      <c r="AQ224" s="42"/>
      <c r="AR224" s="42"/>
    </row>
    <row r="225" spans="1:44" x14ac:dyDescent="0.2">
      <c r="A225" s="45"/>
      <c r="B225" s="10">
        <f t="shared" si="10"/>
        <v>48244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70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0</v>
      </c>
      <c r="AK225" s="42">
        <v>0</v>
      </c>
      <c r="AL225" s="42">
        <v>0</v>
      </c>
      <c r="AM225" s="42">
        <v>0</v>
      </c>
      <c r="AN225" s="42">
        <v>0</v>
      </c>
      <c r="AO225" s="42"/>
      <c r="AP225" s="42"/>
      <c r="AQ225" s="42"/>
      <c r="AR225" s="42"/>
    </row>
    <row r="226" spans="1:44" x14ac:dyDescent="0.2">
      <c r="A226" s="44"/>
      <c r="B226" s="10">
        <f t="shared" si="10"/>
        <v>48273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70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0</v>
      </c>
      <c r="AK226" s="42">
        <v>0</v>
      </c>
      <c r="AL226" s="42">
        <v>0</v>
      </c>
      <c r="AM226" s="42">
        <v>0</v>
      </c>
      <c r="AN226" s="42">
        <v>0</v>
      </c>
      <c r="AO226" s="42"/>
      <c r="AP226" s="42"/>
      <c r="AQ226" s="42"/>
      <c r="AR226" s="42"/>
    </row>
    <row r="227" spans="1:44" x14ac:dyDescent="0.2">
      <c r="A227" s="45"/>
      <c r="B227" s="10"/>
      <c r="X227" s="21"/>
      <c r="Y227" s="21"/>
      <c r="Z227" s="21"/>
      <c r="AA227" s="21"/>
      <c r="AR227" s="42"/>
    </row>
    <row r="228" spans="1:44" x14ac:dyDescent="0.2">
      <c r="B228" s="10"/>
      <c r="X228" s="21"/>
      <c r="Y228" s="21"/>
      <c r="Z228" s="21"/>
      <c r="AA228" s="21"/>
      <c r="AR228" s="42"/>
    </row>
    <row r="229" spans="1:44" x14ac:dyDescent="0.2">
      <c r="B229" s="10"/>
      <c r="X229" s="21"/>
      <c r="Y229" s="21"/>
      <c r="Z229" s="21"/>
      <c r="AA229" s="21"/>
      <c r="AR229" s="42"/>
    </row>
    <row r="230" spans="1:44" x14ac:dyDescent="0.2">
      <c r="B230" s="10"/>
      <c r="X230" s="21"/>
      <c r="Y230" s="21"/>
      <c r="Z230" s="21"/>
      <c r="AA230" s="21"/>
      <c r="AR230" s="42"/>
    </row>
    <row r="231" spans="1:44" x14ac:dyDescent="0.2">
      <c r="B231" s="10"/>
      <c r="X231" s="21"/>
      <c r="Y231" s="21"/>
      <c r="Z231" s="21"/>
      <c r="AA231" s="21"/>
      <c r="AR231" s="42"/>
    </row>
    <row r="232" spans="1:44" x14ac:dyDescent="0.2">
      <c r="B232" s="10"/>
      <c r="X232" s="21"/>
      <c r="Y232" s="21"/>
      <c r="Z232" s="21"/>
      <c r="AA232" s="21"/>
      <c r="AR232" s="42"/>
    </row>
    <row r="233" spans="1:44" x14ac:dyDescent="0.2">
      <c r="B233" s="10"/>
      <c r="X233" s="21"/>
      <c r="Y233" s="21"/>
      <c r="Z233" s="21"/>
      <c r="AA233" s="21"/>
      <c r="AR233" s="42"/>
    </row>
    <row r="234" spans="1:44" x14ac:dyDescent="0.2">
      <c r="B234" s="10"/>
      <c r="X234" s="21"/>
      <c r="Y234" s="21"/>
      <c r="Z234" s="21"/>
      <c r="AA234" s="21"/>
      <c r="AR234" s="42"/>
    </row>
    <row r="235" spans="1:44" x14ac:dyDescent="0.2">
      <c r="B235" s="10"/>
      <c r="X235" s="21"/>
      <c r="Y235" s="21"/>
      <c r="Z235" s="21"/>
      <c r="AA235" s="21"/>
      <c r="AR235" s="42"/>
    </row>
    <row r="236" spans="1:44" x14ac:dyDescent="0.2">
      <c r="B236" s="10"/>
      <c r="X236" s="21"/>
      <c r="Y236" s="21"/>
      <c r="Z236" s="21"/>
      <c r="AA236" s="21"/>
      <c r="AR236" s="42"/>
    </row>
    <row r="237" spans="1:44" x14ac:dyDescent="0.2">
      <c r="B237" s="10"/>
      <c r="X237" s="21"/>
      <c r="Y237" s="21"/>
      <c r="Z237" s="21"/>
      <c r="AA237" s="21"/>
      <c r="AR237" s="42"/>
    </row>
    <row r="238" spans="1:44" x14ac:dyDescent="0.2">
      <c r="B238" s="10"/>
      <c r="X238" s="21"/>
      <c r="Y238" s="21"/>
      <c r="Z238" s="21"/>
      <c r="AA238" s="21"/>
      <c r="AR238" s="42"/>
    </row>
    <row r="239" spans="1:44" x14ac:dyDescent="0.2">
      <c r="B239" s="10"/>
      <c r="X239" s="21"/>
      <c r="Y239" s="21"/>
      <c r="Z239" s="21"/>
      <c r="AA239" s="21"/>
      <c r="AR239" s="42"/>
    </row>
    <row r="240" spans="1:44" x14ac:dyDescent="0.2">
      <c r="B240" s="10"/>
      <c r="X240" s="21"/>
      <c r="Y240" s="21"/>
      <c r="Z240" s="21"/>
      <c r="AA240" s="21"/>
      <c r="AR240" s="42"/>
    </row>
    <row r="241" spans="2:44" x14ac:dyDescent="0.2">
      <c r="B241" s="10"/>
      <c r="X241" s="21"/>
      <c r="Y241" s="21"/>
      <c r="Z241" s="21"/>
      <c r="AA241" s="21"/>
      <c r="AR241" s="42"/>
    </row>
    <row r="242" spans="2:44" x14ac:dyDescent="0.2">
      <c r="B242" s="10"/>
      <c r="X242" s="21"/>
      <c r="Y242" s="21"/>
      <c r="Z242" s="21"/>
      <c r="AA242" s="21"/>
      <c r="AR242" s="42"/>
    </row>
    <row r="243" spans="2:44" x14ac:dyDescent="0.2">
      <c r="B243" s="10"/>
      <c r="X243" s="21"/>
      <c r="Y243" s="21"/>
      <c r="Z243" s="21"/>
      <c r="AA243" s="21"/>
    </row>
    <row r="244" spans="2:44" x14ac:dyDescent="0.2">
      <c r="B244" s="10"/>
      <c r="X244" s="21"/>
      <c r="Y244" s="21"/>
      <c r="Z244" s="21"/>
      <c r="AA244" s="21"/>
    </row>
    <row r="245" spans="2:44" x14ac:dyDescent="0.2">
      <c r="B245" s="10"/>
      <c r="X245" s="21"/>
      <c r="Y245" s="21"/>
      <c r="Z245" s="21"/>
      <c r="AA245" s="21"/>
    </row>
    <row r="246" spans="2:44" x14ac:dyDescent="0.2">
      <c r="B246" s="10"/>
      <c r="X246" s="21"/>
      <c r="Y246" s="21"/>
      <c r="Z246" s="21"/>
      <c r="AA246" s="21"/>
    </row>
    <row r="247" spans="2:44" x14ac:dyDescent="0.2">
      <c r="B247" s="10"/>
      <c r="X247" s="21"/>
      <c r="Y247" s="21"/>
      <c r="Z247" s="21"/>
      <c r="AA247" s="21"/>
    </row>
    <row r="248" spans="2:44" x14ac:dyDescent="0.2">
      <c r="B248" s="10"/>
      <c r="X248" s="21"/>
      <c r="Y248" s="21"/>
      <c r="Z248" s="21"/>
      <c r="AA248" s="21"/>
    </row>
    <row r="249" spans="2:44" x14ac:dyDescent="0.2">
      <c r="B249" s="10"/>
      <c r="X249" s="21"/>
      <c r="Y249" s="21"/>
      <c r="Z249" s="21"/>
      <c r="AA249" s="21"/>
    </row>
    <row r="250" spans="2:44" x14ac:dyDescent="0.2">
      <c r="B250" s="10"/>
      <c r="X250" s="21"/>
      <c r="Y250" s="21"/>
      <c r="Z250" s="21"/>
      <c r="AA250" s="21"/>
    </row>
    <row r="251" spans="2:44" x14ac:dyDescent="0.2">
      <c r="B251" s="10"/>
      <c r="X251" s="21"/>
      <c r="Y251" s="21"/>
      <c r="Z251" s="21"/>
      <c r="AA251" s="21"/>
    </row>
    <row r="252" spans="2:44" x14ac:dyDescent="0.2">
      <c r="B252" s="10"/>
      <c r="X252" s="21"/>
      <c r="Y252" s="21"/>
      <c r="Z252" s="21"/>
      <c r="AA252" s="21"/>
    </row>
    <row r="253" spans="2:44" x14ac:dyDescent="0.2">
      <c r="B253" s="10"/>
      <c r="X253" s="21"/>
      <c r="Y253" s="21"/>
      <c r="Z253" s="21"/>
      <c r="AA253" s="21"/>
    </row>
    <row r="254" spans="2:44" x14ac:dyDescent="0.2">
      <c r="B254" s="10"/>
      <c r="X254" s="21"/>
      <c r="Y254" s="21"/>
      <c r="Z254" s="21"/>
      <c r="AA254" s="21"/>
    </row>
    <row r="255" spans="2:44" x14ac:dyDescent="0.2">
      <c r="B255" s="10"/>
      <c r="X255" s="21"/>
      <c r="Y255" s="21"/>
      <c r="Z255" s="21"/>
      <c r="AA255" s="21"/>
    </row>
    <row r="256" spans="2:44" x14ac:dyDescent="0.2">
      <c r="B256" s="10"/>
      <c r="X256" s="21"/>
      <c r="Y256" s="21"/>
      <c r="Z256" s="21"/>
      <c r="AA256" s="21"/>
    </row>
    <row r="257" spans="2:27" x14ac:dyDescent="0.2">
      <c r="B257" s="10"/>
      <c r="X257" s="21"/>
      <c r="Y257" s="21"/>
      <c r="Z257" s="21"/>
      <c r="AA257" s="21"/>
    </row>
    <row r="258" spans="2:27" x14ac:dyDescent="0.2">
      <c r="B258" s="10"/>
      <c r="X258" s="21"/>
      <c r="Y258" s="21"/>
      <c r="Z258" s="21"/>
      <c r="AA258" s="21"/>
    </row>
    <row r="259" spans="2:27" x14ac:dyDescent="0.2">
      <c r="B259" s="10"/>
      <c r="X259" s="21"/>
      <c r="Y259" s="21"/>
      <c r="Z259" s="21"/>
      <c r="AA259" s="21"/>
    </row>
    <row r="260" spans="2:27" x14ac:dyDescent="0.2">
      <c r="B260" s="10"/>
      <c r="X260" s="21"/>
      <c r="Y260" s="21"/>
      <c r="Z260" s="21"/>
      <c r="AA260" s="21"/>
    </row>
    <row r="261" spans="2:27" x14ac:dyDescent="0.2">
      <c r="B261" s="10"/>
      <c r="X261" s="21"/>
      <c r="Y261" s="21"/>
      <c r="Z261" s="21"/>
      <c r="AA261" s="21"/>
    </row>
    <row r="262" spans="2:27" x14ac:dyDescent="0.2">
      <c r="B262" s="10"/>
      <c r="X262" s="21"/>
      <c r="Y262" s="21"/>
      <c r="Z262" s="21"/>
      <c r="AA262" s="21"/>
    </row>
    <row r="263" spans="2:27" x14ac:dyDescent="0.2">
      <c r="B263" s="10"/>
      <c r="X263" s="21"/>
      <c r="Y263" s="21"/>
      <c r="Z263" s="21"/>
      <c r="AA263" s="21"/>
    </row>
    <row r="264" spans="2:27" x14ac:dyDescent="0.2">
      <c r="B264" s="10"/>
      <c r="X264" s="21"/>
      <c r="Y264" s="21"/>
      <c r="Z264" s="21"/>
      <c r="AA264" s="21"/>
    </row>
    <row r="265" spans="2:27" x14ac:dyDescent="0.2">
      <c r="B265" s="10"/>
      <c r="X265" s="21"/>
      <c r="Y265" s="21"/>
      <c r="Z265" s="21"/>
      <c r="AA265" s="21"/>
    </row>
    <row r="266" spans="2:27" x14ac:dyDescent="0.2">
      <c r="B266" s="10"/>
      <c r="X266" s="21"/>
      <c r="Y266" s="21"/>
      <c r="Z266" s="21"/>
      <c r="AA266" s="21"/>
    </row>
    <row r="267" spans="2:27" x14ac:dyDescent="0.2">
      <c r="B267" s="10"/>
      <c r="X267" s="21"/>
      <c r="Y267" s="21"/>
      <c r="Z267" s="21"/>
      <c r="AA267" s="21"/>
    </row>
    <row r="268" spans="2:27" x14ac:dyDescent="0.2">
      <c r="B268" s="10"/>
      <c r="X268" s="21"/>
      <c r="Y268" s="21"/>
      <c r="Z268" s="21"/>
      <c r="AA268" s="21"/>
    </row>
    <row r="269" spans="2:27" x14ac:dyDescent="0.2">
      <c r="B269" s="10"/>
      <c r="X269" s="21"/>
      <c r="Y269" s="21"/>
      <c r="Z269" s="21"/>
      <c r="AA269" s="21"/>
    </row>
    <row r="270" spans="2:27" x14ac:dyDescent="0.2">
      <c r="B270" s="10"/>
      <c r="X270" s="21"/>
      <c r="Y270" s="21"/>
      <c r="Z270" s="21"/>
      <c r="AA270" s="21"/>
    </row>
    <row r="271" spans="2:27" x14ac:dyDescent="0.2">
      <c r="B271" s="10"/>
      <c r="X271" s="21"/>
      <c r="Y271" s="21"/>
      <c r="Z271" s="21"/>
      <c r="AA271" s="21"/>
    </row>
    <row r="272" spans="2:27" x14ac:dyDescent="0.2">
      <c r="B272" s="10"/>
      <c r="X272" s="21"/>
      <c r="Y272" s="21"/>
      <c r="Z272" s="21"/>
      <c r="AA272" s="21"/>
    </row>
    <row r="273" spans="2:27" x14ac:dyDescent="0.2">
      <c r="B273" s="10"/>
      <c r="X273" s="21"/>
      <c r="Y273" s="21"/>
      <c r="Z273" s="21"/>
      <c r="AA273" s="21"/>
    </row>
    <row r="274" spans="2:27" x14ac:dyDescent="0.2">
      <c r="B274" s="10"/>
      <c r="X274" s="21"/>
      <c r="Y274" s="21"/>
      <c r="Z274" s="21"/>
      <c r="AA274" s="21"/>
    </row>
    <row r="275" spans="2:27" x14ac:dyDescent="0.2">
      <c r="B275" s="10"/>
      <c r="X275" s="21"/>
      <c r="Y275" s="21"/>
      <c r="Z275" s="21"/>
      <c r="AA275" s="21"/>
    </row>
    <row r="276" spans="2:27" x14ac:dyDescent="0.2">
      <c r="B276" s="10"/>
      <c r="X276" s="21"/>
      <c r="Y276" s="21"/>
      <c r="Z276" s="21"/>
      <c r="AA276" s="21"/>
    </row>
    <row r="277" spans="2:27" x14ac:dyDescent="0.2">
      <c r="B277" s="10"/>
      <c r="X277" s="21"/>
      <c r="Y277" s="21"/>
      <c r="Z277" s="21"/>
      <c r="AA277" s="21"/>
    </row>
    <row r="278" spans="2:27" x14ac:dyDescent="0.2">
      <c r="B278" s="10"/>
      <c r="X278" s="21"/>
      <c r="Y278" s="21"/>
      <c r="Z278" s="21"/>
      <c r="AA278" s="21"/>
    </row>
    <row r="279" spans="2:27" x14ac:dyDescent="0.2">
      <c r="B279" s="10"/>
      <c r="X279" s="21"/>
      <c r="Y279" s="21"/>
      <c r="Z279" s="21"/>
      <c r="AA279" s="21"/>
    </row>
    <row r="280" spans="2:27" x14ac:dyDescent="0.2">
      <c r="B280" s="10"/>
      <c r="X280" s="21"/>
      <c r="Y280" s="21"/>
      <c r="Z280" s="21"/>
      <c r="AA280" s="21"/>
    </row>
    <row r="281" spans="2:27" x14ac:dyDescent="0.2">
      <c r="B281" s="10"/>
      <c r="X281" s="21"/>
      <c r="Y281" s="21"/>
      <c r="Z281" s="21"/>
      <c r="AA281" s="21"/>
    </row>
    <row r="282" spans="2:27" x14ac:dyDescent="0.2">
      <c r="B282" s="10"/>
      <c r="X282" s="21"/>
      <c r="Y282" s="21"/>
      <c r="Z282" s="21"/>
      <c r="AA282" s="21"/>
    </row>
    <row r="283" spans="2:27" x14ac:dyDescent="0.2">
      <c r="B283" s="10"/>
      <c r="X283" s="21"/>
      <c r="Y283" s="21"/>
      <c r="Z283" s="21"/>
      <c r="AA283" s="21"/>
    </row>
    <row r="284" spans="2:27" x14ac:dyDescent="0.2">
      <c r="B284" s="10"/>
      <c r="X284" s="21"/>
      <c r="Y284" s="21"/>
      <c r="Z284" s="21"/>
      <c r="AA284" s="21"/>
    </row>
    <row r="285" spans="2:27" x14ac:dyDescent="0.2">
      <c r="B285" s="10"/>
      <c r="X285" s="21"/>
      <c r="Y285" s="21"/>
      <c r="Z285" s="21"/>
      <c r="AA285" s="21"/>
    </row>
    <row r="286" spans="2:27" x14ac:dyDescent="0.2">
      <c r="B286" s="10"/>
      <c r="X286" s="21"/>
      <c r="Y286" s="21"/>
      <c r="Z286" s="21"/>
      <c r="AA286" s="21"/>
    </row>
    <row r="287" spans="2:27" x14ac:dyDescent="0.2">
      <c r="B287" s="10"/>
      <c r="X287" s="21"/>
      <c r="Y287" s="21"/>
      <c r="Z287" s="21"/>
      <c r="AA287" s="21"/>
    </row>
    <row r="288" spans="2:27" x14ac:dyDescent="0.2">
      <c r="B288" s="10"/>
      <c r="X288" s="21"/>
      <c r="Y288" s="21"/>
      <c r="Z288" s="21"/>
      <c r="AA288" s="21"/>
    </row>
    <row r="289" spans="2:27" x14ac:dyDescent="0.2">
      <c r="B289" s="10"/>
      <c r="X289" s="21"/>
      <c r="Y289" s="21"/>
      <c r="Z289" s="21"/>
      <c r="AA289" s="21"/>
    </row>
    <row r="290" spans="2:27" x14ac:dyDescent="0.2">
      <c r="B290" s="10"/>
      <c r="X290" s="21"/>
      <c r="Y290" s="21"/>
      <c r="Z290" s="21"/>
      <c r="AA290" s="21"/>
    </row>
    <row r="291" spans="2:27" x14ac:dyDescent="0.2">
      <c r="B291" s="10"/>
      <c r="X291" s="21"/>
      <c r="Y291" s="21"/>
      <c r="Z291" s="21"/>
      <c r="AA291" s="21"/>
    </row>
    <row r="292" spans="2:27" x14ac:dyDescent="0.2">
      <c r="B292" s="10"/>
      <c r="X292" s="21"/>
      <c r="Y292" s="21"/>
      <c r="Z292" s="21"/>
      <c r="AA292" s="21"/>
    </row>
    <row r="293" spans="2:27" x14ac:dyDescent="0.2">
      <c r="B293" s="10"/>
      <c r="X293" s="21"/>
      <c r="Y293" s="21"/>
      <c r="Z293" s="21"/>
      <c r="AA293" s="21"/>
    </row>
    <row r="294" spans="2:27" x14ac:dyDescent="0.2">
      <c r="B294" s="10"/>
      <c r="X294" s="21"/>
      <c r="Y294" s="21"/>
      <c r="Z294" s="21"/>
      <c r="AA294" s="21"/>
    </row>
    <row r="295" spans="2:27" x14ac:dyDescent="0.2">
      <c r="B295" s="10"/>
      <c r="X295" s="21"/>
      <c r="Y295" s="21"/>
      <c r="Z295" s="21"/>
      <c r="AA295" s="21"/>
    </row>
    <row r="296" spans="2:27" x14ac:dyDescent="0.2">
      <c r="B296" s="10"/>
      <c r="X296" s="21"/>
      <c r="Y296" s="21"/>
      <c r="Z296" s="21"/>
      <c r="AA296" s="21"/>
    </row>
    <row r="297" spans="2:27" x14ac:dyDescent="0.2">
      <c r="B297" s="10"/>
      <c r="X297" s="21"/>
      <c r="Y297" s="21"/>
      <c r="Z297" s="21"/>
      <c r="AA297" s="21"/>
    </row>
    <row r="298" spans="2:27" x14ac:dyDescent="0.2">
      <c r="B298" s="10"/>
      <c r="X298" s="21"/>
      <c r="Y298" s="21"/>
      <c r="Z298" s="21"/>
      <c r="AA298" s="21"/>
    </row>
    <row r="299" spans="2:27" x14ac:dyDescent="0.2">
      <c r="B299" s="10"/>
      <c r="X299" s="21"/>
      <c r="Y299" s="21"/>
      <c r="Z299" s="21"/>
      <c r="AA299" s="21"/>
    </row>
    <row r="300" spans="2:27" x14ac:dyDescent="0.2">
      <c r="B300" s="10"/>
      <c r="X300" s="21"/>
      <c r="Y300" s="21"/>
      <c r="Z300" s="21"/>
      <c r="AA300" s="21"/>
    </row>
    <row r="301" spans="2:27" x14ac:dyDescent="0.2">
      <c r="B301" s="10"/>
      <c r="X301" s="21"/>
      <c r="Y301" s="21"/>
      <c r="Z301" s="21"/>
      <c r="AA301" s="21"/>
    </row>
    <row r="302" spans="2:27" x14ac:dyDescent="0.2">
      <c r="B302" s="10"/>
      <c r="X302" s="21"/>
      <c r="Y302" s="21"/>
      <c r="Z302" s="21"/>
      <c r="AA302" s="21"/>
    </row>
    <row r="303" spans="2:27" x14ac:dyDescent="0.2">
      <c r="B303" s="10"/>
      <c r="X303" s="21"/>
      <c r="Y303" s="21"/>
      <c r="Z303" s="21"/>
      <c r="AA303" s="21"/>
    </row>
    <row r="304" spans="2:27" x14ac:dyDescent="0.2">
      <c r="B304" s="10"/>
      <c r="X304" s="21"/>
      <c r="Y304" s="21"/>
      <c r="Z304" s="21"/>
      <c r="AA304" s="21"/>
    </row>
    <row r="305" spans="2:27" x14ac:dyDescent="0.2">
      <c r="B305" s="10"/>
      <c r="X305" s="21"/>
      <c r="Y305" s="21"/>
      <c r="Z305" s="21"/>
      <c r="AA305" s="21"/>
    </row>
    <row r="306" spans="2:27" x14ac:dyDescent="0.2">
      <c r="B306" s="10"/>
      <c r="X306" s="21"/>
      <c r="Y306" s="21"/>
      <c r="Z306" s="21"/>
      <c r="AA306" s="21"/>
    </row>
    <row r="307" spans="2:27" x14ac:dyDescent="0.2">
      <c r="B307" s="10"/>
      <c r="X307" s="21"/>
      <c r="Y307" s="21"/>
      <c r="Z307" s="21"/>
      <c r="AA307" s="21"/>
    </row>
    <row r="308" spans="2:27" x14ac:dyDescent="0.2">
      <c r="B308" s="10"/>
      <c r="X308" s="21"/>
      <c r="Y308" s="21"/>
      <c r="Z308" s="21"/>
      <c r="AA308" s="21"/>
    </row>
    <row r="309" spans="2:27" x14ac:dyDescent="0.2">
      <c r="B309" s="10"/>
      <c r="X309" s="21"/>
      <c r="Y309" s="21"/>
      <c r="Z309" s="21"/>
      <c r="AA309" s="21"/>
    </row>
    <row r="310" spans="2:27" x14ac:dyDescent="0.2">
      <c r="B310" s="10"/>
      <c r="X310" s="21"/>
      <c r="Y310" s="21"/>
      <c r="Z310" s="21"/>
      <c r="AA310" s="21"/>
    </row>
    <row r="311" spans="2:27" x14ac:dyDescent="0.2">
      <c r="B311" s="10"/>
      <c r="X311" s="21"/>
      <c r="Y311" s="21"/>
      <c r="Z311" s="21"/>
      <c r="AA311" s="21"/>
    </row>
    <row r="312" spans="2:27" x14ac:dyDescent="0.2">
      <c r="B312" s="10"/>
      <c r="X312" s="21"/>
      <c r="Y312" s="21"/>
      <c r="Z312" s="21"/>
      <c r="AA312" s="21"/>
    </row>
    <row r="313" spans="2:27" x14ac:dyDescent="0.2">
      <c r="B313" s="10"/>
      <c r="X313" s="21"/>
      <c r="Y313" s="21"/>
      <c r="Z313" s="21"/>
      <c r="AA313" s="21"/>
    </row>
    <row r="314" spans="2:27" x14ac:dyDescent="0.2">
      <c r="B314" s="10"/>
      <c r="X314" s="21"/>
      <c r="Y314" s="21"/>
      <c r="Z314" s="21"/>
      <c r="AA314" s="21"/>
    </row>
    <row r="315" spans="2:27" x14ac:dyDescent="0.2">
      <c r="B315" s="10"/>
      <c r="X315" s="21"/>
      <c r="Y315" s="21"/>
      <c r="Z315" s="21"/>
      <c r="AA315" s="21"/>
    </row>
    <row r="316" spans="2:27" x14ac:dyDescent="0.2">
      <c r="B316" s="10"/>
      <c r="X316" s="21"/>
      <c r="Y316" s="21"/>
      <c r="Z316" s="21"/>
      <c r="AA316" s="21"/>
    </row>
    <row r="317" spans="2:27" x14ac:dyDescent="0.2">
      <c r="B317" s="10"/>
      <c r="X317" s="21"/>
      <c r="Y317" s="21"/>
      <c r="Z317" s="21"/>
      <c r="AA317" s="21"/>
    </row>
    <row r="318" spans="2:27" x14ac:dyDescent="0.2">
      <c r="B318" s="10"/>
      <c r="X318" s="21"/>
      <c r="Y318" s="21"/>
      <c r="Z318" s="21"/>
      <c r="AA318" s="21"/>
    </row>
    <row r="319" spans="2:27" x14ac:dyDescent="0.2">
      <c r="B319" s="10"/>
      <c r="X319" s="21"/>
      <c r="Y319" s="21"/>
      <c r="Z319" s="21"/>
      <c r="AA319" s="21"/>
    </row>
    <row r="320" spans="2:27" x14ac:dyDescent="0.2">
      <c r="B320" s="10"/>
      <c r="X320" s="21"/>
      <c r="Y320" s="21"/>
      <c r="Z320" s="21"/>
      <c r="AA320" s="21"/>
    </row>
    <row r="321" spans="2:27" x14ac:dyDescent="0.2">
      <c r="B321" s="10"/>
      <c r="X321" s="21"/>
      <c r="Y321" s="21"/>
      <c r="Z321" s="21"/>
      <c r="AA321" s="21"/>
    </row>
    <row r="322" spans="2:27" x14ac:dyDescent="0.2">
      <c r="B322" s="10"/>
      <c r="X322" s="21"/>
      <c r="Y322" s="21"/>
      <c r="Z322" s="21"/>
      <c r="AA322" s="21"/>
    </row>
    <row r="323" spans="2:27" x14ac:dyDescent="0.2">
      <c r="B323" s="10"/>
      <c r="X323" s="21"/>
      <c r="Y323" s="21"/>
      <c r="Z323" s="21"/>
      <c r="AA323" s="21"/>
    </row>
    <row r="324" spans="2:27" x14ac:dyDescent="0.2">
      <c r="B324" s="10"/>
      <c r="X324" s="21"/>
      <c r="Y324" s="21"/>
      <c r="Z324" s="21"/>
      <c r="AA324" s="21"/>
    </row>
    <row r="325" spans="2:27" x14ac:dyDescent="0.2">
      <c r="B325" s="10"/>
      <c r="X325" s="21"/>
      <c r="Y325" s="21"/>
      <c r="Z325" s="21"/>
      <c r="AA325" s="21"/>
    </row>
    <row r="326" spans="2:27" x14ac:dyDescent="0.2">
      <c r="B326" s="10"/>
      <c r="X326" s="21"/>
      <c r="Y326" s="21"/>
      <c r="Z326" s="21"/>
      <c r="AA326" s="21"/>
    </row>
    <row r="327" spans="2:27" x14ac:dyDescent="0.2">
      <c r="B327" s="10"/>
      <c r="X327" s="21"/>
      <c r="Y327" s="21"/>
      <c r="Z327" s="21"/>
      <c r="AA327" s="21"/>
    </row>
    <row r="328" spans="2:27" x14ac:dyDescent="0.2">
      <c r="B328" s="10"/>
      <c r="X328" s="21"/>
      <c r="Y328" s="21"/>
      <c r="Z328" s="21"/>
      <c r="AA328" s="21"/>
    </row>
    <row r="329" spans="2:27" x14ac:dyDescent="0.2">
      <c r="B329" s="10"/>
      <c r="X329" s="21"/>
      <c r="Y329" s="21"/>
      <c r="Z329" s="21"/>
      <c r="AA329" s="21"/>
    </row>
    <row r="330" spans="2:27" x14ac:dyDescent="0.2">
      <c r="B330" s="10"/>
      <c r="X330" s="21"/>
      <c r="Y330" s="21"/>
      <c r="Z330" s="21"/>
      <c r="AA330" s="21"/>
    </row>
    <row r="331" spans="2:27" x14ac:dyDescent="0.2">
      <c r="B331" s="10"/>
      <c r="X331" s="21"/>
      <c r="Y331" s="21"/>
      <c r="Z331" s="21"/>
      <c r="AA331" s="21"/>
    </row>
    <row r="332" spans="2:27" x14ac:dyDescent="0.2">
      <c r="B332" s="10"/>
      <c r="X332" s="21"/>
      <c r="Y332" s="21"/>
      <c r="Z332" s="21"/>
      <c r="AA332" s="21"/>
    </row>
    <row r="333" spans="2:27" x14ac:dyDescent="0.2">
      <c r="B333" s="10"/>
      <c r="X333" s="21"/>
      <c r="Y333" s="21"/>
      <c r="Z333" s="21"/>
      <c r="AA333" s="21"/>
    </row>
    <row r="334" spans="2:27" x14ac:dyDescent="0.2">
      <c r="B334" s="10"/>
      <c r="X334" s="21"/>
      <c r="Y334" s="21"/>
      <c r="Z334" s="21"/>
      <c r="AA334" s="21"/>
    </row>
    <row r="335" spans="2:27" x14ac:dyDescent="0.2">
      <c r="B335" s="10"/>
      <c r="X335" s="21"/>
      <c r="Y335" s="21"/>
      <c r="Z335" s="21"/>
      <c r="AA335" s="21"/>
    </row>
  </sheetData>
  <mergeCells count="1">
    <mergeCell ref="O2:P2"/>
  </mergeCells>
  <phoneticPr fontId="2" type="noConversion"/>
  <pageMargins left="0.75" right="0.75" top="1" bottom="1" header="0.5" footer="0.5"/>
  <headerFooter alignWithMargins="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AR335"/>
  <sheetViews>
    <sheetView zoomScale="75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K12" sqref="K12"/>
    </sheetView>
  </sheetViews>
  <sheetFormatPr defaultRowHeight="12.75" x14ac:dyDescent="0.2"/>
  <cols>
    <col min="1" max="1" width="7.5703125" style="1" customWidth="1"/>
    <col min="2" max="2" width="12.42578125" bestFit="1" customWidth="1"/>
    <col min="3" max="3" width="11.5703125" customWidth="1"/>
    <col min="4" max="4" width="17.85546875" customWidth="1"/>
    <col min="5" max="5" width="12.28515625" customWidth="1"/>
    <col min="6" max="6" width="10.5703125" customWidth="1"/>
    <col min="7" max="7" width="7.85546875" customWidth="1"/>
    <col min="8" max="8" width="15.140625" customWidth="1"/>
    <col min="9" max="9" width="16" customWidth="1"/>
    <col min="10" max="10" width="14" customWidth="1"/>
    <col min="11" max="11" width="11.85546875" customWidth="1"/>
    <col min="12" max="12" width="12.42578125" bestFit="1" customWidth="1"/>
    <col min="13" max="13" width="12.140625" customWidth="1"/>
    <col min="14" max="14" width="10.42578125" customWidth="1"/>
    <col min="15" max="15" width="14.42578125" customWidth="1"/>
    <col min="16" max="16" width="11.42578125" customWidth="1"/>
    <col min="17" max="17" width="14.140625" customWidth="1"/>
    <col min="18" max="18" width="13.140625" bestFit="1" customWidth="1"/>
    <col min="19" max="19" width="14" customWidth="1"/>
    <col min="20" max="20" width="15.28515625" customWidth="1"/>
    <col min="21" max="21" width="14" style="20" customWidth="1"/>
    <col min="22" max="22" width="13.42578125" customWidth="1"/>
    <col min="23" max="23" width="12.28515625" customWidth="1"/>
    <col min="24" max="24" width="13" customWidth="1"/>
    <col min="25" max="27" width="13.42578125" customWidth="1"/>
    <col min="28" max="28" width="13.7109375" style="21" customWidth="1"/>
    <col min="29" max="29" width="13.28515625" bestFit="1" customWidth="1"/>
    <col min="30" max="31" width="14.42578125" customWidth="1"/>
    <col min="32" max="32" width="14.5703125" customWidth="1"/>
    <col min="34" max="34" width="11.5703125" bestFit="1" customWidth="1"/>
    <col min="35" max="35" width="11.5703125" customWidth="1"/>
    <col min="36" max="36" width="13.5703125" bestFit="1" customWidth="1"/>
    <col min="37" max="37" width="10.85546875" customWidth="1"/>
    <col min="39" max="39" width="12.140625" bestFit="1" customWidth="1"/>
  </cols>
  <sheetData>
    <row r="1" spans="1:44" ht="13.5" thickBot="1" x14ac:dyDescent="0.25">
      <c r="D1" s="2">
        <v>1799391.0099999995</v>
      </c>
      <c r="E1" t="s">
        <v>0</v>
      </c>
      <c r="J1" s="3">
        <v>6.5000000000000002E-2</v>
      </c>
      <c r="K1" t="s">
        <v>1</v>
      </c>
      <c r="N1" s="22"/>
      <c r="U1" s="4"/>
      <c r="V1" s="5"/>
      <c r="W1" s="5"/>
      <c r="AB1"/>
    </row>
    <row r="2" spans="1:44" ht="13.5" thickBot="1" x14ac:dyDescent="0.25">
      <c r="D2" s="23">
        <v>41759</v>
      </c>
      <c r="E2" t="s">
        <v>3</v>
      </c>
      <c r="I2" s="24"/>
      <c r="J2" s="46">
        <v>5.4166666666666669E-3</v>
      </c>
      <c r="K2" t="s">
        <v>4</v>
      </c>
      <c r="N2" s="25"/>
      <c r="O2" s="162"/>
      <c r="P2" s="163"/>
      <c r="R2" s="26"/>
      <c r="S2" s="27"/>
      <c r="U2"/>
      <c r="V2" s="7"/>
      <c r="W2" s="7"/>
      <c r="X2" s="7"/>
      <c r="Y2" s="7"/>
      <c r="Z2" s="7"/>
      <c r="AA2" s="7"/>
      <c r="AB2"/>
    </row>
    <row r="3" spans="1:44" x14ac:dyDescent="0.2">
      <c r="D3" s="8">
        <f>(B12-D2)/(DAY(B12))</f>
        <v>0</v>
      </c>
      <c r="E3" t="s">
        <v>7</v>
      </c>
      <c r="I3" s="28"/>
      <c r="J3">
        <v>2</v>
      </c>
      <c r="K3" t="s">
        <v>8</v>
      </c>
      <c r="N3" s="10"/>
      <c r="U3"/>
      <c r="V3" s="11"/>
      <c r="W3" s="4"/>
      <c r="X3" s="4"/>
      <c r="Y3" s="4"/>
      <c r="Z3" s="4"/>
      <c r="AA3" s="4"/>
      <c r="AB3"/>
    </row>
    <row r="4" spans="1:44" x14ac:dyDescent="0.2">
      <c r="B4" s="29" t="s">
        <v>9</v>
      </c>
      <c r="C4" s="29"/>
      <c r="D4" s="30">
        <f>YEAR(D2)</f>
        <v>2014</v>
      </c>
      <c r="E4" t="s">
        <v>10</v>
      </c>
      <c r="I4" s="9"/>
      <c r="N4" s="10"/>
      <c r="U4"/>
      <c r="V4" s="11"/>
      <c r="W4" s="4"/>
      <c r="X4" s="4"/>
      <c r="Y4" s="4"/>
      <c r="Z4" s="4"/>
      <c r="AA4" s="4"/>
      <c r="AB4"/>
    </row>
    <row r="5" spans="1:44" x14ac:dyDescent="0.2">
      <c r="D5" s="31">
        <f>DATE(D4,1,1)</f>
        <v>41640</v>
      </c>
      <c r="E5" t="s">
        <v>11</v>
      </c>
      <c r="I5" s="9"/>
      <c r="N5" s="10"/>
      <c r="U5"/>
      <c r="V5" s="11"/>
      <c r="W5" s="4"/>
      <c r="X5" s="4"/>
      <c r="Y5" s="4"/>
      <c r="Z5" s="4"/>
      <c r="AA5" s="4"/>
      <c r="AB5"/>
    </row>
    <row r="6" spans="1:44" x14ac:dyDescent="0.2">
      <c r="D6" s="32">
        <f>EOMONTH(D5,11)</f>
        <v>42004</v>
      </c>
      <c r="E6" t="s">
        <v>12</v>
      </c>
      <c r="I6" s="9"/>
      <c r="J6" s="42"/>
      <c r="N6" s="10"/>
      <c r="U6"/>
      <c r="V6" s="11"/>
      <c r="W6" s="4"/>
      <c r="X6" s="4"/>
      <c r="Y6" s="4"/>
      <c r="Z6" s="4"/>
      <c r="AA6" s="4"/>
      <c r="AB6"/>
      <c r="AG6" t="s">
        <v>75</v>
      </c>
      <c r="AJ6" t="s">
        <v>76</v>
      </c>
    </row>
    <row r="7" spans="1:44" x14ac:dyDescent="0.2">
      <c r="D7" s="33">
        <f>1+D6-D5</f>
        <v>365</v>
      </c>
      <c r="E7" t="s">
        <v>13</v>
      </c>
      <c r="I7" s="9"/>
      <c r="N7" s="10"/>
      <c r="U7"/>
      <c r="V7" s="11"/>
      <c r="W7" s="4"/>
      <c r="X7" s="4"/>
      <c r="Y7" s="4"/>
      <c r="Z7" s="4"/>
      <c r="AA7" s="4"/>
      <c r="AB7"/>
      <c r="AG7" s="50">
        <v>0.03</v>
      </c>
      <c r="AJ7">
        <v>475</v>
      </c>
    </row>
    <row r="8" spans="1:44" x14ac:dyDescent="0.2">
      <c r="C8" s="42"/>
      <c r="D8" s="34">
        <f>(B12-D2)/D7</f>
        <v>0</v>
      </c>
      <c r="E8" t="s">
        <v>14</v>
      </c>
      <c r="I8" s="9"/>
      <c r="N8" s="10"/>
      <c r="T8" s="4"/>
      <c r="U8"/>
      <c r="V8" s="11"/>
      <c r="W8" s="4"/>
      <c r="X8" s="35"/>
      <c r="Y8" s="36"/>
      <c r="Z8" s="36"/>
      <c r="AA8" s="36"/>
      <c r="AB8" s="36"/>
      <c r="AC8" s="36"/>
      <c r="AD8" s="36"/>
    </row>
    <row r="9" spans="1:44" s="1" customFormat="1" ht="55.5" customHeight="1" x14ac:dyDescent="0.2">
      <c r="A9" s="12">
        <v>1</v>
      </c>
      <c r="B9" s="12">
        <f t="shared" ref="B9:I9" si="0">COLUMN(B:B)</f>
        <v>2</v>
      </c>
      <c r="C9" s="13">
        <f t="shared" si="0"/>
        <v>3</v>
      </c>
      <c r="D9" s="13">
        <f t="shared" si="0"/>
        <v>4</v>
      </c>
      <c r="E9" s="13">
        <f t="shared" si="0"/>
        <v>5</v>
      </c>
      <c r="F9" s="12">
        <f t="shared" si="0"/>
        <v>6</v>
      </c>
      <c r="G9" s="13">
        <f t="shared" si="0"/>
        <v>7</v>
      </c>
      <c r="H9" s="13">
        <f t="shared" si="0"/>
        <v>8</v>
      </c>
      <c r="I9" s="13">
        <f t="shared" si="0"/>
        <v>9</v>
      </c>
      <c r="J9" s="13" t="s">
        <v>15</v>
      </c>
      <c r="K9" s="13" t="s">
        <v>16</v>
      </c>
      <c r="L9" s="14" t="s">
        <v>17</v>
      </c>
      <c r="M9" s="13" t="s">
        <v>18</v>
      </c>
      <c r="N9" s="13">
        <f>COLUMN(N:N)</f>
        <v>14</v>
      </c>
      <c r="O9" s="12" t="s">
        <v>19</v>
      </c>
      <c r="P9" s="12" t="s">
        <v>20</v>
      </c>
      <c r="Q9" s="12" t="s">
        <v>21</v>
      </c>
      <c r="R9" s="13" t="s">
        <v>22</v>
      </c>
      <c r="S9" s="13" t="s">
        <v>23</v>
      </c>
      <c r="T9" s="12" t="s">
        <v>24</v>
      </c>
      <c r="U9" s="13">
        <v>21</v>
      </c>
      <c r="V9" s="13" t="s">
        <v>90</v>
      </c>
      <c r="W9" s="1">
        <v>23</v>
      </c>
      <c r="X9" s="13">
        <v>24</v>
      </c>
      <c r="Y9" s="13" t="s">
        <v>91</v>
      </c>
      <c r="Z9" s="13">
        <v>26</v>
      </c>
      <c r="AA9" s="13" t="s">
        <v>92</v>
      </c>
      <c r="AB9" s="13" t="s">
        <v>93</v>
      </c>
      <c r="AC9" s="13" t="s">
        <v>94</v>
      </c>
      <c r="AD9" s="13" t="s">
        <v>95</v>
      </c>
      <c r="AE9" s="13">
        <v>31</v>
      </c>
      <c r="AF9" s="13" t="s">
        <v>77</v>
      </c>
      <c r="AG9" s="13" t="s">
        <v>78</v>
      </c>
      <c r="AH9" s="13" t="s">
        <v>79</v>
      </c>
      <c r="AI9" s="13" t="s">
        <v>80</v>
      </c>
      <c r="AJ9" s="13" t="s">
        <v>74</v>
      </c>
      <c r="AK9" s="13" t="s">
        <v>81</v>
      </c>
      <c r="AL9" s="13" t="s">
        <v>82</v>
      </c>
      <c r="AM9" s="13" t="s">
        <v>83</v>
      </c>
      <c r="AN9" s="13" t="s">
        <v>84</v>
      </c>
    </row>
    <row r="10" spans="1:44" ht="63.75" x14ac:dyDescent="0.2">
      <c r="A10" s="15" t="s">
        <v>26</v>
      </c>
      <c r="B10" s="14" t="s">
        <v>27</v>
      </c>
      <c r="C10" s="13" t="s">
        <v>28</v>
      </c>
      <c r="D10" s="13" t="s">
        <v>29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 t="s">
        <v>41</v>
      </c>
      <c r="Q10" s="16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16" t="s">
        <v>47</v>
      </c>
      <c r="W10" t="s">
        <v>98</v>
      </c>
      <c r="X10" s="51" t="s">
        <v>48</v>
      </c>
      <c r="Y10" s="17" t="s">
        <v>49</v>
      </c>
      <c r="Z10" s="17" t="s">
        <v>50</v>
      </c>
      <c r="AA10" s="17" t="s">
        <v>51</v>
      </c>
      <c r="AB10" s="17" t="s">
        <v>52</v>
      </c>
      <c r="AC10" s="17" t="s">
        <v>53</v>
      </c>
      <c r="AD10" s="17" t="s">
        <v>54</v>
      </c>
      <c r="AE10" s="51" t="s">
        <v>85</v>
      </c>
      <c r="AF10" s="17" t="s">
        <v>59</v>
      </c>
      <c r="AG10" s="17" t="s">
        <v>67</v>
      </c>
      <c r="AH10" s="17" t="s">
        <v>66</v>
      </c>
      <c r="AI10" s="17" t="s">
        <v>70</v>
      </c>
      <c r="AJ10" s="17" t="s">
        <v>71</v>
      </c>
      <c r="AK10" s="52" t="s">
        <v>86</v>
      </c>
      <c r="AL10" s="52" t="s">
        <v>87</v>
      </c>
      <c r="AM10" s="52" t="s">
        <v>88</v>
      </c>
      <c r="AN10" s="52" t="s">
        <v>89</v>
      </c>
      <c r="AO10" s="17"/>
    </row>
    <row r="11" spans="1:44" x14ac:dyDescent="0.2">
      <c r="A11" s="1" t="s">
        <v>55</v>
      </c>
      <c r="B11" s="53">
        <f>D2</f>
        <v>41759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6"/>
      <c r="N11" s="6"/>
      <c r="O11" s="37"/>
      <c r="P11" s="38"/>
      <c r="Q11" s="39"/>
      <c r="R11" s="38"/>
      <c r="S11" s="40"/>
      <c r="T11" s="38"/>
      <c r="U11" s="19"/>
      <c r="V11" s="41"/>
      <c r="W11" s="28"/>
      <c r="X11" s="1"/>
      <c r="Y11" s="1"/>
      <c r="Z11" s="1"/>
      <c r="AA11" s="1"/>
      <c r="AB11"/>
      <c r="AP11">
        <f>F11*X11</f>
        <v>0</v>
      </c>
    </row>
    <row r="12" spans="1:44" x14ac:dyDescent="0.2">
      <c r="A12" s="1" t="s">
        <v>56</v>
      </c>
      <c r="B12" s="10">
        <f>B11</f>
        <v>41759</v>
      </c>
      <c r="C12" s="42">
        <v>95662.899999999965</v>
      </c>
      <c r="D12" s="42">
        <v>95662.899999999965</v>
      </c>
      <c r="E12" s="42">
        <v>0</v>
      </c>
      <c r="F12" s="42">
        <v>0</v>
      </c>
      <c r="G12" s="42">
        <v>54</v>
      </c>
      <c r="H12" s="42">
        <v>1787001.7299999995</v>
      </c>
      <c r="I12" s="42">
        <v>12389.279999999999</v>
      </c>
      <c r="J12" s="42">
        <v>1799391.0099999995</v>
      </c>
      <c r="K12" s="42">
        <v>9746.7000000000025</v>
      </c>
      <c r="L12" s="42">
        <v>22135.98</v>
      </c>
      <c r="M12" s="42">
        <v>25650</v>
      </c>
      <c r="N12" s="42">
        <v>0</v>
      </c>
      <c r="O12" s="42">
        <v>25650</v>
      </c>
      <c r="P12" s="42">
        <v>10249.14</v>
      </c>
      <c r="Q12" s="42">
        <v>15400.86</v>
      </c>
      <c r="R12" s="42">
        <v>11886.840000000002</v>
      </c>
      <c r="S12" s="42">
        <v>1771600.8700000008</v>
      </c>
      <c r="T12" s="42">
        <v>1783487.7100000002</v>
      </c>
      <c r="U12" s="42">
        <v>1</v>
      </c>
      <c r="V12" s="42">
        <v>16659.36176758333</v>
      </c>
      <c r="W12" s="42">
        <v>0</v>
      </c>
      <c r="X12" s="42">
        <v>155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58">
        <v>0.1111</v>
      </c>
      <c r="AF12" s="42">
        <v>6912.6604634166652</v>
      </c>
      <c r="AG12" s="42">
        <v>0</v>
      </c>
      <c r="AH12" s="42">
        <v>0</v>
      </c>
      <c r="AI12" s="42">
        <v>54</v>
      </c>
      <c r="AJ12" s="42">
        <v>17280</v>
      </c>
      <c r="AK12" s="42">
        <v>0</v>
      </c>
      <c r="AL12" s="42">
        <v>0</v>
      </c>
      <c r="AM12" s="42">
        <v>0</v>
      </c>
      <c r="AN12" s="42">
        <v>0</v>
      </c>
      <c r="AO12" s="42">
        <f>AK12/AI12</f>
        <v>0</v>
      </c>
      <c r="AP12" s="42">
        <f t="shared" ref="AP12:AP75" si="1">F12*X12</f>
        <v>0</v>
      </c>
      <c r="AQ12" s="42"/>
      <c r="AR12" s="42"/>
    </row>
    <row r="13" spans="1:44" x14ac:dyDescent="0.2">
      <c r="A13" s="1">
        <f t="shared" ref="A13:A44" si="2">MONTH(B13)</f>
        <v>5</v>
      </c>
      <c r="B13" s="10">
        <f t="shared" ref="B13:B76" si="3">EOMONTH(B12,1)</f>
        <v>41790</v>
      </c>
      <c r="C13" s="42">
        <v>110543.14000000007</v>
      </c>
      <c r="D13" s="42">
        <v>206206.04000000004</v>
      </c>
      <c r="E13" s="42">
        <v>0</v>
      </c>
      <c r="F13" s="42">
        <v>0</v>
      </c>
      <c r="G13" s="42">
        <v>99</v>
      </c>
      <c r="H13" s="42">
        <v>1771600.8700000006</v>
      </c>
      <c r="I13" s="42">
        <v>11886.839999999997</v>
      </c>
      <c r="J13" s="42">
        <v>1783487.7100000002</v>
      </c>
      <c r="K13" s="42">
        <v>9660.5400000000081</v>
      </c>
      <c r="L13" s="42">
        <v>21547.379999999986</v>
      </c>
      <c r="M13" s="42">
        <v>46705</v>
      </c>
      <c r="N13" s="42">
        <v>0</v>
      </c>
      <c r="O13" s="42">
        <v>46550</v>
      </c>
      <c r="P13" s="42">
        <v>18427.599999999991</v>
      </c>
      <c r="Q13" s="42">
        <v>28122.399999999998</v>
      </c>
      <c r="R13" s="42">
        <v>3119.7799999999997</v>
      </c>
      <c r="S13" s="42">
        <v>1743478.4700000002</v>
      </c>
      <c r="T13" s="42">
        <v>1746598.25</v>
      </c>
      <c r="U13" s="42">
        <v>1</v>
      </c>
      <c r="V13" s="42">
        <v>16512.123715083337</v>
      </c>
      <c r="W13" s="42">
        <v>0</v>
      </c>
      <c r="X13" s="42">
        <v>155</v>
      </c>
      <c r="Y13" s="42">
        <v>0</v>
      </c>
      <c r="Z13" s="42">
        <v>0</v>
      </c>
      <c r="AA13" s="42">
        <v>0</v>
      </c>
      <c r="AB13" s="42">
        <v>0</v>
      </c>
      <c r="AC13" s="42">
        <v>1</v>
      </c>
      <c r="AD13" s="42">
        <v>0</v>
      </c>
      <c r="AE13" s="58">
        <v>0.1111</v>
      </c>
      <c r="AF13" s="42">
        <v>6851.5652859166676</v>
      </c>
      <c r="AG13" s="42">
        <v>0</v>
      </c>
      <c r="AH13" s="42">
        <v>0</v>
      </c>
      <c r="AI13" s="42">
        <v>98</v>
      </c>
      <c r="AJ13" s="42">
        <v>31360</v>
      </c>
      <c r="AK13" s="42">
        <v>0</v>
      </c>
      <c r="AL13" s="42">
        <v>0</v>
      </c>
      <c r="AM13" s="42">
        <v>0</v>
      </c>
      <c r="AN13" s="42">
        <v>0</v>
      </c>
      <c r="AO13" s="42"/>
      <c r="AP13" s="42">
        <f t="shared" si="1"/>
        <v>0</v>
      </c>
      <c r="AQ13" s="42"/>
      <c r="AR13" s="42"/>
    </row>
    <row r="14" spans="1:44" x14ac:dyDescent="0.2">
      <c r="A14" s="1">
        <f t="shared" si="2"/>
        <v>6</v>
      </c>
      <c r="B14" s="10">
        <f t="shared" si="3"/>
        <v>41820</v>
      </c>
      <c r="C14" s="42">
        <v>107073.73000000001</v>
      </c>
      <c r="D14" s="42">
        <v>313279.77</v>
      </c>
      <c r="E14" s="42">
        <v>0</v>
      </c>
      <c r="F14" s="42">
        <v>0</v>
      </c>
      <c r="G14" s="42">
        <v>92</v>
      </c>
      <c r="H14" s="42">
        <v>1743478.4700000002</v>
      </c>
      <c r="I14" s="42">
        <v>3119.7799999999984</v>
      </c>
      <c r="J14" s="42">
        <v>1746598.25</v>
      </c>
      <c r="K14" s="42">
        <v>9460.82</v>
      </c>
      <c r="L14" s="42">
        <v>12580.599999999997</v>
      </c>
      <c r="M14" s="42">
        <v>43380</v>
      </c>
      <c r="N14" s="42">
        <v>0</v>
      </c>
      <c r="O14" s="42">
        <v>43225</v>
      </c>
      <c r="P14" s="42">
        <v>10472.31</v>
      </c>
      <c r="Q14" s="42">
        <v>32752.689999999995</v>
      </c>
      <c r="R14" s="42">
        <v>2108.2900000000004</v>
      </c>
      <c r="S14" s="42">
        <v>1710725.7800000003</v>
      </c>
      <c r="T14" s="42">
        <v>1712834.0699999998</v>
      </c>
      <c r="U14" s="42">
        <v>1</v>
      </c>
      <c r="V14" s="42">
        <v>16170.588797916667</v>
      </c>
      <c r="W14" s="42">
        <v>0</v>
      </c>
      <c r="X14" s="42">
        <v>155</v>
      </c>
      <c r="Y14" s="42">
        <v>0</v>
      </c>
      <c r="Z14" s="42">
        <v>0</v>
      </c>
      <c r="AA14" s="42">
        <v>0</v>
      </c>
      <c r="AB14" s="42">
        <v>0</v>
      </c>
      <c r="AC14" s="42">
        <v>1</v>
      </c>
      <c r="AD14" s="42">
        <v>0</v>
      </c>
      <c r="AE14" s="58">
        <v>0.1111</v>
      </c>
      <c r="AF14" s="42">
        <v>6709.8482770833334</v>
      </c>
      <c r="AG14" s="42">
        <v>0</v>
      </c>
      <c r="AH14" s="42">
        <v>0</v>
      </c>
      <c r="AI14" s="42">
        <v>91</v>
      </c>
      <c r="AJ14" s="42">
        <v>29120</v>
      </c>
      <c r="AK14" s="42">
        <v>0</v>
      </c>
      <c r="AL14" s="42">
        <v>0</v>
      </c>
      <c r="AM14" s="42">
        <v>0</v>
      </c>
      <c r="AN14" s="42">
        <v>0</v>
      </c>
      <c r="AO14" s="42"/>
      <c r="AP14" s="42">
        <f t="shared" si="1"/>
        <v>0</v>
      </c>
      <c r="AQ14" s="42"/>
      <c r="AR14" s="42"/>
    </row>
    <row r="15" spans="1:44" x14ac:dyDescent="0.2">
      <c r="A15" s="1">
        <f t="shared" si="2"/>
        <v>7</v>
      </c>
      <c r="B15" s="10">
        <f t="shared" si="3"/>
        <v>41851</v>
      </c>
      <c r="C15" s="42">
        <v>106376.03</v>
      </c>
      <c r="D15" s="42">
        <v>419655.80000000005</v>
      </c>
      <c r="E15" s="42">
        <v>0</v>
      </c>
      <c r="F15" s="42">
        <v>0</v>
      </c>
      <c r="G15" s="42">
        <v>113</v>
      </c>
      <c r="H15" s="42">
        <v>1710725.7800000003</v>
      </c>
      <c r="I15" s="42">
        <v>2108.2900000000018</v>
      </c>
      <c r="J15" s="42">
        <v>1712834.0699999998</v>
      </c>
      <c r="K15" s="42">
        <v>9277.9199999999946</v>
      </c>
      <c r="L15" s="42">
        <v>11386.209999999994</v>
      </c>
      <c r="M15" s="42">
        <v>53355</v>
      </c>
      <c r="N15" s="42">
        <v>0</v>
      </c>
      <c r="O15" s="42">
        <v>53200</v>
      </c>
      <c r="P15" s="42">
        <v>10293.529999999995</v>
      </c>
      <c r="Q15" s="42">
        <v>42906.470000000008</v>
      </c>
      <c r="R15" s="42">
        <v>1092.68</v>
      </c>
      <c r="S15" s="42">
        <v>1667819.3099999998</v>
      </c>
      <c r="T15" s="42">
        <v>1668911.9899999995</v>
      </c>
      <c r="U15" s="42">
        <v>1</v>
      </c>
      <c r="V15" s="42">
        <v>15857.988764749998</v>
      </c>
      <c r="W15" s="42">
        <v>0</v>
      </c>
      <c r="X15" s="42">
        <v>155</v>
      </c>
      <c r="Y15" s="42">
        <v>0</v>
      </c>
      <c r="Z15" s="42">
        <v>0</v>
      </c>
      <c r="AA15" s="42">
        <v>0</v>
      </c>
      <c r="AB15" s="42">
        <v>0</v>
      </c>
      <c r="AC15" s="42">
        <v>1</v>
      </c>
      <c r="AD15" s="42">
        <v>0</v>
      </c>
      <c r="AE15" s="58">
        <v>0.1111</v>
      </c>
      <c r="AF15" s="42">
        <v>6580.1375522499993</v>
      </c>
      <c r="AG15" s="42">
        <v>0</v>
      </c>
      <c r="AH15" s="42">
        <v>0</v>
      </c>
      <c r="AI15" s="42">
        <v>112</v>
      </c>
      <c r="AJ15" s="42">
        <v>35840</v>
      </c>
      <c r="AK15" s="42">
        <v>0</v>
      </c>
      <c r="AL15" s="42">
        <v>0</v>
      </c>
      <c r="AM15" s="42">
        <v>0</v>
      </c>
      <c r="AN15" s="42">
        <v>0</v>
      </c>
      <c r="AO15" s="42"/>
      <c r="AP15" s="42">
        <f t="shared" si="1"/>
        <v>0</v>
      </c>
      <c r="AQ15" s="42"/>
      <c r="AR15" s="42"/>
    </row>
    <row r="16" spans="1:44" x14ac:dyDescent="0.2">
      <c r="A16" s="1">
        <f t="shared" si="2"/>
        <v>8</v>
      </c>
      <c r="B16" s="10">
        <f t="shared" si="3"/>
        <v>41882</v>
      </c>
      <c r="C16" s="42">
        <v>100420.40000000001</v>
      </c>
      <c r="D16" s="42">
        <v>520076.20000000007</v>
      </c>
      <c r="E16" s="42">
        <v>0</v>
      </c>
      <c r="F16" s="42">
        <v>0</v>
      </c>
      <c r="G16" s="42">
        <v>105</v>
      </c>
      <c r="H16" s="42">
        <v>1667819.3099999998</v>
      </c>
      <c r="I16" s="42">
        <v>1092.6800000000035</v>
      </c>
      <c r="J16" s="42">
        <v>1668911.9899999995</v>
      </c>
      <c r="K16" s="42">
        <v>9040.059999999994</v>
      </c>
      <c r="L16" s="42">
        <v>10132.740000000002</v>
      </c>
      <c r="M16" s="42">
        <v>49555</v>
      </c>
      <c r="N16" s="42">
        <v>0</v>
      </c>
      <c r="O16" s="42">
        <v>49400</v>
      </c>
      <c r="P16" s="42">
        <v>8710.61</v>
      </c>
      <c r="Q16" s="42">
        <v>40689.39</v>
      </c>
      <c r="R16" s="42">
        <v>1422.1299999999999</v>
      </c>
      <c r="S16" s="42">
        <v>1627129.92</v>
      </c>
      <c r="T16" s="42">
        <v>1628552.0499999993</v>
      </c>
      <c r="U16" s="42">
        <v>1</v>
      </c>
      <c r="V16" s="42">
        <v>15451.343507416663</v>
      </c>
      <c r="W16" s="42">
        <v>0</v>
      </c>
      <c r="X16" s="42">
        <v>155</v>
      </c>
      <c r="Y16" s="42">
        <v>0</v>
      </c>
      <c r="Z16" s="42">
        <v>0</v>
      </c>
      <c r="AA16" s="42">
        <v>0</v>
      </c>
      <c r="AB16" s="42">
        <v>0</v>
      </c>
      <c r="AC16" s="42">
        <v>1</v>
      </c>
      <c r="AD16" s="42">
        <v>0</v>
      </c>
      <c r="AE16" s="58">
        <v>0.1111</v>
      </c>
      <c r="AF16" s="42">
        <v>6411.4035615833318</v>
      </c>
      <c r="AG16" s="42">
        <v>0</v>
      </c>
      <c r="AH16" s="42">
        <v>0</v>
      </c>
      <c r="AI16" s="42">
        <v>104</v>
      </c>
      <c r="AJ16" s="42">
        <v>33280</v>
      </c>
      <c r="AK16" s="42">
        <v>0</v>
      </c>
      <c r="AL16" s="42">
        <v>0</v>
      </c>
      <c r="AM16" s="42">
        <v>0</v>
      </c>
      <c r="AN16" s="42">
        <v>0</v>
      </c>
      <c r="AO16" s="42"/>
      <c r="AP16" s="42">
        <f t="shared" si="1"/>
        <v>0</v>
      </c>
      <c r="AQ16" s="42"/>
      <c r="AR16" s="42"/>
    </row>
    <row r="17" spans="1:44" x14ac:dyDescent="0.2">
      <c r="A17" s="1">
        <f t="shared" si="2"/>
        <v>9</v>
      </c>
      <c r="B17" s="10">
        <f t="shared" si="3"/>
        <v>41912</v>
      </c>
      <c r="C17" s="42">
        <v>89493.359999999957</v>
      </c>
      <c r="D17" s="42">
        <v>609569.56000000006</v>
      </c>
      <c r="E17" s="42">
        <v>0</v>
      </c>
      <c r="F17" s="42">
        <v>0</v>
      </c>
      <c r="G17" s="42">
        <v>108</v>
      </c>
      <c r="H17" s="42">
        <v>1627129.92</v>
      </c>
      <c r="I17" s="42">
        <v>1422.1299999999983</v>
      </c>
      <c r="J17" s="42">
        <v>1628552.0499999993</v>
      </c>
      <c r="K17" s="42">
        <v>8821.350000000004</v>
      </c>
      <c r="L17" s="42">
        <v>10243.480000000001</v>
      </c>
      <c r="M17" s="42">
        <v>50980</v>
      </c>
      <c r="N17" s="42">
        <v>0</v>
      </c>
      <c r="O17" s="42">
        <v>50825</v>
      </c>
      <c r="P17" s="42">
        <v>9168.6700000000037</v>
      </c>
      <c r="Q17" s="42">
        <v>41656.330000000016</v>
      </c>
      <c r="R17" s="42">
        <v>1074.81</v>
      </c>
      <c r="S17" s="42">
        <v>1585473.5900000008</v>
      </c>
      <c r="T17" s="42">
        <v>1586548.4000000001</v>
      </c>
      <c r="U17" s="42">
        <v>1</v>
      </c>
      <c r="V17" s="42">
        <v>15077.677729583327</v>
      </c>
      <c r="W17" s="42">
        <v>0</v>
      </c>
      <c r="X17" s="42">
        <v>155</v>
      </c>
      <c r="Y17" s="42">
        <v>0</v>
      </c>
      <c r="Z17" s="42">
        <v>0</v>
      </c>
      <c r="AA17" s="42">
        <v>0</v>
      </c>
      <c r="AB17" s="42">
        <v>0</v>
      </c>
      <c r="AC17" s="42">
        <v>1</v>
      </c>
      <c r="AD17" s="42">
        <v>0</v>
      </c>
      <c r="AE17" s="58">
        <v>0.1111</v>
      </c>
      <c r="AF17" s="42">
        <v>6256.3541254166648</v>
      </c>
      <c r="AG17" s="42">
        <v>0</v>
      </c>
      <c r="AH17" s="42">
        <v>0</v>
      </c>
      <c r="AI17" s="42">
        <v>107</v>
      </c>
      <c r="AJ17" s="42">
        <v>34240</v>
      </c>
      <c r="AK17" s="42">
        <v>0</v>
      </c>
      <c r="AL17" s="42">
        <v>0</v>
      </c>
      <c r="AM17" s="42">
        <v>0</v>
      </c>
      <c r="AN17" s="42">
        <v>0</v>
      </c>
      <c r="AO17" s="42"/>
      <c r="AP17" s="42">
        <f t="shared" si="1"/>
        <v>0</v>
      </c>
      <c r="AQ17" s="42"/>
      <c r="AR17" s="42"/>
    </row>
    <row r="18" spans="1:44" s="4" customFormat="1" x14ac:dyDescent="0.2">
      <c r="A18" s="1">
        <f t="shared" si="2"/>
        <v>10</v>
      </c>
      <c r="B18" s="10">
        <f t="shared" si="3"/>
        <v>41943</v>
      </c>
      <c r="C18" s="42">
        <v>77465.990000000005</v>
      </c>
      <c r="D18" s="42">
        <v>687035.55</v>
      </c>
      <c r="E18" s="42">
        <v>0</v>
      </c>
      <c r="F18" s="42">
        <v>0</v>
      </c>
      <c r="G18" s="42">
        <v>101</v>
      </c>
      <c r="H18" s="42">
        <v>1585473.5900000008</v>
      </c>
      <c r="I18" s="42">
        <v>1074.8100000000027</v>
      </c>
      <c r="J18" s="42">
        <v>1586548.4000000001</v>
      </c>
      <c r="K18" s="42">
        <v>8593.89</v>
      </c>
      <c r="L18" s="42">
        <v>9668.7000000000025</v>
      </c>
      <c r="M18" s="42">
        <v>47655</v>
      </c>
      <c r="N18" s="42">
        <v>0</v>
      </c>
      <c r="O18" s="42">
        <v>47500</v>
      </c>
      <c r="P18" s="42">
        <v>8069.5400000000018</v>
      </c>
      <c r="Q18" s="42">
        <v>39430.46</v>
      </c>
      <c r="R18" s="42">
        <v>1599.1599999999999</v>
      </c>
      <c r="S18" s="42">
        <v>1546043.1300000006</v>
      </c>
      <c r="T18" s="42">
        <v>1547642.2899999998</v>
      </c>
      <c r="U18" s="42">
        <v>1</v>
      </c>
      <c r="V18" s="42">
        <v>14688.793936666669</v>
      </c>
      <c r="W18" s="42">
        <v>0</v>
      </c>
      <c r="X18" s="42">
        <v>155</v>
      </c>
      <c r="Y18" s="42">
        <v>0</v>
      </c>
      <c r="Z18" s="42">
        <v>0</v>
      </c>
      <c r="AA18" s="42">
        <v>0</v>
      </c>
      <c r="AB18" s="42">
        <v>0</v>
      </c>
      <c r="AC18" s="42">
        <v>1</v>
      </c>
      <c r="AD18" s="42">
        <v>0</v>
      </c>
      <c r="AE18" s="58">
        <v>0.1111</v>
      </c>
      <c r="AF18" s="42">
        <v>6094.9901033333344</v>
      </c>
      <c r="AG18" s="42">
        <v>0</v>
      </c>
      <c r="AH18" s="42">
        <v>0</v>
      </c>
      <c r="AI18" s="42">
        <v>100</v>
      </c>
      <c r="AJ18" s="42">
        <v>32000</v>
      </c>
      <c r="AK18" s="42">
        <v>0</v>
      </c>
      <c r="AL18" s="42">
        <v>0</v>
      </c>
      <c r="AM18" s="42">
        <v>0</v>
      </c>
      <c r="AN18" s="42">
        <v>0</v>
      </c>
      <c r="AO18" s="42"/>
      <c r="AP18" s="42">
        <f t="shared" si="1"/>
        <v>0</v>
      </c>
      <c r="AQ18" s="42"/>
      <c r="AR18" s="42"/>
    </row>
    <row r="19" spans="1:44" x14ac:dyDescent="0.2">
      <c r="A19" s="1">
        <f t="shared" si="2"/>
        <v>11</v>
      </c>
      <c r="B19" s="10">
        <f t="shared" si="3"/>
        <v>41973</v>
      </c>
      <c r="C19" s="42">
        <v>51842.80000000001</v>
      </c>
      <c r="D19" s="42">
        <v>738878.35000000009</v>
      </c>
      <c r="E19" s="42">
        <v>0</v>
      </c>
      <c r="F19" s="42">
        <v>0</v>
      </c>
      <c r="G19" s="42">
        <v>88</v>
      </c>
      <c r="H19" s="42">
        <v>1546043.1300000006</v>
      </c>
      <c r="I19" s="42">
        <v>1599.1600000000003</v>
      </c>
      <c r="J19" s="42">
        <v>1547642.2899999998</v>
      </c>
      <c r="K19" s="42">
        <v>8383.1399999999976</v>
      </c>
      <c r="L19" s="42">
        <v>9982.2999999999975</v>
      </c>
      <c r="M19" s="42">
        <v>41480</v>
      </c>
      <c r="N19" s="42">
        <v>0</v>
      </c>
      <c r="O19" s="42">
        <v>41325</v>
      </c>
      <c r="P19" s="42">
        <v>7988.15</v>
      </c>
      <c r="Q19" s="42">
        <v>33336.85</v>
      </c>
      <c r="R19" s="42">
        <v>1994.15</v>
      </c>
      <c r="S19" s="42">
        <v>1512706.2800000003</v>
      </c>
      <c r="T19" s="42">
        <v>1514700.43</v>
      </c>
      <c r="U19" s="42">
        <v>1</v>
      </c>
      <c r="V19" s="42">
        <v>14328.588201583332</v>
      </c>
      <c r="W19" s="42">
        <v>0</v>
      </c>
      <c r="X19" s="42">
        <v>155</v>
      </c>
      <c r="Y19" s="42">
        <v>0</v>
      </c>
      <c r="Z19" s="42">
        <v>0</v>
      </c>
      <c r="AA19" s="42">
        <v>0</v>
      </c>
      <c r="AB19" s="42">
        <v>0</v>
      </c>
      <c r="AC19" s="42">
        <v>1</v>
      </c>
      <c r="AD19" s="42">
        <v>0</v>
      </c>
      <c r="AE19" s="58">
        <v>0.1111</v>
      </c>
      <c r="AF19" s="42">
        <v>5945.5257974166661</v>
      </c>
      <c r="AG19" s="42">
        <v>0</v>
      </c>
      <c r="AH19" s="42">
        <v>0</v>
      </c>
      <c r="AI19" s="42">
        <v>87</v>
      </c>
      <c r="AJ19" s="42">
        <v>27840</v>
      </c>
      <c r="AK19" s="42">
        <v>0</v>
      </c>
      <c r="AL19" s="42">
        <v>0</v>
      </c>
      <c r="AM19" s="42">
        <v>0</v>
      </c>
      <c r="AN19" s="42">
        <v>0</v>
      </c>
      <c r="AO19" s="42"/>
      <c r="AP19" s="42">
        <f t="shared" si="1"/>
        <v>0</v>
      </c>
      <c r="AQ19" s="42"/>
      <c r="AR19" s="42"/>
    </row>
    <row r="20" spans="1:44" x14ac:dyDescent="0.2">
      <c r="A20" s="1">
        <f t="shared" si="2"/>
        <v>12</v>
      </c>
      <c r="B20" s="10">
        <f t="shared" si="3"/>
        <v>42004</v>
      </c>
      <c r="C20" s="42">
        <v>47635.929999999971</v>
      </c>
      <c r="D20" s="42">
        <v>786514.28</v>
      </c>
      <c r="E20" s="42">
        <v>0</v>
      </c>
      <c r="F20" s="42">
        <v>0</v>
      </c>
      <c r="G20" s="42">
        <v>78</v>
      </c>
      <c r="H20" s="42">
        <v>1512706.2800000003</v>
      </c>
      <c r="I20" s="42">
        <v>1994.150000000001</v>
      </c>
      <c r="J20" s="42">
        <v>1514700.43</v>
      </c>
      <c r="K20" s="42">
        <v>8204.65</v>
      </c>
      <c r="L20" s="42">
        <v>10198.799999999997</v>
      </c>
      <c r="M20" s="42">
        <v>37050</v>
      </c>
      <c r="N20" s="42">
        <v>0</v>
      </c>
      <c r="O20" s="42">
        <v>37050</v>
      </c>
      <c r="P20" s="42">
        <v>7447.2400000000007</v>
      </c>
      <c r="Q20" s="42">
        <v>29602.759999999991</v>
      </c>
      <c r="R20" s="42">
        <v>2751.56</v>
      </c>
      <c r="S20" s="42">
        <v>1483103.5200000005</v>
      </c>
      <c r="T20" s="42">
        <v>1485855.0799999998</v>
      </c>
      <c r="U20" s="42">
        <v>1</v>
      </c>
      <c r="V20" s="42">
        <v>14023.601481083333</v>
      </c>
      <c r="W20" s="42">
        <v>0</v>
      </c>
      <c r="X20" s="42">
        <v>155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58">
        <v>0.1111</v>
      </c>
      <c r="AF20" s="42">
        <v>5818.9741519166664</v>
      </c>
      <c r="AG20" s="42">
        <v>0</v>
      </c>
      <c r="AH20" s="42">
        <v>0</v>
      </c>
      <c r="AI20" s="42">
        <v>78</v>
      </c>
      <c r="AJ20" s="42">
        <v>24960</v>
      </c>
      <c r="AK20" s="42">
        <v>0</v>
      </c>
      <c r="AL20" s="42">
        <v>0</v>
      </c>
      <c r="AM20" s="42">
        <v>0</v>
      </c>
      <c r="AN20" s="42">
        <v>0</v>
      </c>
      <c r="AO20" s="42"/>
      <c r="AP20" s="42">
        <f t="shared" si="1"/>
        <v>0</v>
      </c>
      <c r="AQ20" s="42"/>
      <c r="AR20" s="42"/>
    </row>
    <row r="21" spans="1:44" x14ac:dyDescent="0.2">
      <c r="A21" s="1">
        <f t="shared" si="2"/>
        <v>1</v>
      </c>
      <c r="B21" s="10">
        <f t="shared" si="3"/>
        <v>42035</v>
      </c>
      <c r="C21" s="42">
        <v>57387.819999999985</v>
      </c>
      <c r="D21" s="42">
        <v>843902.1</v>
      </c>
      <c r="E21" s="42">
        <v>0</v>
      </c>
      <c r="F21" s="42">
        <v>0</v>
      </c>
      <c r="G21" s="42">
        <v>56</v>
      </c>
      <c r="H21" s="42">
        <v>1483103.5200000005</v>
      </c>
      <c r="I21" s="42">
        <v>2751.5599999999949</v>
      </c>
      <c r="J21" s="42">
        <v>1485855.0799999998</v>
      </c>
      <c r="K21" s="42">
        <v>8048.4500000000071</v>
      </c>
      <c r="L21" s="42">
        <v>10800.009999999997</v>
      </c>
      <c r="M21" s="42">
        <v>26280</v>
      </c>
      <c r="N21" s="42">
        <v>0</v>
      </c>
      <c r="O21" s="42">
        <v>26125</v>
      </c>
      <c r="P21" s="42">
        <v>6196.1600000000017</v>
      </c>
      <c r="Q21" s="42">
        <v>19928.840000000004</v>
      </c>
      <c r="R21" s="42">
        <v>4603.8499999999995</v>
      </c>
      <c r="S21" s="42">
        <v>1463174.6799999997</v>
      </c>
      <c r="T21" s="42">
        <v>1467778.5300000003</v>
      </c>
      <c r="U21" s="42">
        <v>1</v>
      </c>
      <c r="V21" s="42">
        <v>13756.541615666665</v>
      </c>
      <c r="W21" s="42">
        <v>0</v>
      </c>
      <c r="X21" s="42">
        <v>155</v>
      </c>
      <c r="Y21" s="42">
        <v>0</v>
      </c>
      <c r="Z21" s="42">
        <v>0</v>
      </c>
      <c r="AA21" s="42">
        <v>0</v>
      </c>
      <c r="AB21" s="42">
        <v>0</v>
      </c>
      <c r="AC21" s="42">
        <v>1</v>
      </c>
      <c r="AD21" s="42">
        <v>0</v>
      </c>
      <c r="AE21" s="58">
        <v>0.1111</v>
      </c>
      <c r="AF21" s="42">
        <v>5708.159932333333</v>
      </c>
      <c r="AG21" s="42">
        <v>0</v>
      </c>
      <c r="AH21" s="42">
        <v>0</v>
      </c>
      <c r="AI21" s="42">
        <v>55</v>
      </c>
      <c r="AJ21" s="42">
        <v>17600</v>
      </c>
      <c r="AK21" s="42">
        <v>0</v>
      </c>
      <c r="AL21" s="42">
        <v>0</v>
      </c>
      <c r="AM21" s="42">
        <v>0</v>
      </c>
      <c r="AN21" s="42">
        <v>0</v>
      </c>
      <c r="AO21" s="42"/>
      <c r="AP21" s="42">
        <f t="shared" si="1"/>
        <v>0</v>
      </c>
      <c r="AQ21" s="42"/>
      <c r="AR21" s="42"/>
    </row>
    <row r="22" spans="1:44" x14ac:dyDescent="0.2">
      <c r="A22" s="1">
        <f t="shared" si="2"/>
        <v>2</v>
      </c>
      <c r="B22" s="10">
        <f t="shared" si="3"/>
        <v>42063</v>
      </c>
      <c r="C22" s="42">
        <v>66649.119999999981</v>
      </c>
      <c r="D22" s="42">
        <v>910551.22</v>
      </c>
      <c r="E22" s="42">
        <v>0</v>
      </c>
      <c r="F22" s="42">
        <v>0</v>
      </c>
      <c r="G22" s="42">
        <v>46</v>
      </c>
      <c r="H22" s="42">
        <v>1463174.6799999997</v>
      </c>
      <c r="I22" s="42">
        <v>4603.8500000000076</v>
      </c>
      <c r="J22" s="42">
        <v>1467778.5300000003</v>
      </c>
      <c r="K22" s="42">
        <v>7950.5799999999936</v>
      </c>
      <c r="L22" s="42">
        <v>12554.430000000002</v>
      </c>
      <c r="M22" s="42">
        <v>21850</v>
      </c>
      <c r="N22" s="42">
        <v>0</v>
      </c>
      <c r="O22" s="42">
        <v>21850</v>
      </c>
      <c r="P22" s="42">
        <v>6623.68</v>
      </c>
      <c r="Q22" s="42">
        <v>15226.320000000002</v>
      </c>
      <c r="R22" s="42">
        <v>5930.75</v>
      </c>
      <c r="S22" s="42">
        <v>1447948.3599999999</v>
      </c>
      <c r="T22" s="42">
        <v>1453879.11</v>
      </c>
      <c r="U22" s="42">
        <v>1</v>
      </c>
      <c r="V22" s="42">
        <v>13589.182890250004</v>
      </c>
      <c r="W22" s="42">
        <v>0</v>
      </c>
      <c r="X22" s="42">
        <v>155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58">
        <v>0.1111</v>
      </c>
      <c r="AF22" s="42">
        <v>5638.7158527500014</v>
      </c>
      <c r="AG22" s="42">
        <v>0</v>
      </c>
      <c r="AH22" s="42">
        <v>0</v>
      </c>
      <c r="AI22" s="42">
        <v>46</v>
      </c>
      <c r="AJ22" s="42">
        <v>14720</v>
      </c>
      <c r="AK22" s="42">
        <v>0</v>
      </c>
      <c r="AL22" s="42">
        <v>0</v>
      </c>
      <c r="AM22" s="42">
        <v>0</v>
      </c>
      <c r="AN22" s="42">
        <v>0</v>
      </c>
      <c r="AO22" s="42"/>
      <c r="AP22" s="42">
        <f t="shared" si="1"/>
        <v>0</v>
      </c>
      <c r="AQ22" s="42"/>
      <c r="AR22" s="42"/>
    </row>
    <row r="23" spans="1:44" x14ac:dyDescent="0.2">
      <c r="A23" s="1">
        <f t="shared" si="2"/>
        <v>3</v>
      </c>
      <c r="B23" s="10">
        <f t="shared" si="3"/>
        <v>42094</v>
      </c>
      <c r="C23" s="42">
        <v>89079.49000000002</v>
      </c>
      <c r="D23" s="42">
        <v>999630.71</v>
      </c>
      <c r="E23" s="42">
        <v>0</v>
      </c>
      <c r="F23" s="42">
        <v>0</v>
      </c>
      <c r="G23" s="42">
        <v>50</v>
      </c>
      <c r="H23" s="42">
        <v>1447948.3599999999</v>
      </c>
      <c r="I23" s="42">
        <v>5930.7500000000027</v>
      </c>
      <c r="J23" s="42">
        <v>1453879.11</v>
      </c>
      <c r="K23" s="42">
        <v>7875.2099999999982</v>
      </c>
      <c r="L23" s="42">
        <v>13805.959999999992</v>
      </c>
      <c r="M23" s="42">
        <v>23430</v>
      </c>
      <c r="N23" s="42">
        <v>0</v>
      </c>
      <c r="O23" s="42">
        <v>23275</v>
      </c>
      <c r="P23" s="42">
        <v>7580.1100000000024</v>
      </c>
      <c r="Q23" s="42">
        <v>15694.890000000003</v>
      </c>
      <c r="R23" s="42">
        <v>6225.8499999999976</v>
      </c>
      <c r="S23" s="42">
        <v>1432253.4699999997</v>
      </c>
      <c r="T23" s="42">
        <v>1438479.3199999996</v>
      </c>
      <c r="U23" s="42">
        <v>1</v>
      </c>
      <c r="V23" s="42">
        <v>13460.497426750002</v>
      </c>
      <c r="W23" s="42">
        <v>0</v>
      </c>
      <c r="X23" s="42">
        <v>155</v>
      </c>
      <c r="Y23" s="42">
        <v>0</v>
      </c>
      <c r="Z23" s="42">
        <v>0</v>
      </c>
      <c r="AA23" s="42">
        <v>0</v>
      </c>
      <c r="AB23" s="42">
        <v>0</v>
      </c>
      <c r="AC23" s="42">
        <v>1</v>
      </c>
      <c r="AD23" s="42">
        <v>0</v>
      </c>
      <c r="AE23" s="58">
        <v>0.1111</v>
      </c>
      <c r="AF23" s="42">
        <v>5585.3189142500005</v>
      </c>
      <c r="AG23" s="42">
        <v>0</v>
      </c>
      <c r="AH23" s="42">
        <v>0</v>
      </c>
      <c r="AI23" s="42">
        <v>49</v>
      </c>
      <c r="AJ23" s="42">
        <v>15680</v>
      </c>
      <c r="AK23" s="42">
        <v>0</v>
      </c>
      <c r="AL23" s="42">
        <v>0</v>
      </c>
      <c r="AM23" s="42">
        <v>0</v>
      </c>
      <c r="AN23" s="42">
        <v>0</v>
      </c>
      <c r="AO23" s="42"/>
      <c r="AP23" s="42">
        <f t="shared" si="1"/>
        <v>0</v>
      </c>
      <c r="AQ23" s="42"/>
      <c r="AR23" s="42"/>
    </row>
    <row r="24" spans="1:44" x14ac:dyDescent="0.2">
      <c r="A24" s="1">
        <f t="shared" si="2"/>
        <v>4</v>
      </c>
      <c r="B24" s="10">
        <f t="shared" si="3"/>
        <v>42124</v>
      </c>
      <c r="C24" s="42">
        <v>95184.62000000001</v>
      </c>
      <c r="D24" s="42">
        <v>1094815.33</v>
      </c>
      <c r="E24" s="42">
        <v>0</v>
      </c>
      <c r="F24" s="42">
        <v>0</v>
      </c>
      <c r="G24" s="42">
        <v>73</v>
      </c>
      <c r="H24" s="42">
        <v>1432253.4699999995</v>
      </c>
      <c r="I24" s="42">
        <v>6225.8500000000204</v>
      </c>
      <c r="J24" s="42">
        <v>1438479.3199999996</v>
      </c>
      <c r="K24" s="42">
        <v>7791.7799999999779</v>
      </c>
      <c r="L24" s="42">
        <v>14017.630000000001</v>
      </c>
      <c r="M24" s="42">
        <v>34675</v>
      </c>
      <c r="N24" s="42">
        <v>0</v>
      </c>
      <c r="O24" s="42">
        <v>34675</v>
      </c>
      <c r="P24" s="42">
        <v>10066.960000000003</v>
      </c>
      <c r="Q24" s="42">
        <v>24608.039999999997</v>
      </c>
      <c r="R24" s="42">
        <v>3950.6699999999996</v>
      </c>
      <c r="S24" s="42">
        <v>1407645.43</v>
      </c>
      <c r="T24" s="42">
        <v>1411596.1000000006</v>
      </c>
      <c r="U24" s="42">
        <v>1</v>
      </c>
      <c r="V24" s="42">
        <v>13317.921037666663</v>
      </c>
      <c r="W24" s="42">
        <v>0</v>
      </c>
      <c r="X24" s="42">
        <v>155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58">
        <v>0.1111</v>
      </c>
      <c r="AF24" s="42">
        <v>5526.1580543333321</v>
      </c>
      <c r="AG24" s="42">
        <v>0</v>
      </c>
      <c r="AH24" s="42">
        <v>0</v>
      </c>
      <c r="AI24" s="42">
        <v>73</v>
      </c>
      <c r="AJ24" s="42">
        <v>23360</v>
      </c>
      <c r="AK24" s="42">
        <v>0</v>
      </c>
      <c r="AL24" s="42">
        <v>0</v>
      </c>
      <c r="AM24" s="42">
        <v>0</v>
      </c>
      <c r="AN24" s="42">
        <v>0</v>
      </c>
      <c r="AO24" s="42"/>
      <c r="AP24" s="42">
        <f t="shared" si="1"/>
        <v>0</v>
      </c>
      <c r="AQ24" s="42"/>
      <c r="AR24" s="42"/>
    </row>
    <row r="25" spans="1:44" x14ac:dyDescent="0.2">
      <c r="A25" s="1">
        <f t="shared" si="2"/>
        <v>5</v>
      </c>
      <c r="B25" s="10">
        <f t="shared" si="3"/>
        <v>42155</v>
      </c>
      <c r="C25" s="42">
        <v>109990.37999999999</v>
      </c>
      <c r="D25" s="42">
        <v>1204805.71</v>
      </c>
      <c r="E25" s="42">
        <v>0</v>
      </c>
      <c r="F25" s="42">
        <v>0</v>
      </c>
      <c r="G25" s="42">
        <v>90</v>
      </c>
      <c r="H25" s="42">
        <v>1407645.43</v>
      </c>
      <c r="I25" s="42">
        <v>3950.6700000000083</v>
      </c>
      <c r="J25" s="42">
        <v>1411596.1000000006</v>
      </c>
      <c r="K25" s="42">
        <v>7646.1999999999898</v>
      </c>
      <c r="L25" s="42">
        <v>11596.87</v>
      </c>
      <c r="M25" s="42">
        <v>42430</v>
      </c>
      <c r="N25" s="42">
        <v>0</v>
      </c>
      <c r="O25" s="42">
        <v>42275</v>
      </c>
      <c r="P25" s="42">
        <v>9863.1499999999978</v>
      </c>
      <c r="Q25" s="42">
        <v>32411.849999999995</v>
      </c>
      <c r="R25" s="42">
        <v>1733.7199999999996</v>
      </c>
      <c r="S25" s="42">
        <v>1375233.5799999996</v>
      </c>
      <c r="T25" s="42">
        <v>1376967.2999999998</v>
      </c>
      <c r="U25" s="42">
        <v>1</v>
      </c>
      <c r="V25" s="42">
        <v>13069.027225833339</v>
      </c>
      <c r="W25" s="42">
        <v>0</v>
      </c>
      <c r="X25" s="42">
        <v>155</v>
      </c>
      <c r="Y25" s="42">
        <v>0</v>
      </c>
      <c r="Z25" s="42">
        <v>0</v>
      </c>
      <c r="AA25" s="42">
        <v>0</v>
      </c>
      <c r="AB25" s="42">
        <v>0</v>
      </c>
      <c r="AC25" s="42">
        <v>1</v>
      </c>
      <c r="AD25" s="42">
        <v>0</v>
      </c>
      <c r="AE25" s="58">
        <v>0.1111</v>
      </c>
      <c r="AF25" s="42">
        <v>5422.8816841666694</v>
      </c>
      <c r="AG25" s="42">
        <v>0</v>
      </c>
      <c r="AH25" s="42">
        <v>0</v>
      </c>
      <c r="AI25" s="42">
        <v>89</v>
      </c>
      <c r="AJ25" s="42">
        <v>28480</v>
      </c>
      <c r="AK25" s="42">
        <v>0</v>
      </c>
      <c r="AL25" s="42">
        <v>0</v>
      </c>
      <c r="AM25" s="42">
        <v>0</v>
      </c>
      <c r="AN25" s="42">
        <v>0</v>
      </c>
      <c r="AO25" s="42"/>
      <c r="AP25" s="42">
        <f t="shared" si="1"/>
        <v>0</v>
      </c>
      <c r="AQ25" s="42"/>
      <c r="AR25" s="42"/>
    </row>
    <row r="26" spans="1:44" x14ac:dyDescent="0.2">
      <c r="A26" s="1">
        <f t="shared" si="2"/>
        <v>6</v>
      </c>
      <c r="B26" s="10">
        <f t="shared" si="3"/>
        <v>42185</v>
      </c>
      <c r="C26" s="42">
        <v>106538.37000000004</v>
      </c>
      <c r="D26" s="42">
        <v>1311344.08</v>
      </c>
      <c r="E26" s="42">
        <v>0</v>
      </c>
      <c r="F26" s="42">
        <v>0</v>
      </c>
      <c r="G26" s="42">
        <v>96</v>
      </c>
      <c r="H26" s="42">
        <v>1375233.5799999996</v>
      </c>
      <c r="I26" s="42">
        <v>1733.7199999999993</v>
      </c>
      <c r="J26" s="42">
        <v>1376967.2999999998</v>
      </c>
      <c r="K26" s="42">
        <v>7458.5800000000017</v>
      </c>
      <c r="L26" s="42">
        <v>9192.3000000000011</v>
      </c>
      <c r="M26" s="42">
        <v>45280</v>
      </c>
      <c r="N26" s="42">
        <v>0</v>
      </c>
      <c r="O26" s="42">
        <v>45125</v>
      </c>
      <c r="P26" s="42">
        <v>7680.1100000000015</v>
      </c>
      <c r="Q26" s="42">
        <v>37444.890000000007</v>
      </c>
      <c r="R26" s="42">
        <v>1512.19</v>
      </c>
      <c r="S26" s="42">
        <v>1337788.6899999997</v>
      </c>
      <c r="T26" s="42">
        <v>1339300.8800000001</v>
      </c>
      <c r="U26" s="42">
        <v>1</v>
      </c>
      <c r="V26" s="42">
        <v>12748.422252499999</v>
      </c>
      <c r="W26" s="42">
        <v>0</v>
      </c>
      <c r="X26" s="42">
        <v>155</v>
      </c>
      <c r="Y26" s="42">
        <v>0</v>
      </c>
      <c r="Z26" s="42">
        <v>0</v>
      </c>
      <c r="AA26" s="42">
        <v>0</v>
      </c>
      <c r="AB26" s="42">
        <v>0</v>
      </c>
      <c r="AC26" s="42">
        <v>1</v>
      </c>
      <c r="AD26" s="42">
        <v>0</v>
      </c>
      <c r="AE26" s="58">
        <v>0.1111</v>
      </c>
      <c r="AF26" s="42">
        <v>5289.8493774999997</v>
      </c>
      <c r="AG26" s="42">
        <v>0</v>
      </c>
      <c r="AH26" s="42">
        <v>0</v>
      </c>
      <c r="AI26" s="42">
        <v>95</v>
      </c>
      <c r="AJ26" s="42">
        <v>30400</v>
      </c>
      <c r="AK26" s="42">
        <v>0</v>
      </c>
      <c r="AL26" s="42">
        <v>0</v>
      </c>
      <c r="AM26" s="42">
        <v>0</v>
      </c>
      <c r="AN26" s="42">
        <v>0</v>
      </c>
      <c r="AO26" s="42"/>
      <c r="AP26" s="42">
        <f t="shared" si="1"/>
        <v>0</v>
      </c>
      <c r="AQ26" s="42"/>
      <c r="AR26" s="42"/>
    </row>
    <row r="27" spans="1:44" x14ac:dyDescent="0.2">
      <c r="A27" s="1">
        <f t="shared" si="2"/>
        <v>7</v>
      </c>
      <c r="B27" s="10">
        <f t="shared" si="3"/>
        <v>42216</v>
      </c>
      <c r="C27" s="42">
        <v>105844.17000000006</v>
      </c>
      <c r="D27" s="42">
        <v>1417188.2500000002</v>
      </c>
      <c r="E27" s="42">
        <v>0</v>
      </c>
      <c r="F27" s="42">
        <v>0</v>
      </c>
      <c r="G27" s="42">
        <v>104</v>
      </c>
      <c r="H27" s="42">
        <v>1337788.69</v>
      </c>
      <c r="I27" s="42">
        <v>1512.1899999999969</v>
      </c>
      <c r="J27" s="42">
        <v>1339300.8800000001</v>
      </c>
      <c r="K27" s="42">
        <v>7254.6100000000024</v>
      </c>
      <c r="L27" s="42">
        <v>8766.8000000000029</v>
      </c>
      <c r="M27" s="42">
        <v>49080</v>
      </c>
      <c r="N27" s="42">
        <v>0</v>
      </c>
      <c r="O27" s="42">
        <v>48925</v>
      </c>
      <c r="P27" s="42">
        <v>7479.3500000000013</v>
      </c>
      <c r="Q27" s="42">
        <v>41445.649999999994</v>
      </c>
      <c r="R27" s="42">
        <v>1287.4499999999998</v>
      </c>
      <c r="S27" s="42">
        <v>1296343.0400000005</v>
      </c>
      <c r="T27" s="42">
        <v>1297630.4900000002</v>
      </c>
      <c r="U27" s="42">
        <v>1</v>
      </c>
      <c r="V27" s="42">
        <v>12399.693980666669</v>
      </c>
      <c r="W27" s="42">
        <v>0</v>
      </c>
      <c r="X27" s="42">
        <v>155</v>
      </c>
      <c r="Y27" s="42">
        <v>0</v>
      </c>
      <c r="Z27" s="42">
        <v>0</v>
      </c>
      <c r="AA27" s="42">
        <v>0</v>
      </c>
      <c r="AB27" s="42">
        <v>0</v>
      </c>
      <c r="AC27" s="42">
        <v>1</v>
      </c>
      <c r="AD27" s="42">
        <v>0</v>
      </c>
      <c r="AE27" s="58">
        <v>0.1111</v>
      </c>
      <c r="AF27" s="42">
        <v>5145.1475473333339</v>
      </c>
      <c r="AG27" s="42">
        <v>0</v>
      </c>
      <c r="AH27" s="42">
        <v>0</v>
      </c>
      <c r="AI27" s="42">
        <v>103</v>
      </c>
      <c r="AJ27" s="42">
        <v>32960</v>
      </c>
      <c r="AK27" s="42">
        <v>0</v>
      </c>
      <c r="AL27" s="42">
        <v>0</v>
      </c>
      <c r="AM27" s="42">
        <v>0</v>
      </c>
      <c r="AN27" s="42">
        <v>0</v>
      </c>
      <c r="AO27" s="42"/>
      <c r="AP27" s="42">
        <f t="shared" si="1"/>
        <v>0</v>
      </c>
      <c r="AQ27" s="42"/>
      <c r="AR27" s="42"/>
    </row>
    <row r="28" spans="1:44" x14ac:dyDescent="0.2">
      <c r="A28" s="1">
        <f t="shared" si="2"/>
        <v>8</v>
      </c>
      <c r="B28" s="10">
        <f t="shared" si="3"/>
        <v>42247</v>
      </c>
      <c r="C28" s="42">
        <v>99918.319999999978</v>
      </c>
      <c r="D28" s="42">
        <v>1517106.5700000003</v>
      </c>
      <c r="E28" s="42">
        <v>0</v>
      </c>
      <c r="F28" s="42">
        <v>0</v>
      </c>
      <c r="G28" s="42">
        <v>106</v>
      </c>
      <c r="H28" s="42">
        <v>1296343.0400000005</v>
      </c>
      <c r="I28" s="42">
        <v>1287.4499999999989</v>
      </c>
      <c r="J28" s="42">
        <v>1297630.4900000002</v>
      </c>
      <c r="K28" s="42">
        <v>7028.8900000000021</v>
      </c>
      <c r="L28" s="42">
        <v>8316.340000000002</v>
      </c>
      <c r="M28" s="42">
        <v>50030</v>
      </c>
      <c r="N28" s="42">
        <v>0</v>
      </c>
      <c r="O28" s="42">
        <v>49212.43</v>
      </c>
      <c r="P28" s="42">
        <v>7578.6100000000006</v>
      </c>
      <c r="Q28" s="42">
        <v>41633.820000000014</v>
      </c>
      <c r="R28" s="42">
        <v>737.73</v>
      </c>
      <c r="S28" s="42">
        <v>1254709.2200000002</v>
      </c>
      <c r="T28" s="42">
        <v>1255446.9500000002</v>
      </c>
      <c r="U28" s="42">
        <v>1</v>
      </c>
      <c r="V28" s="42">
        <v>12013.89561991667</v>
      </c>
      <c r="W28" s="42">
        <v>0</v>
      </c>
      <c r="X28" s="42">
        <v>155</v>
      </c>
      <c r="Y28" s="42">
        <v>0</v>
      </c>
      <c r="Z28" s="42">
        <v>0</v>
      </c>
      <c r="AA28" s="42">
        <v>0</v>
      </c>
      <c r="AB28" s="42">
        <v>0</v>
      </c>
      <c r="AC28" s="42">
        <v>1</v>
      </c>
      <c r="AD28" s="42">
        <v>0</v>
      </c>
      <c r="AE28" s="58">
        <v>0.1111</v>
      </c>
      <c r="AF28" s="42">
        <v>4985.0637990833347</v>
      </c>
      <c r="AG28" s="42">
        <v>0</v>
      </c>
      <c r="AH28" s="42">
        <v>0</v>
      </c>
      <c r="AI28" s="42">
        <v>105</v>
      </c>
      <c r="AJ28" s="42">
        <v>33090.25</v>
      </c>
      <c r="AK28" s="42">
        <v>0</v>
      </c>
      <c r="AL28" s="42">
        <v>0</v>
      </c>
      <c r="AM28" s="42">
        <v>0</v>
      </c>
      <c r="AN28" s="42">
        <v>0</v>
      </c>
      <c r="AO28" s="42"/>
      <c r="AP28" s="42">
        <f t="shared" si="1"/>
        <v>0</v>
      </c>
      <c r="AQ28" s="42"/>
      <c r="AR28" s="42"/>
    </row>
    <row r="29" spans="1:44" x14ac:dyDescent="0.2">
      <c r="A29" s="1">
        <f t="shared" si="2"/>
        <v>9</v>
      </c>
      <c r="B29" s="10">
        <f t="shared" si="3"/>
        <v>42277</v>
      </c>
      <c r="C29" s="42">
        <v>89045.979999999981</v>
      </c>
      <c r="D29" s="42">
        <v>1606152.5500000003</v>
      </c>
      <c r="E29" s="42">
        <v>0</v>
      </c>
      <c r="F29" s="42">
        <v>0</v>
      </c>
      <c r="G29" s="42">
        <v>102</v>
      </c>
      <c r="H29" s="42">
        <v>1254709.2200000002</v>
      </c>
      <c r="I29" s="42">
        <v>737.72999999999968</v>
      </c>
      <c r="J29" s="42">
        <v>1255446.9500000002</v>
      </c>
      <c r="K29" s="42">
        <v>6800.329999999999</v>
      </c>
      <c r="L29" s="42">
        <v>7538.0599999999977</v>
      </c>
      <c r="M29" s="42">
        <v>47810</v>
      </c>
      <c r="N29" s="42">
        <v>0</v>
      </c>
      <c r="O29" s="42">
        <v>46871.47</v>
      </c>
      <c r="P29" s="42">
        <v>6365.0999999999967</v>
      </c>
      <c r="Q29" s="42">
        <v>40506.369999999988</v>
      </c>
      <c r="R29" s="42">
        <v>1172.9599999999998</v>
      </c>
      <c r="S29" s="42">
        <v>1214202.8500000001</v>
      </c>
      <c r="T29" s="42">
        <v>1215375.81</v>
      </c>
      <c r="U29" s="42">
        <v>1</v>
      </c>
      <c r="V29" s="42">
        <v>11623.346345416669</v>
      </c>
      <c r="W29" s="42">
        <v>0</v>
      </c>
      <c r="X29" s="42">
        <v>155</v>
      </c>
      <c r="Y29" s="42">
        <v>0</v>
      </c>
      <c r="Z29" s="42">
        <v>0</v>
      </c>
      <c r="AA29" s="42">
        <v>0</v>
      </c>
      <c r="AB29" s="42">
        <v>0</v>
      </c>
      <c r="AC29" s="42">
        <v>2</v>
      </c>
      <c r="AD29" s="42">
        <v>0</v>
      </c>
      <c r="AE29" s="58">
        <v>0.1111</v>
      </c>
      <c r="AF29" s="42">
        <v>4823.0086995833344</v>
      </c>
      <c r="AG29" s="42">
        <v>0</v>
      </c>
      <c r="AH29" s="42">
        <v>0</v>
      </c>
      <c r="AI29" s="42">
        <v>100</v>
      </c>
      <c r="AJ29" s="42">
        <v>31506.53</v>
      </c>
      <c r="AK29" s="42">
        <v>0</v>
      </c>
      <c r="AL29" s="42">
        <v>0</v>
      </c>
      <c r="AM29" s="42">
        <v>0</v>
      </c>
      <c r="AN29" s="42">
        <v>0</v>
      </c>
      <c r="AO29" s="42"/>
      <c r="AP29" s="42">
        <f t="shared" si="1"/>
        <v>0</v>
      </c>
      <c r="AQ29" s="42"/>
      <c r="AR29" s="42"/>
    </row>
    <row r="30" spans="1:44" x14ac:dyDescent="0.2">
      <c r="A30" s="1">
        <f t="shared" si="2"/>
        <v>10</v>
      </c>
      <c r="B30" s="10">
        <f t="shared" si="3"/>
        <v>42308</v>
      </c>
      <c r="C30" s="42">
        <v>77078.63</v>
      </c>
      <c r="D30" s="42">
        <v>1683231.1800000002</v>
      </c>
      <c r="E30" s="42">
        <v>0</v>
      </c>
      <c r="F30" s="42">
        <v>0</v>
      </c>
      <c r="G30" s="42">
        <v>105</v>
      </c>
      <c r="H30" s="42">
        <v>1214202.8500000001</v>
      </c>
      <c r="I30" s="42">
        <v>1172.9600000000055</v>
      </c>
      <c r="J30" s="42">
        <v>1215375.81</v>
      </c>
      <c r="K30" s="42">
        <v>6583.3599999999942</v>
      </c>
      <c r="L30" s="42">
        <v>7756.3199999999988</v>
      </c>
      <c r="M30" s="42">
        <v>48915</v>
      </c>
      <c r="N30" s="42">
        <v>0</v>
      </c>
      <c r="O30" s="42">
        <v>48155.88</v>
      </c>
      <c r="P30" s="42">
        <v>7017.5800000000008</v>
      </c>
      <c r="Q30" s="42">
        <v>41138.299999999996</v>
      </c>
      <c r="R30" s="42">
        <v>738.74</v>
      </c>
      <c r="S30" s="42">
        <v>1173064.5500000003</v>
      </c>
      <c r="T30" s="42">
        <v>1173803.2900000003</v>
      </c>
      <c r="U30" s="42">
        <v>1</v>
      </c>
      <c r="V30" s="42">
        <v>11252.354374250001</v>
      </c>
      <c r="W30" s="42">
        <v>0</v>
      </c>
      <c r="X30" s="42">
        <v>155</v>
      </c>
      <c r="Y30" s="42">
        <v>0</v>
      </c>
      <c r="Z30" s="42">
        <v>0</v>
      </c>
      <c r="AA30" s="42">
        <v>0</v>
      </c>
      <c r="AB30" s="42">
        <v>0</v>
      </c>
      <c r="AC30" s="42">
        <v>3</v>
      </c>
      <c r="AD30" s="42">
        <v>0</v>
      </c>
      <c r="AE30" s="58">
        <v>0.1111</v>
      </c>
      <c r="AF30" s="42">
        <v>4669.0687367500004</v>
      </c>
      <c r="AG30" s="42">
        <v>0</v>
      </c>
      <c r="AH30" s="42">
        <v>0</v>
      </c>
      <c r="AI30" s="42">
        <v>102</v>
      </c>
      <c r="AJ30" s="42">
        <v>32345.879999999997</v>
      </c>
      <c r="AK30" s="42">
        <v>0</v>
      </c>
      <c r="AL30" s="42">
        <v>0</v>
      </c>
      <c r="AM30" s="42">
        <v>0</v>
      </c>
      <c r="AN30" s="42">
        <v>0</v>
      </c>
      <c r="AO30" s="42"/>
      <c r="AP30" s="42">
        <f t="shared" si="1"/>
        <v>0</v>
      </c>
      <c r="AQ30" s="42"/>
      <c r="AR30" s="42"/>
    </row>
    <row r="31" spans="1:44" x14ac:dyDescent="0.2">
      <c r="A31" s="1">
        <f t="shared" si="2"/>
        <v>11</v>
      </c>
      <c r="B31" s="10">
        <f t="shared" si="3"/>
        <v>42338</v>
      </c>
      <c r="C31" s="42">
        <v>51583.570000000014</v>
      </c>
      <c r="D31" s="42">
        <v>1734814.7500000002</v>
      </c>
      <c r="E31" s="42">
        <v>0</v>
      </c>
      <c r="F31" s="42">
        <v>0</v>
      </c>
      <c r="G31" s="42">
        <v>95</v>
      </c>
      <c r="H31" s="42">
        <v>1173064.5500000003</v>
      </c>
      <c r="I31" s="42">
        <v>738.73999999999478</v>
      </c>
      <c r="J31" s="42">
        <v>1173803.2900000003</v>
      </c>
      <c r="K31" s="42">
        <v>6358.1400000000085</v>
      </c>
      <c r="L31" s="42">
        <v>7096.8800000000037</v>
      </c>
      <c r="M31" s="42">
        <v>44165</v>
      </c>
      <c r="N31" s="42">
        <v>0</v>
      </c>
      <c r="O31" s="42">
        <v>43659.63</v>
      </c>
      <c r="P31" s="42">
        <v>6025.2000000000044</v>
      </c>
      <c r="Q31" s="42">
        <v>37634.430000000015</v>
      </c>
      <c r="R31" s="42">
        <v>1071.68</v>
      </c>
      <c r="S31" s="42">
        <v>1135430.1200000001</v>
      </c>
      <c r="T31" s="42">
        <v>1136501.8</v>
      </c>
      <c r="U31" s="42">
        <v>1</v>
      </c>
      <c r="V31" s="42">
        <v>10867.462126583336</v>
      </c>
      <c r="W31" s="42">
        <v>0</v>
      </c>
      <c r="X31" s="42">
        <v>155</v>
      </c>
      <c r="Y31" s="42">
        <v>0</v>
      </c>
      <c r="Z31" s="42">
        <v>0</v>
      </c>
      <c r="AA31" s="42">
        <v>0</v>
      </c>
      <c r="AB31" s="42">
        <v>0</v>
      </c>
      <c r="AC31" s="42">
        <v>3</v>
      </c>
      <c r="AD31" s="42">
        <v>0</v>
      </c>
      <c r="AE31" s="58">
        <v>0.1111</v>
      </c>
      <c r="AF31" s="42">
        <v>4509.3609724166681</v>
      </c>
      <c r="AG31" s="42">
        <v>0</v>
      </c>
      <c r="AH31" s="42">
        <v>0</v>
      </c>
      <c r="AI31" s="42">
        <v>92</v>
      </c>
      <c r="AJ31" s="42">
        <v>29399.63</v>
      </c>
      <c r="AK31" s="42">
        <v>0</v>
      </c>
      <c r="AL31" s="42">
        <v>0</v>
      </c>
      <c r="AM31" s="42">
        <v>0</v>
      </c>
      <c r="AN31" s="42">
        <v>0</v>
      </c>
      <c r="AO31" s="42"/>
      <c r="AP31" s="42">
        <f t="shared" si="1"/>
        <v>0</v>
      </c>
      <c r="AQ31" s="42"/>
      <c r="AR31" s="42"/>
    </row>
    <row r="32" spans="1:44" x14ac:dyDescent="0.2">
      <c r="A32" s="1">
        <f t="shared" si="2"/>
        <v>12</v>
      </c>
      <c r="B32" s="10">
        <f t="shared" si="3"/>
        <v>42369</v>
      </c>
      <c r="C32" s="42">
        <v>47397.780000000021</v>
      </c>
      <c r="D32" s="42">
        <v>1782212.5300000003</v>
      </c>
      <c r="E32" s="42">
        <v>0</v>
      </c>
      <c r="F32" s="42">
        <v>0</v>
      </c>
      <c r="G32" s="42">
        <v>68</v>
      </c>
      <c r="H32" s="42">
        <v>1135430.1200000001</v>
      </c>
      <c r="I32" s="42">
        <v>1071.68</v>
      </c>
      <c r="J32" s="42">
        <v>1136501.8</v>
      </c>
      <c r="K32" s="42">
        <v>6156.08</v>
      </c>
      <c r="L32" s="42">
        <v>7227.760000000002</v>
      </c>
      <c r="M32" s="42">
        <v>31020</v>
      </c>
      <c r="N32" s="42">
        <v>0</v>
      </c>
      <c r="O32" s="42">
        <v>30071.22</v>
      </c>
      <c r="P32" s="42">
        <v>4669.74</v>
      </c>
      <c r="Q32" s="42">
        <v>25401.479999999981</v>
      </c>
      <c r="R32" s="42">
        <v>2558.0199999999995</v>
      </c>
      <c r="S32" s="42">
        <v>1110028.6400000001</v>
      </c>
      <c r="T32" s="42">
        <v>1112586.6600000001</v>
      </c>
      <c r="U32" s="42">
        <v>1</v>
      </c>
      <c r="V32" s="42">
        <v>10522.112498333334</v>
      </c>
      <c r="W32" s="42">
        <v>0</v>
      </c>
      <c r="X32" s="42">
        <v>155</v>
      </c>
      <c r="Y32" s="42">
        <v>0</v>
      </c>
      <c r="Z32" s="42">
        <v>0</v>
      </c>
      <c r="AA32" s="42">
        <v>0</v>
      </c>
      <c r="AB32" s="42">
        <v>0</v>
      </c>
      <c r="AC32" s="42">
        <v>4</v>
      </c>
      <c r="AD32" s="42">
        <v>0</v>
      </c>
      <c r="AE32" s="58">
        <v>0.1111</v>
      </c>
      <c r="AF32" s="42">
        <v>4366.0610816666667</v>
      </c>
      <c r="AG32" s="42">
        <v>0</v>
      </c>
      <c r="AH32" s="42">
        <v>0</v>
      </c>
      <c r="AI32" s="42">
        <v>64</v>
      </c>
      <c r="AJ32" s="42">
        <v>20160</v>
      </c>
      <c r="AK32" s="42">
        <v>0</v>
      </c>
      <c r="AL32" s="42">
        <v>0</v>
      </c>
      <c r="AM32" s="42">
        <v>0</v>
      </c>
      <c r="AN32" s="42">
        <v>0</v>
      </c>
      <c r="AO32" s="42"/>
      <c r="AP32" s="42">
        <f t="shared" si="1"/>
        <v>0</v>
      </c>
      <c r="AQ32" s="42"/>
      <c r="AR32" s="42"/>
    </row>
    <row r="33" spans="1:44" x14ac:dyDescent="0.2">
      <c r="A33" s="1">
        <f t="shared" si="2"/>
        <v>1</v>
      </c>
      <c r="B33" s="10">
        <f t="shared" si="3"/>
        <v>42400</v>
      </c>
      <c r="C33" s="42">
        <v>57100.95</v>
      </c>
      <c r="D33" s="42">
        <v>1839313.4800000002</v>
      </c>
      <c r="E33" s="42">
        <v>0</v>
      </c>
      <c r="F33" s="42">
        <v>0</v>
      </c>
      <c r="G33" s="42">
        <v>59</v>
      </c>
      <c r="H33" s="42">
        <v>1110028.6400000001</v>
      </c>
      <c r="I33" s="42">
        <v>2558.0200000000063</v>
      </c>
      <c r="J33" s="42">
        <v>1112586.6600000001</v>
      </c>
      <c r="K33" s="42">
        <v>6026.5299999999907</v>
      </c>
      <c r="L33" s="42">
        <v>8584.5499999999975</v>
      </c>
      <c r="M33" s="42">
        <v>27065</v>
      </c>
      <c r="N33" s="42">
        <v>0</v>
      </c>
      <c r="O33" s="42">
        <v>26600</v>
      </c>
      <c r="P33" s="42">
        <v>5060.4199999999983</v>
      </c>
      <c r="Q33" s="42">
        <v>21539.579999999994</v>
      </c>
      <c r="R33" s="42">
        <v>3524.1300000000006</v>
      </c>
      <c r="S33" s="42">
        <v>1088489.0599999998</v>
      </c>
      <c r="T33" s="42">
        <v>1092013.1899999995</v>
      </c>
      <c r="U33" s="42">
        <v>1</v>
      </c>
      <c r="V33" s="42">
        <v>10300.698160500002</v>
      </c>
      <c r="W33" s="42">
        <v>0</v>
      </c>
      <c r="X33" s="42">
        <v>155</v>
      </c>
      <c r="Y33" s="42">
        <v>0</v>
      </c>
      <c r="Z33" s="42">
        <v>0</v>
      </c>
      <c r="AA33" s="42">
        <v>0</v>
      </c>
      <c r="AB33" s="42">
        <v>0</v>
      </c>
      <c r="AC33" s="42">
        <v>3</v>
      </c>
      <c r="AD33" s="42">
        <v>0</v>
      </c>
      <c r="AE33" s="58">
        <v>0.1111</v>
      </c>
      <c r="AF33" s="42">
        <v>4274.1870855000006</v>
      </c>
      <c r="AG33" s="42">
        <v>0</v>
      </c>
      <c r="AH33" s="42">
        <v>0</v>
      </c>
      <c r="AI33" s="42">
        <v>56</v>
      </c>
      <c r="AJ33" s="42">
        <v>17920</v>
      </c>
      <c r="AK33" s="42">
        <v>0</v>
      </c>
      <c r="AL33" s="42">
        <v>0</v>
      </c>
      <c r="AM33" s="42">
        <v>0</v>
      </c>
      <c r="AN33" s="42">
        <v>0</v>
      </c>
      <c r="AO33" s="42"/>
      <c r="AP33" s="42">
        <f t="shared" si="1"/>
        <v>0</v>
      </c>
      <c r="AQ33" s="42"/>
      <c r="AR33" s="42"/>
    </row>
    <row r="34" spans="1:44" x14ac:dyDescent="0.2">
      <c r="A34" s="1">
        <f t="shared" si="2"/>
        <v>2</v>
      </c>
      <c r="B34" s="10">
        <f t="shared" si="3"/>
        <v>42429</v>
      </c>
      <c r="C34" s="42">
        <v>66315.900000000023</v>
      </c>
      <c r="D34" s="42">
        <v>1905629.3800000004</v>
      </c>
      <c r="E34" s="42">
        <v>0</v>
      </c>
      <c r="F34" s="42">
        <v>0</v>
      </c>
      <c r="G34" s="42">
        <v>45</v>
      </c>
      <c r="H34" s="42">
        <v>1088489.0599999998</v>
      </c>
      <c r="I34" s="42">
        <v>3524.1299999999974</v>
      </c>
      <c r="J34" s="42">
        <v>1092013.1899999995</v>
      </c>
      <c r="K34" s="42">
        <v>5915.1200000000044</v>
      </c>
      <c r="L34" s="42">
        <v>9439.25</v>
      </c>
      <c r="M34" s="42">
        <v>20415</v>
      </c>
      <c r="N34" s="42">
        <v>0</v>
      </c>
      <c r="O34" s="42">
        <v>19950</v>
      </c>
      <c r="P34" s="42">
        <v>4874.4899999999989</v>
      </c>
      <c r="Q34" s="42">
        <v>15075.51</v>
      </c>
      <c r="R34" s="42">
        <v>4564.7599999999993</v>
      </c>
      <c r="S34" s="42">
        <v>1073413.5499999993</v>
      </c>
      <c r="T34" s="42">
        <v>1077978.3099999996</v>
      </c>
      <c r="U34" s="42">
        <v>1</v>
      </c>
      <c r="V34" s="42">
        <v>10110.222117416663</v>
      </c>
      <c r="W34" s="42">
        <v>0</v>
      </c>
      <c r="X34" s="42">
        <v>155</v>
      </c>
      <c r="Y34" s="42">
        <v>0</v>
      </c>
      <c r="Z34" s="42">
        <v>0</v>
      </c>
      <c r="AA34" s="42">
        <v>0</v>
      </c>
      <c r="AB34" s="42">
        <v>0</v>
      </c>
      <c r="AC34" s="42">
        <v>3</v>
      </c>
      <c r="AD34" s="42">
        <v>0</v>
      </c>
      <c r="AE34" s="58">
        <v>0.1111</v>
      </c>
      <c r="AF34" s="42">
        <v>4195.1506715833311</v>
      </c>
      <c r="AG34" s="42">
        <v>0</v>
      </c>
      <c r="AH34" s="42">
        <v>0</v>
      </c>
      <c r="AI34" s="42">
        <v>42</v>
      </c>
      <c r="AJ34" s="42">
        <v>13440</v>
      </c>
      <c r="AK34" s="42">
        <v>0</v>
      </c>
      <c r="AL34" s="42">
        <v>0</v>
      </c>
      <c r="AM34" s="42">
        <v>0</v>
      </c>
      <c r="AN34" s="42">
        <v>0</v>
      </c>
      <c r="AO34" s="42"/>
      <c r="AP34" s="42">
        <f t="shared" si="1"/>
        <v>0</v>
      </c>
      <c r="AQ34" s="42"/>
      <c r="AR34" s="42"/>
    </row>
    <row r="35" spans="1:44" x14ac:dyDescent="0.2">
      <c r="A35" s="1">
        <f t="shared" si="2"/>
        <v>3</v>
      </c>
      <c r="B35" s="10">
        <f t="shared" si="3"/>
        <v>42460</v>
      </c>
      <c r="C35" s="42">
        <v>88634.139999999956</v>
      </c>
      <c r="D35" s="42">
        <v>1994263.5200000003</v>
      </c>
      <c r="E35" s="42">
        <v>0</v>
      </c>
      <c r="F35" s="42">
        <v>0</v>
      </c>
      <c r="G35" s="42">
        <v>58</v>
      </c>
      <c r="H35" s="42">
        <v>1073413.5499999993</v>
      </c>
      <c r="I35" s="42">
        <v>4564.7599999999957</v>
      </c>
      <c r="J35" s="42">
        <v>1077978.3099999996</v>
      </c>
      <c r="K35" s="42">
        <v>5839.1300000000047</v>
      </c>
      <c r="L35" s="42">
        <v>10403.890000000001</v>
      </c>
      <c r="M35" s="42">
        <v>26590</v>
      </c>
      <c r="N35" s="42">
        <v>0</v>
      </c>
      <c r="O35" s="42">
        <v>26125</v>
      </c>
      <c r="P35" s="42">
        <v>6179.47</v>
      </c>
      <c r="Q35" s="42">
        <v>19945.529999999995</v>
      </c>
      <c r="R35" s="42">
        <v>4224.4199999999992</v>
      </c>
      <c r="S35" s="42">
        <v>1053468.0199999996</v>
      </c>
      <c r="T35" s="42">
        <v>1057692.44</v>
      </c>
      <c r="U35" s="42">
        <v>1</v>
      </c>
      <c r="V35" s="42">
        <v>9980.2825200833304</v>
      </c>
      <c r="W35" s="42">
        <v>0</v>
      </c>
      <c r="X35" s="42">
        <v>155</v>
      </c>
      <c r="Y35" s="42">
        <v>0</v>
      </c>
      <c r="Z35" s="42">
        <v>0</v>
      </c>
      <c r="AA35" s="42">
        <v>0</v>
      </c>
      <c r="AB35" s="42">
        <v>0</v>
      </c>
      <c r="AC35" s="42">
        <v>3</v>
      </c>
      <c r="AD35" s="42">
        <v>0</v>
      </c>
      <c r="AE35" s="58">
        <v>0.1111</v>
      </c>
      <c r="AF35" s="42">
        <v>4141.2333409166649</v>
      </c>
      <c r="AG35" s="42">
        <v>0</v>
      </c>
      <c r="AH35" s="42">
        <v>0</v>
      </c>
      <c r="AI35" s="42">
        <v>55</v>
      </c>
      <c r="AJ35" s="42">
        <v>17600</v>
      </c>
      <c r="AK35" s="42">
        <v>0</v>
      </c>
      <c r="AL35" s="42">
        <v>0</v>
      </c>
      <c r="AM35" s="42">
        <v>0</v>
      </c>
      <c r="AN35" s="42">
        <v>0</v>
      </c>
      <c r="AO35" s="42"/>
      <c r="AP35" s="42">
        <f t="shared" si="1"/>
        <v>0</v>
      </c>
      <c r="AQ35" s="42"/>
      <c r="AR35" s="42"/>
    </row>
    <row r="36" spans="1:44" x14ac:dyDescent="0.2">
      <c r="A36" s="1">
        <f t="shared" si="2"/>
        <v>4</v>
      </c>
      <c r="B36" s="10">
        <f t="shared" si="3"/>
        <v>42490</v>
      </c>
      <c r="C36" s="42">
        <v>94708.720000000059</v>
      </c>
      <c r="D36" s="42">
        <v>2088972.2400000002</v>
      </c>
      <c r="E36" s="42">
        <v>0</v>
      </c>
      <c r="F36" s="42">
        <v>0</v>
      </c>
      <c r="G36" s="42">
        <v>73</v>
      </c>
      <c r="H36" s="42">
        <v>1053468.0199999996</v>
      </c>
      <c r="I36" s="42">
        <v>4224.4199999999946</v>
      </c>
      <c r="J36" s="42">
        <v>1057692.44</v>
      </c>
      <c r="K36" s="42">
        <v>5729.2000000000044</v>
      </c>
      <c r="L36" s="42">
        <v>9953.6200000000008</v>
      </c>
      <c r="M36" s="42">
        <v>33395</v>
      </c>
      <c r="N36" s="42">
        <v>0</v>
      </c>
      <c r="O36" s="42">
        <v>32775</v>
      </c>
      <c r="P36" s="42">
        <v>7402.9000000000024</v>
      </c>
      <c r="Q36" s="42">
        <v>25372.100000000009</v>
      </c>
      <c r="R36" s="42">
        <v>2550.7199999999998</v>
      </c>
      <c r="S36" s="42">
        <v>1028095.92</v>
      </c>
      <c r="T36" s="42">
        <v>1030646.64</v>
      </c>
      <c r="U36" s="42">
        <v>1</v>
      </c>
      <c r="V36" s="42">
        <v>9792.4691736666664</v>
      </c>
      <c r="W36" s="42">
        <v>0</v>
      </c>
      <c r="X36" s="42">
        <v>155</v>
      </c>
      <c r="Y36" s="42">
        <v>0</v>
      </c>
      <c r="Z36" s="42">
        <v>0</v>
      </c>
      <c r="AA36" s="42">
        <v>0</v>
      </c>
      <c r="AB36" s="42">
        <v>0</v>
      </c>
      <c r="AC36" s="42">
        <v>4</v>
      </c>
      <c r="AD36" s="42">
        <v>0</v>
      </c>
      <c r="AE36" s="58">
        <v>0.1111</v>
      </c>
      <c r="AF36" s="42">
        <v>4063.3017903333334</v>
      </c>
      <c r="AG36" s="42">
        <v>0</v>
      </c>
      <c r="AH36" s="42">
        <v>0</v>
      </c>
      <c r="AI36" s="42">
        <v>69</v>
      </c>
      <c r="AJ36" s="42">
        <v>22080</v>
      </c>
      <c r="AK36" s="42">
        <v>0</v>
      </c>
      <c r="AL36" s="42">
        <v>0</v>
      </c>
      <c r="AM36" s="42">
        <v>0</v>
      </c>
      <c r="AN36" s="42">
        <v>0</v>
      </c>
      <c r="AO36" s="42"/>
      <c r="AP36" s="42">
        <f t="shared" si="1"/>
        <v>0</v>
      </c>
      <c r="AQ36" s="42"/>
      <c r="AR36" s="42"/>
    </row>
    <row r="37" spans="1:44" x14ac:dyDescent="0.2">
      <c r="A37" s="1">
        <f t="shared" si="2"/>
        <v>5</v>
      </c>
      <c r="B37" s="10">
        <f t="shared" si="3"/>
        <v>42521</v>
      </c>
      <c r="C37" s="42">
        <v>109440.41000000003</v>
      </c>
      <c r="D37" s="42">
        <v>2198412.6500000004</v>
      </c>
      <c r="E37" s="42">
        <v>0</v>
      </c>
      <c r="F37" s="42">
        <v>0</v>
      </c>
      <c r="G37" s="42">
        <v>81</v>
      </c>
      <c r="H37" s="42">
        <v>1028095.92</v>
      </c>
      <c r="I37" s="42">
        <v>2550.7199999999975</v>
      </c>
      <c r="J37" s="42">
        <v>1030646.64</v>
      </c>
      <c r="K37" s="42">
        <v>5582.7100000000037</v>
      </c>
      <c r="L37" s="42">
        <v>8133.4299999999994</v>
      </c>
      <c r="M37" s="42">
        <v>36555</v>
      </c>
      <c r="N37" s="42">
        <v>0</v>
      </c>
      <c r="O37" s="42">
        <v>35625</v>
      </c>
      <c r="P37" s="42">
        <v>6432.869999999999</v>
      </c>
      <c r="Q37" s="42">
        <v>29192.129999999986</v>
      </c>
      <c r="R37" s="42">
        <v>1700.5600000000002</v>
      </c>
      <c r="S37" s="42">
        <v>998903.79</v>
      </c>
      <c r="T37" s="42">
        <v>1000604.3499999997</v>
      </c>
      <c r="U37" s="42">
        <v>1</v>
      </c>
      <c r="V37" s="42">
        <v>9542.0701420000005</v>
      </c>
      <c r="W37" s="42">
        <v>0</v>
      </c>
      <c r="X37" s="42">
        <v>155</v>
      </c>
      <c r="Y37" s="42">
        <v>0</v>
      </c>
      <c r="Z37" s="42">
        <v>0</v>
      </c>
      <c r="AA37" s="42">
        <v>0</v>
      </c>
      <c r="AB37" s="42">
        <v>0</v>
      </c>
      <c r="AC37" s="42">
        <v>6</v>
      </c>
      <c r="AD37" s="42">
        <v>0</v>
      </c>
      <c r="AE37" s="58">
        <v>0.1111</v>
      </c>
      <c r="AF37" s="42">
        <v>3959.400842</v>
      </c>
      <c r="AG37" s="42">
        <v>0</v>
      </c>
      <c r="AH37" s="42">
        <v>0</v>
      </c>
      <c r="AI37" s="42">
        <v>75</v>
      </c>
      <c r="AJ37" s="42">
        <v>24000</v>
      </c>
      <c r="AK37" s="42">
        <v>0</v>
      </c>
      <c r="AL37" s="42">
        <v>0</v>
      </c>
      <c r="AM37" s="42">
        <v>0</v>
      </c>
      <c r="AN37" s="42">
        <v>0</v>
      </c>
      <c r="AO37" s="42"/>
      <c r="AP37" s="42">
        <f t="shared" si="1"/>
        <v>0</v>
      </c>
      <c r="AQ37" s="42"/>
      <c r="AR37" s="42"/>
    </row>
    <row r="38" spans="1:44" x14ac:dyDescent="0.2">
      <c r="A38" s="1">
        <f t="shared" si="2"/>
        <v>6</v>
      </c>
      <c r="B38" s="10">
        <f t="shared" si="3"/>
        <v>42551</v>
      </c>
      <c r="C38" s="42">
        <v>106005.67</v>
      </c>
      <c r="D38" s="42">
        <v>2304418.3200000003</v>
      </c>
      <c r="E38" s="42">
        <v>0</v>
      </c>
      <c r="F38" s="42">
        <v>0</v>
      </c>
      <c r="G38" s="42">
        <v>94</v>
      </c>
      <c r="H38" s="42">
        <v>998903.79</v>
      </c>
      <c r="I38" s="42">
        <v>1700.560000000002</v>
      </c>
      <c r="J38" s="42">
        <v>1000604.3499999997</v>
      </c>
      <c r="K38" s="42">
        <v>5419.9499999999953</v>
      </c>
      <c r="L38" s="42">
        <v>7120.5099999999966</v>
      </c>
      <c r="M38" s="42">
        <v>43370</v>
      </c>
      <c r="N38" s="42">
        <v>0</v>
      </c>
      <c r="O38" s="42">
        <v>42750</v>
      </c>
      <c r="P38" s="42">
        <v>5804.4099999999989</v>
      </c>
      <c r="Q38" s="42">
        <v>36945.589999999997</v>
      </c>
      <c r="R38" s="42">
        <v>1316.1</v>
      </c>
      <c r="S38" s="42">
        <v>961958.2</v>
      </c>
      <c r="T38" s="42">
        <v>963274.29999999993</v>
      </c>
      <c r="U38" s="42">
        <v>1</v>
      </c>
      <c r="V38" s="42">
        <v>9263.9286070833314</v>
      </c>
      <c r="W38" s="42">
        <v>0</v>
      </c>
      <c r="X38" s="42">
        <v>155</v>
      </c>
      <c r="Y38" s="42">
        <v>0</v>
      </c>
      <c r="Z38" s="42">
        <v>0</v>
      </c>
      <c r="AA38" s="42">
        <v>0</v>
      </c>
      <c r="AB38" s="42">
        <v>0</v>
      </c>
      <c r="AC38" s="42">
        <v>4</v>
      </c>
      <c r="AD38" s="42">
        <v>0</v>
      </c>
      <c r="AE38" s="58">
        <v>0.1111</v>
      </c>
      <c r="AF38" s="42">
        <v>3843.9883779166657</v>
      </c>
      <c r="AG38" s="42">
        <v>0</v>
      </c>
      <c r="AH38" s="42">
        <v>0</v>
      </c>
      <c r="AI38" s="42">
        <v>90</v>
      </c>
      <c r="AJ38" s="42">
        <v>28800</v>
      </c>
      <c r="AK38" s="42">
        <v>0</v>
      </c>
      <c r="AL38" s="42">
        <v>0</v>
      </c>
      <c r="AM38" s="42">
        <v>0</v>
      </c>
      <c r="AN38" s="42">
        <v>0</v>
      </c>
      <c r="AO38" s="42"/>
      <c r="AP38" s="42">
        <f t="shared" si="1"/>
        <v>0</v>
      </c>
      <c r="AQ38" s="42"/>
      <c r="AR38" s="42"/>
    </row>
    <row r="39" spans="1:44" x14ac:dyDescent="0.2">
      <c r="A39" s="1">
        <f t="shared" si="2"/>
        <v>7</v>
      </c>
      <c r="B39" s="10">
        <f t="shared" si="3"/>
        <v>42582</v>
      </c>
      <c r="C39" s="42">
        <v>105314.92000000003</v>
      </c>
      <c r="D39" s="42">
        <v>2409733.2400000002</v>
      </c>
      <c r="E39" s="42">
        <v>0</v>
      </c>
      <c r="F39" s="42">
        <v>0</v>
      </c>
      <c r="G39" s="42">
        <v>111</v>
      </c>
      <c r="H39" s="42">
        <v>961958.2</v>
      </c>
      <c r="I39" s="42">
        <v>1316.1000000000008</v>
      </c>
      <c r="J39" s="42">
        <v>963274.29999999993</v>
      </c>
      <c r="K39" s="42">
        <v>5217.8199999999961</v>
      </c>
      <c r="L39" s="42">
        <v>6533.9199999999973</v>
      </c>
      <c r="M39" s="42">
        <v>50485</v>
      </c>
      <c r="N39" s="42">
        <v>0</v>
      </c>
      <c r="O39" s="42">
        <v>49323.02</v>
      </c>
      <c r="P39" s="42">
        <v>5800.739999999998</v>
      </c>
      <c r="Q39" s="42">
        <v>43522.27999999997</v>
      </c>
      <c r="R39" s="42">
        <v>733.18000000000006</v>
      </c>
      <c r="S39" s="42">
        <v>918435.91999999946</v>
      </c>
      <c r="T39" s="42">
        <v>919169.09999999974</v>
      </c>
      <c r="U39" s="42">
        <v>1</v>
      </c>
      <c r="V39" s="42">
        <v>8918.3145608333325</v>
      </c>
      <c r="W39" s="42">
        <v>0</v>
      </c>
      <c r="X39" s="42">
        <v>155</v>
      </c>
      <c r="Y39" s="42">
        <v>0</v>
      </c>
      <c r="Z39" s="42">
        <v>0</v>
      </c>
      <c r="AA39" s="42">
        <v>0</v>
      </c>
      <c r="AB39" s="42">
        <v>0</v>
      </c>
      <c r="AC39" s="42">
        <v>7</v>
      </c>
      <c r="AD39" s="42">
        <v>0</v>
      </c>
      <c r="AE39" s="58">
        <v>0.1111</v>
      </c>
      <c r="AF39" s="42">
        <v>3700.5787691666665</v>
      </c>
      <c r="AG39" s="42">
        <v>0</v>
      </c>
      <c r="AH39" s="42">
        <v>0</v>
      </c>
      <c r="AI39" s="42">
        <v>104</v>
      </c>
      <c r="AJ39" s="42">
        <v>33203.020000000004</v>
      </c>
      <c r="AK39" s="42">
        <v>0</v>
      </c>
      <c r="AL39" s="42">
        <v>0</v>
      </c>
      <c r="AM39" s="42">
        <v>0</v>
      </c>
      <c r="AN39" s="42">
        <v>0</v>
      </c>
      <c r="AO39" s="42"/>
      <c r="AP39" s="42">
        <f t="shared" si="1"/>
        <v>0</v>
      </c>
      <c r="AQ39" s="42"/>
      <c r="AR39" s="42"/>
    </row>
    <row r="40" spans="1:44" x14ac:dyDescent="0.2">
      <c r="A40" s="1">
        <f t="shared" si="2"/>
        <v>8</v>
      </c>
      <c r="B40" s="10">
        <f t="shared" si="3"/>
        <v>42613</v>
      </c>
      <c r="C40" s="42">
        <v>99418.709999999963</v>
      </c>
      <c r="D40" s="42">
        <v>2509151.9500000002</v>
      </c>
      <c r="E40" s="42">
        <v>0</v>
      </c>
      <c r="F40" s="42">
        <v>0</v>
      </c>
      <c r="G40" s="42">
        <v>106</v>
      </c>
      <c r="H40" s="42">
        <v>918435.91999999946</v>
      </c>
      <c r="I40" s="42">
        <v>733.17999999999779</v>
      </c>
      <c r="J40" s="42">
        <v>919169.09999999974</v>
      </c>
      <c r="K40" s="42">
        <v>4978.8499999999995</v>
      </c>
      <c r="L40" s="42">
        <v>5712.0299999999979</v>
      </c>
      <c r="M40" s="42">
        <v>48110</v>
      </c>
      <c r="N40" s="42">
        <v>0</v>
      </c>
      <c r="O40" s="42">
        <v>46481.2</v>
      </c>
      <c r="P40" s="42">
        <v>5046.7099999999982</v>
      </c>
      <c r="Q40" s="42">
        <v>41434.489999999991</v>
      </c>
      <c r="R40" s="42">
        <v>665.31999999999994</v>
      </c>
      <c r="S40" s="42">
        <v>877001.43000000028</v>
      </c>
      <c r="T40" s="42">
        <v>877666.75000000035</v>
      </c>
      <c r="U40" s="42">
        <v>1</v>
      </c>
      <c r="V40" s="42">
        <v>8509.9739174999977</v>
      </c>
      <c r="W40" s="42">
        <v>0</v>
      </c>
      <c r="X40" s="42">
        <v>155</v>
      </c>
      <c r="Y40" s="42">
        <v>0</v>
      </c>
      <c r="Z40" s="42">
        <v>0</v>
      </c>
      <c r="AA40" s="42">
        <v>0</v>
      </c>
      <c r="AB40" s="42">
        <v>0</v>
      </c>
      <c r="AC40" s="42">
        <v>7</v>
      </c>
      <c r="AD40" s="42">
        <v>0</v>
      </c>
      <c r="AE40" s="58">
        <v>0.1111</v>
      </c>
      <c r="AF40" s="42">
        <v>3531.1412924999991</v>
      </c>
      <c r="AG40" s="42">
        <v>0</v>
      </c>
      <c r="AH40" s="42">
        <v>0</v>
      </c>
      <c r="AI40" s="42">
        <v>99</v>
      </c>
      <c r="AJ40" s="42">
        <v>31136.2</v>
      </c>
      <c r="AK40" s="42">
        <v>0</v>
      </c>
      <c r="AL40" s="42">
        <v>0</v>
      </c>
      <c r="AM40" s="42">
        <v>0</v>
      </c>
      <c r="AN40" s="42">
        <v>0</v>
      </c>
      <c r="AO40" s="42"/>
      <c r="AP40" s="42">
        <f t="shared" si="1"/>
        <v>0</v>
      </c>
      <c r="AQ40" s="42"/>
      <c r="AR40" s="42"/>
    </row>
    <row r="41" spans="1:44" x14ac:dyDescent="0.2">
      <c r="A41" s="1">
        <f t="shared" si="2"/>
        <v>9</v>
      </c>
      <c r="B41" s="10">
        <f t="shared" si="3"/>
        <v>42643</v>
      </c>
      <c r="C41" s="42">
        <v>88600.73000000001</v>
      </c>
      <c r="D41" s="42">
        <v>2597752.6800000002</v>
      </c>
      <c r="E41" s="42">
        <v>0</v>
      </c>
      <c r="F41" s="42">
        <v>0</v>
      </c>
      <c r="G41" s="42">
        <v>102</v>
      </c>
      <c r="H41" s="42">
        <v>877001.43000000028</v>
      </c>
      <c r="I41" s="42">
        <v>665.32000000000107</v>
      </c>
      <c r="J41" s="42">
        <v>877666.75000000035</v>
      </c>
      <c r="K41" s="42">
        <v>4754.0599999999986</v>
      </c>
      <c r="L41" s="42">
        <v>5419.380000000001</v>
      </c>
      <c r="M41" s="42">
        <v>45570</v>
      </c>
      <c r="N41" s="42">
        <v>0</v>
      </c>
      <c r="O41" s="42">
        <v>44175</v>
      </c>
      <c r="P41" s="42">
        <v>4822.87</v>
      </c>
      <c r="Q41" s="42">
        <v>39352.130000000005</v>
      </c>
      <c r="R41" s="42">
        <v>596.50999999999988</v>
      </c>
      <c r="S41" s="42">
        <v>837649.30000000016</v>
      </c>
      <c r="T41" s="42">
        <v>838245.80999999994</v>
      </c>
      <c r="U41" s="42">
        <v>1</v>
      </c>
      <c r="V41" s="42">
        <v>8125.7313270833365</v>
      </c>
      <c r="W41" s="42">
        <v>0</v>
      </c>
      <c r="X41" s="42">
        <v>155</v>
      </c>
      <c r="Y41" s="42">
        <v>0</v>
      </c>
      <c r="Z41" s="42">
        <v>0</v>
      </c>
      <c r="AA41" s="42">
        <v>0</v>
      </c>
      <c r="AB41" s="42">
        <v>0</v>
      </c>
      <c r="AC41" s="42">
        <v>9</v>
      </c>
      <c r="AD41" s="42">
        <v>0</v>
      </c>
      <c r="AE41" s="58">
        <v>0.1111</v>
      </c>
      <c r="AF41" s="42">
        <v>3371.703097916668</v>
      </c>
      <c r="AG41" s="42">
        <v>0</v>
      </c>
      <c r="AH41" s="42">
        <v>0</v>
      </c>
      <c r="AI41" s="42">
        <v>93</v>
      </c>
      <c r="AJ41" s="42">
        <v>29760</v>
      </c>
      <c r="AK41" s="42">
        <v>0</v>
      </c>
      <c r="AL41" s="42">
        <v>0</v>
      </c>
      <c r="AM41" s="42">
        <v>0</v>
      </c>
      <c r="AN41" s="42">
        <v>0</v>
      </c>
      <c r="AO41" s="42"/>
      <c r="AP41" s="42">
        <f t="shared" si="1"/>
        <v>0</v>
      </c>
      <c r="AQ41" s="42"/>
      <c r="AR41" s="42"/>
    </row>
    <row r="42" spans="1:44" x14ac:dyDescent="0.2">
      <c r="A42" s="1">
        <f t="shared" si="2"/>
        <v>10</v>
      </c>
      <c r="B42" s="10">
        <f t="shared" si="3"/>
        <v>42674</v>
      </c>
      <c r="C42" s="42">
        <v>76693.219999999987</v>
      </c>
      <c r="D42" s="42">
        <v>2674445.9000000004</v>
      </c>
      <c r="E42" s="42">
        <v>0</v>
      </c>
      <c r="F42" s="42">
        <v>0</v>
      </c>
      <c r="G42" s="42">
        <v>104</v>
      </c>
      <c r="H42" s="42">
        <v>837649.30000000016</v>
      </c>
      <c r="I42" s="42">
        <v>596.51000000000056</v>
      </c>
      <c r="J42" s="42">
        <v>838245.80999999994</v>
      </c>
      <c r="K42" s="42">
        <v>4540.5699999999979</v>
      </c>
      <c r="L42" s="42">
        <v>5137.079999999999</v>
      </c>
      <c r="M42" s="42">
        <v>46840</v>
      </c>
      <c r="N42" s="42">
        <v>0</v>
      </c>
      <c r="O42" s="42">
        <v>45600</v>
      </c>
      <c r="P42" s="42">
        <v>4457.7599999999984</v>
      </c>
      <c r="Q42" s="42">
        <v>41142.239999999983</v>
      </c>
      <c r="R42" s="42">
        <v>679.31999999999994</v>
      </c>
      <c r="S42" s="42">
        <v>796507.05999999971</v>
      </c>
      <c r="T42" s="42">
        <v>797186.37999999966</v>
      </c>
      <c r="U42" s="42">
        <v>1</v>
      </c>
      <c r="V42" s="42">
        <v>7760.7591242499993</v>
      </c>
      <c r="W42" s="42">
        <v>0</v>
      </c>
      <c r="X42" s="42">
        <v>155</v>
      </c>
      <c r="Y42" s="42">
        <v>0</v>
      </c>
      <c r="Z42" s="42">
        <v>0</v>
      </c>
      <c r="AA42" s="42">
        <v>0</v>
      </c>
      <c r="AB42" s="42">
        <v>0</v>
      </c>
      <c r="AC42" s="42">
        <v>8</v>
      </c>
      <c r="AD42" s="42">
        <v>0</v>
      </c>
      <c r="AE42" s="58">
        <v>0.1111</v>
      </c>
      <c r="AF42" s="42">
        <v>3220.26098675</v>
      </c>
      <c r="AG42" s="42">
        <v>0</v>
      </c>
      <c r="AH42" s="42">
        <v>0</v>
      </c>
      <c r="AI42" s="42">
        <v>96</v>
      </c>
      <c r="AJ42" s="42">
        <v>30720</v>
      </c>
      <c r="AK42" s="42">
        <v>0</v>
      </c>
      <c r="AL42" s="42">
        <v>0</v>
      </c>
      <c r="AM42" s="42">
        <v>0</v>
      </c>
      <c r="AN42" s="42">
        <v>0</v>
      </c>
      <c r="AO42" s="42"/>
      <c r="AP42" s="42">
        <f t="shared" si="1"/>
        <v>0</v>
      </c>
      <c r="AQ42" s="42"/>
      <c r="AR42" s="42"/>
    </row>
    <row r="43" spans="1:44" x14ac:dyDescent="0.2">
      <c r="A43" s="1">
        <f t="shared" si="2"/>
        <v>11</v>
      </c>
      <c r="B43" s="10">
        <f t="shared" si="3"/>
        <v>42704</v>
      </c>
      <c r="C43" s="42">
        <v>51325.700000000004</v>
      </c>
      <c r="D43" s="42">
        <v>2725771.6000000006</v>
      </c>
      <c r="E43" s="42">
        <v>0</v>
      </c>
      <c r="F43" s="42">
        <v>0</v>
      </c>
      <c r="G43" s="42">
        <v>85</v>
      </c>
      <c r="H43" s="42">
        <v>796507.05999999971</v>
      </c>
      <c r="I43" s="42">
        <v>679.32000000000016</v>
      </c>
      <c r="J43" s="42">
        <v>797186.37999999966</v>
      </c>
      <c r="K43" s="42">
        <v>4318.16</v>
      </c>
      <c r="L43" s="42">
        <v>4997.4799999999977</v>
      </c>
      <c r="M43" s="42">
        <v>37495</v>
      </c>
      <c r="N43" s="42">
        <v>0</v>
      </c>
      <c r="O43" s="42">
        <v>35702.910000000003</v>
      </c>
      <c r="P43" s="42">
        <v>3783.31</v>
      </c>
      <c r="Q43" s="42">
        <v>31919.600000000006</v>
      </c>
      <c r="R43" s="42">
        <v>1214.1699999999998</v>
      </c>
      <c r="S43" s="42">
        <v>764587.46</v>
      </c>
      <c r="T43" s="42">
        <v>765801.63</v>
      </c>
      <c r="U43" s="42">
        <v>1</v>
      </c>
      <c r="V43" s="42">
        <v>7380.6172348333303</v>
      </c>
      <c r="W43" s="42">
        <v>0</v>
      </c>
      <c r="X43" s="42">
        <v>155</v>
      </c>
      <c r="Y43" s="42">
        <v>0</v>
      </c>
      <c r="Z43" s="42">
        <v>0</v>
      </c>
      <c r="AA43" s="42">
        <v>0</v>
      </c>
      <c r="AB43" s="42">
        <v>0</v>
      </c>
      <c r="AC43" s="42">
        <v>9</v>
      </c>
      <c r="AD43" s="42">
        <v>0</v>
      </c>
      <c r="AE43" s="58">
        <v>0.1111</v>
      </c>
      <c r="AF43" s="42">
        <v>3062.5243431666654</v>
      </c>
      <c r="AG43" s="42">
        <v>0</v>
      </c>
      <c r="AH43" s="42">
        <v>0</v>
      </c>
      <c r="AI43" s="42">
        <v>76</v>
      </c>
      <c r="AJ43" s="42">
        <v>24000</v>
      </c>
      <c r="AK43" s="42">
        <v>0</v>
      </c>
      <c r="AL43" s="42">
        <v>0</v>
      </c>
      <c r="AM43" s="42">
        <v>0</v>
      </c>
      <c r="AN43" s="42">
        <v>0</v>
      </c>
      <c r="AO43" s="42"/>
      <c r="AP43" s="42">
        <f t="shared" si="1"/>
        <v>0</v>
      </c>
      <c r="AQ43" s="42"/>
      <c r="AR43" s="42"/>
    </row>
    <row r="44" spans="1:44" x14ac:dyDescent="0.2">
      <c r="A44" s="1">
        <f t="shared" si="2"/>
        <v>12</v>
      </c>
      <c r="B44" s="10">
        <f t="shared" si="3"/>
        <v>42735</v>
      </c>
      <c r="C44" s="42">
        <v>47160.78</v>
      </c>
      <c r="D44" s="42">
        <v>2772932.3800000004</v>
      </c>
      <c r="E44" s="42">
        <v>0</v>
      </c>
      <c r="F44" s="42">
        <v>0</v>
      </c>
      <c r="G44" s="42">
        <v>79</v>
      </c>
      <c r="H44" s="42">
        <v>764587.46</v>
      </c>
      <c r="I44" s="42">
        <v>1214.1699999999955</v>
      </c>
      <c r="J44" s="42">
        <v>765801.63</v>
      </c>
      <c r="K44" s="42">
        <v>4148.0700000000061</v>
      </c>
      <c r="L44" s="42">
        <v>5362.2400000000016</v>
      </c>
      <c r="M44" s="42">
        <v>35925</v>
      </c>
      <c r="N44" s="42">
        <v>0</v>
      </c>
      <c r="O44" s="42">
        <v>34189.660000000003</v>
      </c>
      <c r="P44" s="42">
        <v>4135.5300000000016</v>
      </c>
      <c r="Q44" s="42">
        <v>30054.130000000005</v>
      </c>
      <c r="R44" s="42">
        <v>1226.71</v>
      </c>
      <c r="S44" s="42">
        <v>734533.32999999984</v>
      </c>
      <c r="T44" s="42">
        <v>735760.03999999969</v>
      </c>
      <c r="U44" s="42">
        <v>1</v>
      </c>
      <c r="V44" s="42">
        <v>7090.0467577500003</v>
      </c>
      <c r="W44" s="42">
        <v>0</v>
      </c>
      <c r="X44" s="42">
        <v>155</v>
      </c>
      <c r="Y44" s="42">
        <v>0</v>
      </c>
      <c r="Z44" s="42">
        <v>0</v>
      </c>
      <c r="AA44" s="42">
        <v>0</v>
      </c>
      <c r="AB44" s="42">
        <v>0</v>
      </c>
      <c r="AC44" s="42">
        <v>5</v>
      </c>
      <c r="AD44" s="42">
        <v>0</v>
      </c>
      <c r="AE44" s="58">
        <v>0.1111</v>
      </c>
      <c r="AF44" s="42">
        <v>2941.9545952500002</v>
      </c>
      <c r="AG44" s="42">
        <v>0</v>
      </c>
      <c r="AH44" s="42">
        <v>0</v>
      </c>
      <c r="AI44" s="42">
        <v>74</v>
      </c>
      <c r="AJ44" s="42">
        <v>22911.61</v>
      </c>
      <c r="AK44" s="42">
        <v>0</v>
      </c>
      <c r="AL44" s="42">
        <v>0</v>
      </c>
      <c r="AM44" s="42">
        <v>0</v>
      </c>
      <c r="AN44" s="42">
        <v>0</v>
      </c>
      <c r="AO44" s="42"/>
      <c r="AP44" s="42">
        <f t="shared" si="1"/>
        <v>0</v>
      </c>
      <c r="AQ44" s="42"/>
      <c r="AR44" s="42"/>
    </row>
    <row r="45" spans="1:44" x14ac:dyDescent="0.2">
      <c r="A45" s="1">
        <f t="shared" ref="A45:A76" si="4">MONTH(B45)</f>
        <v>1</v>
      </c>
      <c r="B45" s="10">
        <f t="shared" si="3"/>
        <v>42766</v>
      </c>
      <c r="C45" s="42">
        <v>56815.46</v>
      </c>
      <c r="D45" s="42">
        <v>2829747.8400000003</v>
      </c>
      <c r="E45" s="42">
        <v>0</v>
      </c>
      <c r="F45" s="42">
        <v>0</v>
      </c>
      <c r="G45" s="42">
        <v>55</v>
      </c>
      <c r="H45" s="42">
        <v>734533.32999999984</v>
      </c>
      <c r="I45" s="42">
        <v>1226.7100000000028</v>
      </c>
      <c r="J45" s="42">
        <v>735760.03999999969</v>
      </c>
      <c r="K45" s="42">
        <v>3985.4099999999971</v>
      </c>
      <c r="L45" s="42">
        <v>5212.1200000000026</v>
      </c>
      <c r="M45" s="42">
        <v>22925</v>
      </c>
      <c r="N45" s="42">
        <v>0</v>
      </c>
      <c r="O45" s="42">
        <v>21375</v>
      </c>
      <c r="P45" s="42">
        <v>2856.59</v>
      </c>
      <c r="Q45" s="42">
        <v>18518.410000000003</v>
      </c>
      <c r="R45" s="42">
        <v>2355.5299999999993</v>
      </c>
      <c r="S45" s="42">
        <v>716014.91999999981</v>
      </c>
      <c r="T45" s="42">
        <v>718370.45</v>
      </c>
      <c r="U45" s="42">
        <v>1</v>
      </c>
      <c r="V45" s="42">
        <v>6811.9117036666639</v>
      </c>
      <c r="W45" s="42">
        <v>0</v>
      </c>
      <c r="X45" s="42">
        <v>155</v>
      </c>
      <c r="Y45" s="42">
        <v>0</v>
      </c>
      <c r="Z45" s="42">
        <v>0</v>
      </c>
      <c r="AA45" s="42">
        <v>0</v>
      </c>
      <c r="AB45" s="42">
        <v>0</v>
      </c>
      <c r="AC45" s="42">
        <v>10</v>
      </c>
      <c r="AD45" s="42">
        <v>0</v>
      </c>
      <c r="AE45" s="58">
        <v>0.1111</v>
      </c>
      <c r="AF45" s="42">
        <v>2826.5448203333322</v>
      </c>
      <c r="AG45" s="42">
        <v>0</v>
      </c>
      <c r="AH45" s="42">
        <v>0</v>
      </c>
      <c r="AI45" s="42">
        <v>45</v>
      </c>
      <c r="AJ45" s="42">
        <v>14400</v>
      </c>
      <c r="AK45" s="42">
        <v>0</v>
      </c>
      <c r="AL45" s="42">
        <v>0</v>
      </c>
      <c r="AM45" s="42">
        <v>0</v>
      </c>
      <c r="AN45" s="42">
        <v>0</v>
      </c>
      <c r="AO45" s="42"/>
      <c r="AP45" s="42">
        <f t="shared" si="1"/>
        <v>0</v>
      </c>
      <c r="AQ45" s="42"/>
      <c r="AR45" s="42"/>
    </row>
    <row r="46" spans="1:44" x14ac:dyDescent="0.2">
      <c r="A46" s="1">
        <f t="shared" si="4"/>
        <v>2</v>
      </c>
      <c r="B46" s="10">
        <f t="shared" si="3"/>
        <v>42794</v>
      </c>
      <c r="C46" s="42">
        <v>65984.35000000002</v>
      </c>
      <c r="D46" s="42">
        <v>2895732.1900000004</v>
      </c>
      <c r="E46" s="42">
        <v>0</v>
      </c>
      <c r="F46" s="42">
        <v>0</v>
      </c>
      <c r="G46" s="42">
        <v>39</v>
      </c>
      <c r="H46" s="42">
        <v>716014.91999999981</v>
      </c>
      <c r="I46" s="42">
        <v>2355.5299999999943</v>
      </c>
      <c r="J46" s="42">
        <v>718370.45</v>
      </c>
      <c r="K46" s="42">
        <v>3891.1600000000062</v>
      </c>
      <c r="L46" s="42">
        <v>6246.6900000000023</v>
      </c>
      <c r="M46" s="42">
        <v>17885</v>
      </c>
      <c r="N46" s="42">
        <v>0</v>
      </c>
      <c r="O46" s="42">
        <v>17406.52</v>
      </c>
      <c r="P46" s="42">
        <v>2834.69</v>
      </c>
      <c r="Q46" s="42">
        <v>14571.829999999998</v>
      </c>
      <c r="R46" s="42">
        <v>3412.0000000000005</v>
      </c>
      <c r="S46" s="42">
        <v>701443.09</v>
      </c>
      <c r="T46" s="42">
        <v>704855.09</v>
      </c>
      <c r="U46" s="42">
        <v>1</v>
      </c>
      <c r="V46" s="42">
        <v>6650.9130829166661</v>
      </c>
      <c r="W46" s="42">
        <v>0</v>
      </c>
      <c r="X46" s="42">
        <v>155</v>
      </c>
      <c r="Y46" s="42">
        <v>0</v>
      </c>
      <c r="Z46" s="42">
        <v>0</v>
      </c>
      <c r="AA46" s="42">
        <v>0</v>
      </c>
      <c r="AB46" s="42">
        <v>0</v>
      </c>
      <c r="AC46" s="42">
        <v>2</v>
      </c>
      <c r="AD46" s="42">
        <v>0</v>
      </c>
      <c r="AE46" s="58">
        <v>0.1111</v>
      </c>
      <c r="AF46" s="42">
        <v>2759.7398120833332</v>
      </c>
      <c r="AG46" s="42">
        <v>0</v>
      </c>
      <c r="AH46" s="42">
        <v>0</v>
      </c>
      <c r="AI46" s="42">
        <v>37</v>
      </c>
      <c r="AJ46" s="42">
        <v>11671.52</v>
      </c>
      <c r="AK46" s="42">
        <v>0</v>
      </c>
      <c r="AL46" s="42">
        <v>0</v>
      </c>
      <c r="AM46" s="42">
        <v>0</v>
      </c>
      <c r="AN46" s="42">
        <v>0</v>
      </c>
      <c r="AO46" s="42"/>
      <c r="AP46" s="42">
        <f t="shared" si="1"/>
        <v>0</v>
      </c>
      <c r="AQ46" s="42"/>
      <c r="AR46" s="42"/>
    </row>
    <row r="47" spans="1:44" x14ac:dyDescent="0.2">
      <c r="A47" s="1">
        <f t="shared" si="4"/>
        <v>3</v>
      </c>
      <c r="B47" s="10">
        <f t="shared" si="3"/>
        <v>42825</v>
      </c>
      <c r="C47" s="42">
        <v>88190.949999999983</v>
      </c>
      <c r="D47" s="42">
        <v>2983923.1400000006</v>
      </c>
      <c r="E47" s="42">
        <v>0</v>
      </c>
      <c r="F47" s="42">
        <v>0</v>
      </c>
      <c r="G47" s="42">
        <v>62</v>
      </c>
      <c r="H47" s="42">
        <v>701443.09</v>
      </c>
      <c r="I47" s="42">
        <v>3411.9999999999964</v>
      </c>
      <c r="J47" s="42">
        <v>704855.09</v>
      </c>
      <c r="K47" s="42">
        <v>3818.040000000005</v>
      </c>
      <c r="L47" s="42">
        <v>7230.0399999999981</v>
      </c>
      <c r="M47" s="42">
        <v>26890</v>
      </c>
      <c r="N47" s="42">
        <v>0</v>
      </c>
      <c r="O47" s="42">
        <v>25634.739999999998</v>
      </c>
      <c r="P47" s="42">
        <v>4844.3300000000008</v>
      </c>
      <c r="Q47" s="42">
        <v>20790.409999999996</v>
      </c>
      <c r="R47" s="42">
        <v>2385.7100000000005</v>
      </c>
      <c r="S47" s="42">
        <v>680652.67999999993</v>
      </c>
      <c r="T47" s="42">
        <v>683038.38999999966</v>
      </c>
      <c r="U47" s="42">
        <v>1</v>
      </c>
      <c r="V47" s="42">
        <v>6525.7833749166666</v>
      </c>
      <c r="W47" s="42">
        <v>0</v>
      </c>
      <c r="X47" s="42">
        <v>155</v>
      </c>
      <c r="Y47" s="42">
        <v>0</v>
      </c>
      <c r="Z47" s="42">
        <v>0</v>
      </c>
      <c r="AA47" s="42">
        <v>0</v>
      </c>
      <c r="AB47" s="42">
        <v>0</v>
      </c>
      <c r="AC47" s="42">
        <v>8</v>
      </c>
      <c r="AD47" s="42">
        <v>0</v>
      </c>
      <c r="AE47" s="58">
        <v>0.1111</v>
      </c>
      <c r="AF47" s="42">
        <v>2707.8183040833333</v>
      </c>
      <c r="AG47" s="42">
        <v>0</v>
      </c>
      <c r="AH47" s="42">
        <v>0</v>
      </c>
      <c r="AI47" s="42">
        <v>54</v>
      </c>
      <c r="AJ47" s="42">
        <v>17264.739999999998</v>
      </c>
      <c r="AK47" s="42">
        <v>0</v>
      </c>
      <c r="AL47" s="42">
        <v>0</v>
      </c>
      <c r="AM47" s="42">
        <v>0</v>
      </c>
      <c r="AN47" s="42">
        <v>0</v>
      </c>
      <c r="AO47" s="42"/>
      <c r="AP47" s="42">
        <f t="shared" si="1"/>
        <v>0</v>
      </c>
      <c r="AQ47" s="42"/>
      <c r="AR47" s="42"/>
    </row>
    <row r="48" spans="1:44" x14ac:dyDescent="0.2">
      <c r="A48" s="1">
        <f t="shared" si="4"/>
        <v>4</v>
      </c>
      <c r="B48" s="10">
        <f t="shared" si="3"/>
        <v>42855</v>
      </c>
      <c r="C48" s="42">
        <v>94235.23</v>
      </c>
      <c r="D48" s="42">
        <v>3078158.3700000006</v>
      </c>
      <c r="E48" s="42">
        <v>0</v>
      </c>
      <c r="F48" s="42">
        <v>0</v>
      </c>
      <c r="G48" s="42">
        <v>69</v>
      </c>
      <c r="H48" s="42">
        <v>680652.67999999993</v>
      </c>
      <c r="I48" s="42">
        <v>2385.7100000000009</v>
      </c>
      <c r="J48" s="42">
        <v>683038.38999999966</v>
      </c>
      <c r="K48" s="42">
        <v>3699.87</v>
      </c>
      <c r="L48" s="42">
        <v>6085.5800000000017</v>
      </c>
      <c r="M48" s="42">
        <v>28935</v>
      </c>
      <c r="N48" s="42">
        <v>0</v>
      </c>
      <c r="O48" s="42">
        <v>26875.24</v>
      </c>
      <c r="P48" s="42">
        <v>4140.7000000000007</v>
      </c>
      <c r="Q48" s="42">
        <v>22734.540000000008</v>
      </c>
      <c r="R48" s="42">
        <v>1944.8799999999999</v>
      </c>
      <c r="S48" s="42">
        <v>657918.13999999978</v>
      </c>
      <c r="T48" s="42">
        <v>659863.02</v>
      </c>
      <c r="U48" s="42">
        <v>1</v>
      </c>
      <c r="V48" s="42">
        <v>6323.7970940833302</v>
      </c>
      <c r="W48" s="42">
        <v>0</v>
      </c>
      <c r="X48" s="42">
        <v>155</v>
      </c>
      <c r="Y48" s="42">
        <v>0</v>
      </c>
      <c r="Z48" s="42">
        <v>0</v>
      </c>
      <c r="AA48" s="42">
        <v>0</v>
      </c>
      <c r="AB48" s="42">
        <v>0</v>
      </c>
      <c r="AC48" s="42">
        <v>12</v>
      </c>
      <c r="AD48" s="42">
        <v>0</v>
      </c>
      <c r="AE48" s="58">
        <v>0.1111</v>
      </c>
      <c r="AF48" s="42">
        <v>2624.0058149166657</v>
      </c>
      <c r="AG48" s="42">
        <v>0</v>
      </c>
      <c r="AH48" s="42">
        <v>0</v>
      </c>
      <c r="AI48" s="42">
        <v>57</v>
      </c>
      <c r="AJ48" s="42">
        <v>18040.239999999998</v>
      </c>
      <c r="AK48" s="42">
        <v>0</v>
      </c>
      <c r="AL48" s="42">
        <v>0</v>
      </c>
      <c r="AM48" s="42">
        <v>0</v>
      </c>
      <c r="AN48" s="42">
        <v>0</v>
      </c>
      <c r="AO48" s="42"/>
      <c r="AP48" s="42">
        <f t="shared" si="1"/>
        <v>0</v>
      </c>
      <c r="AQ48" s="42"/>
      <c r="AR48" s="42"/>
    </row>
    <row r="49" spans="1:44" x14ac:dyDescent="0.2">
      <c r="A49" s="1">
        <f t="shared" si="4"/>
        <v>5</v>
      </c>
      <c r="B49" s="10">
        <f t="shared" si="3"/>
        <v>42886</v>
      </c>
      <c r="C49" s="42">
        <v>108893.21</v>
      </c>
      <c r="D49" s="42">
        <v>3187051.5800000005</v>
      </c>
      <c r="E49" s="42">
        <v>0</v>
      </c>
      <c r="F49" s="42">
        <v>0</v>
      </c>
      <c r="G49" s="42">
        <v>80</v>
      </c>
      <c r="H49" s="42">
        <v>657918.13999999978</v>
      </c>
      <c r="I49" s="42">
        <v>1944.8799999999951</v>
      </c>
      <c r="J49" s="42">
        <v>659863.02</v>
      </c>
      <c r="K49" s="42">
        <v>3574.2700000000054</v>
      </c>
      <c r="L49" s="42">
        <v>5519.1500000000015</v>
      </c>
      <c r="M49" s="42">
        <v>34160</v>
      </c>
      <c r="N49" s="42">
        <v>0</v>
      </c>
      <c r="O49" s="42">
        <v>32015.760000000002</v>
      </c>
      <c r="P49" s="42">
        <v>4292.7300000000005</v>
      </c>
      <c r="Q49" s="42">
        <v>27723.030000000006</v>
      </c>
      <c r="R49" s="42">
        <v>1226.42</v>
      </c>
      <c r="S49" s="42">
        <v>630195.10999999987</v>
      </c>
      <c r="T49" s="42">
        <v>631421.52999999991</v>
      </c>
      <c r="U49" s="42">
        <v>1</v>
      </c>
      <c r="V49" s="42">
        <v>6109.2317935000001</v>
      </c>
      <c r="W49" s="42">
        <v>0</v>
      </c>
      <c r="X49" s="42">
        <v>155</v>
      </c>
      <c r="Y49" s="42">
        <v>0</v>
      </c>
      <c r="Z49" s="42">
        <v>0</v>
      </c>
      <c r="AA49" s="42">
        <v>0</v>
      </c>
      <c r="AB49" s="42">
        <v>0</v>
      </c>
      <c r="AC49" s="42">
        <v>12</v>
      </c>
      <c r="AD49" s="42">
        <v>0</v>
      </c>
      <c r="AE49" s="58">
        <v>0.1111</v>
      </c>
      <c r="AF49" s="42">
        <v>2534.9737685</v>
      </c>
      <c r="AG49" s="42">
        <v>0</v>
      </c>
      <c r="AH49" s="42">
        <v>0</v>
      </c>
      <c r="AI49" s="42">
        <v>68</v>
      </c>
      <c r="AJ49" s="42">
        <v>21475.760000000002</v>
      </c>
      <c r="AK49" s="42">
        <v>0</v>
      </c>
      <c r="AL49" s="42">
        <v>0</v>
      </c>
      <c r="AM49" s="42">
        <v>0</v>
      </c>
      <c r="AN49" s="42">
        <v>0</v>
      </c>
      <c r="AO49" s="42"/>
      <c r="AP49" s="42">
        <f t="shared" si="1"/>
        <v>0</v>
      </c>
      <c r="AQ49" s="42"/>
      <c r="AR49" s="42"/>
    </row>
    <row r="50" spans="1:44" x14ac:dyDescent="0.2">
      <c r="A50" s="1">
        <f t="shared" si="4"/>
        <v>6</v>
      </c>
      <c r="B50" s="10">
        <f t="shared" si="3"/>
        <v>42916</v>
      </c>
      <c r="C50" s="42">
        <v>105475.7</v>
      </c>
      <c r="D50" s="42">
        <v>3292527.2800000007</v>
      </c>
      <c r="E50" s="42">
        <v>0</v>
      </c>
      <c r="F50" s="42">
        <v>0</v>
      </c>
      <c r="G50" s="42">
        <v>98</v>
      </c>
      <c r="H50" s="42">
        <v>630195.10999999987</v>
      </c>
      <c r="I50" s="42">
        <v>1226.4200000000028</v>
      </c>
      <c r="J50" s="42">
        <v>631421.52999999991</v>
      </c>
      <c r="K50" s="42">
        <v>3420.2499999999964</v>
      </c>
      <c r="L50" s="42">
        <v>4646.67</v>
      </c>
      <c r="M50" s="42">
        <v>41750</v>
      </c>
      <c r="N50" s="42">
        <v>0</v>
      </c>
      <c r="O50" s="42">
        <v>39425</v>
      </c>
      <c r="P50" s="42">
        <v>4053.7099999999982</v>
      </c>
      <c r="Q50" s="42">
        <v>35371.290000000008</v>
      </c>
      <c r="R50" s="42">
        <v>592.96</v>
      </c>
      <c r="S50" s="42">
        <v>594823.81999999983</v>
      </c>
      <c r="T50" s="42">
        <v>595416.77999999968</v>
      </c>
      <c r="U50" s="42">
        <v>1</v>
      </c>
      <c r="V50" s="42">
        <v>5845.9109985833329</v>
      </c>
      <c r="W50" s="42">
        <v>0</v>
      </c>
      <c r="X50" s="42">
        <v>155</v>
      </c>
      <c r="Y50" s="42">
        <v>0</v>
      </c>
      <c r="Z50" s="42">
        <v>0</v>
      </c>
      <c r="AA50" s="42">
        <v>0</v>
      </c>
      <c r="AB50" s="42">
        <v>0</v>
      </c>
      <c r="AC50" s="42">
        <v>15</v>
      </c>
      <c r="AD50" s="42">
        <v>0</v>
      </c>
      <c r="AE50" s="58">
        <v>0.1111</v>
      </c>
      <c r="AF50" s="42">
        <v>2425.7110444166665</v>
      </c>
      <c r="AG50" s="42">
        <v>0</v>
      </c>
      <c r="AH50" s="42">
        <v>0</v>
      </c>
      <c r="AI50" s="42">
        <v>83</v>
      </c>
      <c r="AJ50" s="42">
        <v>26560</v>
      </c>
      <c r="AK50" s="42">
        <v>0</v>
      </c>
      <c r="AL50" s="42">
        <v>0</v>
      </c>
      <c r="AM50" s="42">
        <v>0</v>
      </c>
      <c r="AN50" s="42">
        <v>0</v>
      </c>
      <c r="AO50" s="42"/>
      <c r="AP50" s="42">
        <f t="shared" si="1"/>
        <v>0</v>
      </c>
      <c r="AQ50" s="42"/>
      <c r="AR50" s="42"/>
    </row>
    <row r="51" spans="1:44" x14ac:dyDescent="0.2">
      <c r="A51" s="1">
        <f t="shared" si="4"/>
        <v>7</v>
      </c>
      <c r="B51" s="10">
        <f t="shared" si="3"/>
        <v>42947</v>
      </c>
      <c r="C51" s="42">
        <v>104788.37000000001</v>
      </c>
      <c r="D51" s="42">
        <v>3397315.6500000008</v>
      </c>
      <c r="E51" s="42">
        <v>0</v>
      </c>
      <c r="F51" s="42">
        <v>0</v>
      </c>
      <c r="G51" s="42">
        <v>109</v>
      </c>
      <c r="H51" s="42">
        <v>594823.81999999995</v>
      </c>
      <c r="I51" s="42">
        <v>592.96</v>
      </c>
      <c r="J51" s="42">
        <v>595416.77999999968</v>
      </c>
      <c r="K51" s="42">
        <v>3225.2000000000003</v>
      </c>
      <c r="L51" s="42">
        <v>3818.16</v>
      </c>
      <c r="M51" s="42">
        <v>46335</v>
      </c>
      <c r="N51" s="42">
        <v>0</v>
      </c>
      <c r="O51" s="42">
        <v>43352.619999999995</v>
      </c>
      <c r="P51" s="42">
        <v>3401.6</v>
      </c>
      <c r="Q51" s="42">
        <v>39951.019999999997</v>
      </c>
      <c r="R51" s="42">
        <v>416.56</v>
      </c>
      <c r="S51" s="42">
        <v>554872.80000000005</v>
      </c>
      <c r="T51" s="42">
        <v>555289.3600000001</v>
      </c>
      <c r="U51" s="42">
        <v>1</v>
      </c>
      <c r="V51" s="42">
        <v>5512.5670214999973</v>
      </c>
      <c r="W51" s="42">
        <v>0</v>
      </c>
      <c r="X51" s="42">
        <v>155</v>
      </c>
      <c r="Y51" s="42">
        <v>0</v>
      </c>
      <c r="Z51" s="42">
        <v>0</v>
      </c>
      <c r="AA51" s="42">
        <v>0</v>
      </c>
      <c r="AB51" s="42">
        <v>0</v>
      </c>
      <c r="AC51" s="42">
        <v>17</v>
      </c>
      <c r="AD51" s="42">
        <v>0</v>
      </c>
      <c r="AE51" s="58">
        <v>0.1111</v>
      </c>
      <c r="AF51" s="42">
        <v>2287.3927964999989</v>
      </c>
      <c r="AG51" s="42">
        <v>0</v>
      </c>
      <c r="AH51" s="42">
        <v>0</v>
      </c>
      <c r="AI51" s="42">
        <v>92</v>
      </c>
      <c r="AJ51" s="42">
        <v>29120</v>
      </c>
      <c r="AK51" s="42">
        <v>0</v>
      </c>
      <c r="AL51" s="42">
        <v>0</v>
      </c>
      <c r="AM51" s="42">
        <v>0</v>
      </c>
      <c r="AN51" s="42">
        <v>0</v>
      </c>
      <c r="AO51" s="42"/>
      <c r="AP51" s="42">
        <f t="shared" si="1"/>
        <v>0</v>
      </c>
      <c r="AQ51" s="42"/>
      <c r="AR51" s="42"/>
    </row>
    <row r="52" spans="1:44" x14ac:dyDescent="0.2">
      <c r="A52" s="1">
        <f t="shared" si="4"/>
        <v>8</v>
      </c>
      <c r="B52" s="10">
        <f t="shared" si="3"/>
        <v>42978</v>
      </c>
      <c r="C52" s="42">
        <v>98921.570000000036</v>
      </c>
      <c r="D52" s="42">
        <v>3496237.2200000007</v>
      </c>
      <c r="E52" s="42">
        <v>0</v>
      </c>
      <c r="F52" s="42">
        <v>0</v>
      </c>
      <c r="G52" s="42">
        <v>108</v>
      </c>
      <c r="H52" s="42">
        <v>554872.80000000016</v>
      </c>
      <c r="I52" s="42">
        <v>416.55999999999904</v>
      </c>
      <c r="J52" s="42">
        <v>555289.3600000001</v>
      </c>
      <c r="K52" s="42">
        <v>3007.8700000000026</v>
      </c>
      <c r="L52" s="42">
        <v>3424.4300000000017</v>
      </c>
      <c r="M52" s="42">
        <v>45860</v>
      </c>
      <c r="N52" s="42">
        <v>0</v>
      </c>
      <c r="O52" s="42">
        <v>43103.32</v>
      </c>
      <c r="P52" s="42">
        <v>3063.070000000002</v>
      </c>
      <c r="Q52" s="42">
        <v>40040.249999999985</v>
      </c>
      <c r="R52" s="42">
        <v>361.35999999999996</v>
      </c>
      <c r="S52" s="42">
        <v>514832.55000000016</v>
      </c>
      <c r="T52" s="42">
        <v>515193.91000000009</v>
      </c>
      <c r="U52" s="42">
        <v>1</v>
      </c>
      <c r="V52" s="42">
        <v>5141.0539913333341</v>
      </c>
      <c r="W52" s="42">
        <v>0</v>
      </c>
      <c r="X52" s="42">
        <v>155</v>
      </c>
      <c r="Y52" s="42">
        <v>0</v>
      </c>
      <c r="Z52" s="42">
        <v>0</v>
      </c>
      <c r="AA52" s="42">
        <v>0</v>
      </c>
      <c r="AB52" s="42">
        <v>0</v>
      </c>
      <c r="AC52" s="42">
        <v>17</v>
      </c>
      <c r="AD52" s="42">
        <v>0</v>
      </c>
      <c r="AE52" s="58">
        <v>0.1111</v>
      </c>
      <c r="AF52" s="42">
        <v>2133.236624666667</v>
      </c>
      <c r="AG52" s="42">
        <v>0</v>
      </c>
      <c r="AH52" s="42">
        <v>0</v>
      </c>
      <c r="AI52" s="42">
        <v>91</v>
      </c>
      <c r="AJ52" s="42">
        <v>28998.32</v>
      </c>
      <c r="AK52" s="42">
        <v>0</v>
      </c>
      <c r="AL52" s="42">
        <v>0</v>
      </c>
      <c r="AM52" s="42">
        <v>0</v>
      </c>
      <c r="AN52" s="42">
        <v>0</v>
      </c>
      <c r="AO52" s="42"/>
      <c r="AP52" s="42">
        <f t="shared" si="1"/>
        <v>0</v>
      </c>
      <c r="AQ52" s="42"/>
      <c r="AR52" s="42"/>
    </row>
    <row r="53" spans="1:44" x14ac:dyDescent="0.2">
      <c r="A53" s="1">
        <f t="shared" si="4"/>
        <v>9</v>
      </c>
      <c r="B53" s="10">
        <f t="shared" si="3"/>
        <v>43008</v>
      </c>
      <c r="C53" s="42">
        <v>88157.75</v>
      </c>
      <c r="D53" s="42">
        <v>3584394.9700000007</v>
      </c>
      <c r="E53" s="42">
        <v>0</v>
      </c>
      <c r="F53" s="42">
        <v>0</v>
      </c>
      <c r="G53" s="42">
        <v>104</v>
      </c>
      <c r="H53" s="42">
        <v>514832.55000000016</v>
      </c>
      <c r="I53" s="42">
        <v>361.36000000000058</v>
      </c>
      <c r="J53" s="42">
        <v>515193.91000000009</v>
      </c>
      <c r="K53" s="42">
        <v>2790.6699999999992</v>
      </c>
      <c r="L53" s="42">
        <v>3152.0299999999997</v>
      </c>
      <c r="M53" s="42">
        <v>42360</v>
      </c>
      <c r="N53" s="42">
        <v>0</v>
      </c>
      <c r="O53" s="42">
        <v>38799.520000000004</v>
      </c>
      <c r="P53" s="42">
        <v>2673.1700000000005</v>
      </c>
      <c r="Q53" s="42">
        <v>36126.350000000013</v>
      </c>
      <c r="R53" s="42">
        <v>478.86</v>
      </c>
      <c r="S53" s="42">
        <v>478706.20000000019</v>
      </c>
      <c r="T53" s="42">
        <v>479185.06000000011</v>
      </c>
      <c r="U53" s="42">
        <v>1</v>
      </c>
      <c r="V53" s="42">
        <v>4769.8369500833342</v>
      </c>
      <c r="W53" s="42">
        <v>0</v>
      </c>
      <c r="X53" s="42">
        <v>155</v>
      </c>
      <c r="Y53" s="42">
        <v>0</v>
      </c>
      <c r="Z53" s="42">
        <v>0</v>
      </c>
      <c r="AA53" s="42">
        <v>0</v>
      </c>
      <c r="AB53" s="42">
        <v>0</v>
      </c>
      <c r="AC53" s="42">
        <v>22</v>
      </c>
      <c r="AD53" s="42">
        <v>0</v>
      </c>
      <c r="AE53" s="58">
        <v>0.1111</v>
      </c>
      <c r="AF53" s="42">
        <v>1979.2032709166672</v>
      </c>
      <c r="AG53" s="42">
        <v>0</v>
      </c>
      <c r="AH53" s="42">
        <v>0</v>
      </c>
      <c r="AI53" s="42">
        <v>82</v>
      </c>
      <c r="AJ53" s="42">
        <v>26089.52</v>
      </c>
      <c r="AK53" s="42">
        <v>0</v>
      </c>
      <c r="AL53" s="42">
        <v>0</v>
      </c>
      <c r="AM53" s="42">
        <v>0</v>
      </c>
      <c r="AN53" s="42">
        <v>0</v>
      </c>
      <c r="AO53" s="42"/>
      <c r="AP53" s="42">
        <f t="shared" si="1"/>
        <v>0</v>
      </c>
      <c r="AQ53" s="42"/>
      <c r="AR53" s="42"/>
    </row>
    <row r="54" spans="1:44" x14ac:dyDescent="0.2">
      <c r="A54" s="1">
        <f t="shared" si="4"/>
        <v>10</v>
      </c>
      <c r="B54" s="10">
        <f t="shared" si="3"/>
        <v>43039</v>
      </c>
      <c r="C54" s="42">
        <v>76309.7</v>
      </c>
      <c r="D54" s="42">
        <v>3660704.6700000009</v>
      </c>
      <c r="E54" s="42">
        <v>0</v>
      </c>
      <c r="F54" s="42">
        <v>0</v>
      </c>
      <c r="G54" s="42">
        <v>96</v>
      </c>
      <c r="H54" s="42">
        <v>478706.20000000013</v>
      </c>
      <c r="I54" s="42">
        <v>478.86000000000126</v>
      </c>
      <c r="J54" s="42">
        <v>479185.06000000011</v>
      </c>
      <c r="K54" s="42">
        <v>2595.6099999999997</v>
      </c>
      <c r="L54" s="42">
        <v>3074.4700000000012</v>
      </c>
      <c r="M54" s="42">
        <v>39520</v>
      </c>
      <c r="N54" s="42">
        <v>0</v>
      </c>
      <c r="O54" s="42">
        <v>35754.639999999999</v>
      </c>
      <c r="P54" s="42">
        <v>2645.3500000000004</v>
      </c>
      <c r="Q54" s="42">
        <v>33109.290000000008</v>
      </c>
      <c r="R54" s="42">
        <v>429.11999999999995</v>
      </c>
      <c r="S54" s="42">
        <v>445596.90999999986</v>
      </c>
      <c r="T54" s="42">
        <v>446026.0299999998</v>
      </c>
      <c r="U54" s="42">
        <v>1</v>
      </c>
      <c r="V54" s="42">
        <v>4436.4550138333343</v>
      </c>
      <c r="W54" s="42">
        <v>0</v>
      </c>
      <c r="X54" s="42">
        <v>155</v>
      </c>
      <c r="Y54" s="42">
        <v>0</v>
      </c>
      <c r="Z54" s="42">
        <v>0</v>
      </c>
      <c r="AA54" s="42">
        <v>0</v>
      </c>
      <c r="AB54" s="42">
        <v>0</v>
      </c>
      <c r="AC54" s="42">
        <v>19</v>
      </c>
      <c r="AD54" s="42">
        <v>0</v>
      </c>
      <c r="AE54" s="58">
        <v>0.1111</v>
      </c>
      <c r="AF54" s="42">
        <v>1840.8692721666671</v>
      </c>
      <c r="AG54" s="42">
        <v>0</v>
      </c>
      <c r="AH54" s="42">
        <v>0</v>
      </c>
      <c r="AI54" s="42">
        <v>77</v>
      </c>
      <c r="AJ54" s="42">
        <v>23819.640000000003</v>
      </c>
      <c r="AK54" s="42">
        <v>0</v>
      </c>
      <c r="AL54" s="42">
        <v>0</v>
      </c>
      <c r="AM54" s="42">
        <v>0</v>
      </c>
      <c r="AN54" s="42">
        <v>0</v>
      </c>
      <c r="AO54" s="42"/>
      <c r="AP54" s="42">
        <f t="shared" si="1"/>
        <v>0</v>
      </c>
      <c r="AQ54" s="42"/>
      <c r="AR54" s="42"/>
    </row>
    <row r="55" spans="1:44" x14ac:dyDescent="0.2">
      <c r="A55" s="1">
        <f t="shared" si="4"/>
        <v>11</v>
      </c>
      <c r="B55" s="10">
        <f t="shared" si="3"/>
        <v>43069</v>
      </c>
      <c r="C55" s="42">
        <v>51069.089999999989</v>
      </c>
      <c r="D55" s="42">
        <v>3711773.7600000007</v>
      </c>
      <c r="E55" s="42">
        <v>0</v>
      </c>
      <c r="F55" s="42">
        <v>0</v>
      </c>
      <c r="G55" s="42">
        <v>96</v>
      </c>
      <c r="H55" s="42">
        <v>445596.90999999986</v>
      </c>
      <c r="I55" s="42">
        <v>429.11999999999915</v>
      </c>
      <c r="J55" s="42">
        <v>446026.0299999998</v>
      </c>
      <c r="K55" s="42">
        <v>2415.9300000000003</v>
      </c>
      <c r="L55" s="42">
        <v>2845.0499999999988</v>
      </c>
      <c r="M55" s="42">
        <v>39840</v>
      </c>
      <c r="N55" s="42">
        <v>0</v>
      </c>
      <c r="O55" s="42">
        <v>36303.22</v>
      </c>
      <c r="P55" s="42">
        <v>2504.4700000000003</v>
      </c>
      <c r="Q55" s="42">
        <v>33798.750000000007</v>
      </c>
      <c r="R55" s="42">
        <v>340.58</v>
      </c>
      <c r="S55" s="42">
        <v>411798.15999999986</v>
      </c>
      <c r="T55" s="42">
        <v>412138.73999999993</v>
      </c>
      <c r="U55" s="42">
        <v>1</v>
      </c>
      <c r="V55" s="42">
        <v>4129.4576610833319</v>
      </c>
      <c r="W55" s="42">
        <v>0</v>
      </c>
      <c r="X55" s="42">
        <v>155</v>
      </c>
      <c r="Y55" s="42">
        <v>0</v>
      </c>
      <c r="Z55" s="42">
        <v>0</v>
      </c>
      <c r="AA55" s="42">
        <v>0</v>
      </c>
      <c r="AB55" s="42">
        <v>0</v>
      </c>
      <c r="AC55" s="42">
        <v>18</v>
      </c>
      <c r="AD55" s="42">
        <v>0</v>
      </c>
      <c r="AE55" s="58">
        <v>0.1111</v>
      </c>
      <c r="AF55" s="42">
        <v>1713.483331916666</v>
      </c>
      <c r="AG55" s="42">
        <v>0</v>
      </c>
      <c r="AH55" s="42">
        <v>0</v>
      </c>
      <c r="AI55" s="42">
        <v>78</v>
      </c>
      <c r="AJ55" s="42">
        <v>24226.640000000003</v>
      </c>
      <c r="AK55" s="42">
        <v>0</v>
      </c>
      <c r="AL55" s="42">
        <v>0</v>
      </c>
      <c r="AM55" s="42">
        <v>0</v>
      </c>
      <c r="AN55" s="42">
        <v>0</v>
      </c>
      <c r="AO55" s="42"/>
      <c r="AP55" s="42">
        <f t="shared" si="1"/>
        <v>0</v>
      </c>
      <c r="AQ55" s="42"/>
      <c r="AR55" s="42"/>
    </row>
    <row r="56" spans="1:44" x14ac:dyDescent="0.2">
      <c r="A56" s="1">
        <f t="shared" si="4"/>
        <v>12</v>
      </c>
      <c r="B56" s="10">
        <f t="shared" si="3"/>
        <v>43100</v>
      </c>
      <c r="C56" s="42">
        <v>46924.979999999996</v>
      </c>
      <c r="D56" s="42">
        <v>3758698.7400000007</v>
      </c>
      <c r="E56" s="42">
        <v>0</v>
      </c>
      <c r="F56" s="42">
        <v>0</v>
      </c>
      <c r="G56" s="42">
        <v>69</v>
      </c>
      <c r="H56" s="42">
        <v>411798.15999999986</v>
      </c>
      <c r="I56" s="42">
        <v>340.58000000000163</v>
      </c>
      <c r="J56" s="42">
        <v>412138.73999999993</v>
      </c>
      <c r="K56" s="42">
        <v>2232.4899999999984</v>
      </c>
      <c r="L56" s="42">
        <v>2573.0699999999997</v>
      </c>
      <c r="M56" s="42">
        <v>27335</v>
      </c>
      <c r="N56" s="42">
        <v>0</v>
      </c>
      <c r="O56" s="42">
        <v>24536.93</v>
      </c>
      <c r="P56" s="42">
        <v>1653.02</v>
      </c>
      <c r="Q56" s="42">
        <v>22883.909999999996</v>
      </c>
      <c r="R56" s="42">
        <v>920.05</v>
      </c>
      <c r="S56" s="42">
        <v>388914.25</v>
      </c>
      <c r="T56" s="42">
        <v>389834.3</v>
      </c>
      <c r="U56" s="42">
        <v>1</v>
      </c>
      <c r="V56" s="42">
        <v>3815.7178344999993</v>
      </c>
      <c r="W56" s="42">
        <v>0</v>
      </c>
      <c r="X56" s="42">
        <v>155</v>
      </c>
      <c r="Y56" s="42">
        <v>0</v>
      </c>
      <c r="Z56" s="42">
        <v>0</v>
      </c>
      <c r="AA56" s="42">
        <v>0</v>
      </c>
      <c r="AB56" s="42">
        <v>0</v>
      </c>
      <c r="AC56" s="42">
        <v>17</v>
      </c>
      <c r="AD56" s="42">
        <v>0</v>
      </c>
      <c r="AE56" s="58">
        <v>0.1111</v>
      </c>
      <c r="AF56" s="42">
        <v>1583.2996594999997</v>
      </c>
      <c r="AG56" s="42">
        <v>0</v>
      </c>
      <c r="AH56" s="42">
        <v>0</v>
      </c>
      <c r="AI56" s="42">
        <v>52</v>
      </c>
      <c r="AJ56" s="42">
        <v>16476.93</v>
      </c>
      <c r="AK56" s="42">
        <v>0</v>
      </c>
      <c r="AL56" s="42">
        <v>0</v>
      </c>
      <c r="AM56" s="42">
        <v>0</v>
      </c>
      <c r="AN56" s="42">
        <v>0</v>
      </c>
      <c r="AO56" s="42"/>
      <c r="AP56" s="42">
        <f t="shared" si="1"/>
        <v>0</v>
      </c>
      <c r="AQ56" s="42"/>
      <c r="AR56" s="42"/>
    </row>
    <row r="57" spans="1:44" x14ac:dyDescent="0.2">
      <c r="A57" s="1">
        <f t="shared" si="4"/>
        <v>1</v>
      </c>
      <c r="B57" s="10">
        <f t="shared" si="3"/>
        <v>43131</v>
      </c>
      <c r="C57" s="42">
        <v>56531.429999999986</v>
      </c>
      <c r="D57" s="42">
        <v>3815230.1700000009</v>
      </c>
      <c r="E57" s="42">
        <v>0</v>
      </c>
      <c r="F57" s="42">
        <v>0</v>
      </c>
      <c r="G57" s="42">
        <v>58</v>
      </c>
      <c r="H57" s="42">
        <v>388914.25</v>
      </c>
      <c r="I57" s="42">
        <v>920.0500000000003</v>
      </c>
      <c r="J57" s="42">
        <v>389834.3</v>
      </c>
      <c r="K57" s="42">
        <v>2111.62</v>
      </c>
      <c r="L57" s="42">
        <v>3031.6700000000005</v>
      </c>
      <c r="M57" s="42">
        <v>22430</v>
      </c>
      <c r="N57" s="42">
        <v>0</v>
      </c>
      <c r="O57" s="42">
        <v>19076.52</v>
      </c>
      <c r="P57" s="42">
        <v>1778.1100000000001</v>
      </c>
      <c r="Q57" s="42">
        <v>17298.410000000003</v>
      </c>
      <c r="R57" s="42">
        <v>1253.5599999999997</v>
      </c>
      <c r="S57" s="42">
        <v>371615.83999999997</v>
      </c>
      <c r="T57" s="42">
        <v>372869.39999999991</v>
      </c>
      <c r="U57" s="42">
        <v>1</v>
      </c>
      <c r="V57" s="42">
        <v>3609.2158941666667</v>
      </c>
      <c r="W57" s="42">
        <v>0</v>
      </c>
      <c r="X57" s="42">
        <v>155</v>
      </c>
      <c r="Y57" s="42">
        <v>0</v>
      </c>
      <c r="Z57" s="42">
        <v>0</v>
      </c>
      <c r="AA57" s="42">
        <v>0</v>
      </c>
      <c r="AB57" s="42">
        <v>0</v>
      </c>
      <c r="AC57" s="42">
        <v>16</v>
      </c>
      <c r="AD57" s="42">
        <v>0</v>
      </c>
      <c r="AE57" s="58">
        <v>0.1111</v>
      </c>
      <c r="AF57" s="42">
        <v>1497.6134358333334</v>
      </c>
      <c r="AG57" s="42">
        <v>0</v>
      </c>
      <c r="AH57" s="42">
        <v>0</v>
      </c>
      <c r="AI57" s="42">
        <v>42</v>
      </c>
      <c r="AJ57" s="42">
        <v>12691.5</v>
      </c>
      <c r="AK57" s="42">
        <v>0</v>
      </c>
      <c r="AL57" s="42">
        <v>0</v>
      </c>
      <c r="AM57" s="42">
        <v>0</v>
      </c>
      <c r="AN57" s="42">
        <v>0</v>
      </c>
      <c r="AO57" s="42"/>
      <c r="AP57" s="42">
        <f t="shared" si="1"/>
        <v>0</v>
      </c>
      <c r="AQ57" s="42"/>
      <c r="AR57" s="42"/>
    </row>
    <row r="58" spans="1:44" x14ac:dyDescent="0.2">
      <c r="A58" s="1">
        <f t="shared" si="4"/>
        <v>2</v>
      </c>
      <c r="B58" s="10">
        <f t="shared" si="3"/>
        <v>43159</v>
      </c>
      <c r="C58" s="42">
        <v>65654.450000000026</v>
      </c>
      <c r="D58" s="42">
        <v>3880884.620000001</v>
      </c>
      <c r="E58" s="42">
        <v>0</v>
      </c>
      <c r="F58" s="42">
        <v>0</v>
      </c>
      <c r="G58" s="42">
        <v>35</v>
      </c>
      <c r="H58" s="42">
        <v>371615.83999999991</v>
      </c>
      <c r="I58" s="42">
        <v>1253.5600000000004</v>
      </c>
      <c r="J58" s="42">
        <v>372869.39999999991</v>
      </c>
      <c r="K58" s="42">
        <v>2019.6999999999998</v>
      </c>
      <c r="L58" s="42">
        <v>3273.2599999999993</v>
      </c>
      <c r="M58" s="42">
        <v>13105</v>
      </c>
      <c r="N58" s="42">
        <v>0</v>
      </c>
      <c r="O58" s="42">
        <v>11400</v>
      </c>
      <c r="P58" s="42">
        <v>1391.0299999999997</v>
      </c>
      <c r="Q58" s="42">
        <v>10008.969999999999</v>
      </c>
      <c r="R58" s="42">
        <v>1882.2299999999998</v>
      </c>
      <c r="S58" s="42">
        <v>361606.86999999994</v>
      </c>
      <c r="T58" s="42">
        <v>363489.10000000021</v>
      </c>
      <c r="U58" s="42">
        <v>1</v>
      </c>
      <c r="V58" s="42">
        <v>3452.1491949999991</v>
      </c>
      <c r="W58" s="42">
        <v>0</v>
      </c>
      <c r="X58" s="42">
        <v>155</v>
      </c>
      <c r="Y58" s="42">
        <v>0</v>
      </c>
      <c r="Z58" s="42">
        <v>0</v>
      </c>
      <c r="AA58" s="42">
        <v>0</v>
      </c>
      <c r="AB58" s="42">
        <v>0</v>
      </c>
      <c r="AC58" s="42">
        <v>11</v>
      </c>
      <c r="AD58" s="42">
        <v>0</v>
      </c>
      <c r="AE58" s="58">
        <v>0.1111</v>
      </c>
      <c r="AF58" s="42">
        <v>1432.4399449999996</v>
      </c>
      <c r="AG58" s="42">
        <v>0</v>
      </c>
      <c r="AH58" s="42">
        <v>0</v>
      </c>
      <c r="AI58" s="42">
        <v>24</v>
      </c>
      <c r="AJ58" s="42">
        <v>7680</v>
      </c>
      <c r="AK58" s="42">
        <v>0</v>
      </c>
      <c r="AL58" s="42">
        <v>0</v>
      </c>
      <c r="AM58" s="42">
        <v>0</v>
      </c>
      <c r="AN58" s="42">
        <v>0</v>
      </c>
      <c r="AO58" s="42"/>
      <c r="AP58" s="42">
        <f t="shared" si="1"/>
        <v>0</v>
      </c>
      <c r="AQ58" s="42"/>
      <c r="AR58" s="42"/>
    </row>
    <row r="59" spans="1:44" x14ac:dyDescent="0.2">
      <c r="A59" s="1">
        <f t="shared" si="4"/>
        <v>3</v>
      </c>
      <c r="B59" s="10">
        <f t="shared" si="3"/>
        <v>43190</v>
      </c>
      <c r="C59" s="42">
        <v>87750.030000000028</v>
      </c>
      <c r="D59" s="42">
        <v>3968634.6500000013</v>
      </c>
      <c r="E59" s="42">
        <v>0</v>
      </c>
      <c r="F59" s="42">
        <v>0</v>
      </c>
      <c r="G59" s="42">
        <v>65</v>
      </c>
      <c r="H59" s="42">
        <v>361606.86999999994</v>
      </c>
      <c r="I59" s="42">
        <v>1882.2300000000014</v>
      </c>
      <c r="J59" s="42">
        <v>363489.10000000021</v>
      </c>
      <c r="K59" s="42">
        <v>1968.9299999999985</v>
      </c>
      <c r="L59" s="42">
        <v>3851.1600000000008</v>
      </c>
      <c r="M59" s="42">
        <v>24795</v>
      </c>
      <c r="N59" s="42">
        <v>0</v>
      </c>
      <c r="O59" s="42">
        <v>21801.91</v>
      </c>
      <c r="P59" s="42">
        <v>2639.5500000000011</v>
      </c>
      <c r="Q59" s="42">
        <v>19162.360000000004</v>
      </c>
      <c r="R59" s="42">
        <v>1211.6099999999994</v>
      </c>
      <c r="S59" s="42">
        <v>342444.51000000007</v>
      </c>
      <c r="T59" s="42">
        <v>343656.12000000005</v>
      </c>
      <c r="U59" s="42">
        <v>1</v>
      </c>
      <c r="V59" s="42">
        <v>3365.3032508333354</v>
      </c>
      <c r="W59" s="42">
        <v>0</v>
      </c>
      <c r="X59" s="42">
        <v>155</v>
      </c>
      <c r="Y59" s="42">
        <v>0</v>
      </c>
      <c r="Z59" s="42">
        <v>0</v>
      </c>
      <c r="AA59" s="42">
        <v>0</v>
      </c>
      <c r="AB59" s="42">
        <v>0</v>
      </c>
      <c r="AC59" s="42">
        <v>19</v>
      </c>
      <c r="AD59" s="42">
        <v>0</v>
      </c>
      <c r="AE59" s="58">
        <v>0.1111</v>
      </c>
      <c r="AF59" s="42">
        <v>1396.4039591666676</v>
      </c>
      <c r="AG59" s="42">
        <v>0</v>
      </c>
      <c r="AH59" s="42">
        <v>0</v>
      </c>
      <c r="AI59" s="42">
        <v>46</v>
      </c>
      <c r="AJ59" s="42">
        <v>14671.91</v>
      </c>
      <c r="AK59" s="42">
        <v>0</v>
      </c>
      <c r="AL59" s="42">
        <v>0</v>
      </c>
      <c r="AM59" s="42">
        <v>0</v>
      </c>
      <c r="AN59" s="42">
        <v>0</v>
      </c>
      <c r="AO59" s="42"/>
      <c r="AP59" s="42">
        <f t="shared" si="1"/>
        <v>0</v>
      </c>
      <c r="AQ59" s="42"/>
      <c r="AR59" s="42"/>
    </row>
    <row r="60" spans="1:44" x14ac:dyDescent="0.2">
      <c r="A60" s="1">
        <f t="shared" si="4"/>
        <v>4</v>
      </c>
      <c r="B60" s="10">
        <f t="shared" si="3"/>
        <v>43220</v>
      </c>
      <c r="C60" s="42">
        <v>93763.980000000025</v>
      </c>
      <c r="D60" s="42">
        <v>4062398.6300000013</v>
      </c>
      <c r="E60" s="42">
        <v>0</v>
      </c>
      <c r="F60" s="42">
        <v>0</v>
      </c>
      <c r="G60" s="42">
        <v>65</v>
      </c>
      <c r="H60" s="42">
        <v>342444.51000000007</v>
      </c>
      <c r="I60" s="42">
        <v>1211.6100000000038</v>
      </c>
      <c r="J60" s="42">
        <v>343656.12000000005</v>
      </c>
      <c r="K60" s="42">
        <v>1861.4299999999967</v>
      </c>
      <c r="L60" s="42">
        <v>3073.0400000000013</v>
      </c>
      <c r="M60" s="42">
        <v>25115</v>
      </c>
      <c r="N60" s="42">
        <v>0</v>
      </c>
      <c r="O60" s="42">
        <v>22084.23</v>
      </c>
      <c r="P60" s="42">
        <v>2005.7300000000005</v>
      </c>
      <c r="Q60" s="42">
        <v>20078.5</v>
      </c>
      <c r="R60" s="42">
        <v>1067.31</v>
      </c>
      <c r="S60" s="42">
        <v>322366.01000000013</v>
      </c>
      <c r="T60" s="42">
        <v>323433.32</v>
      </c>
      <c r="U60" s="42">
        <v>1</v>
      </c>
      <c r="V60" s="42">
        <v>3181.6829110000008</v>
      </c>
      <c r="W60" s="42">
        <v>0</v>
      </c>
      <c r="X60" s="42">
        <v>155</v>
      </c>
      <c r="Y60" s="42">
        <v>0</v>
      </c>
      <c r="Z60" s="42">
        <v>0</v>
      </c>
      <c r="AA60" s="42">
        <v>0</v>
      </c>
      <c r="AB60" s="42">
        <v>0</v>
      </c>
      <c r="AC60" s="42">
        <v>18</v>
      </c>
      <c r="AD60" s="42">
        <v>0</v>
      </c>
      <c r="AE60" s="58">
        <v>0.1111</v>
      </c>
      <c r="AF60" s="42">
        <v>1320.2122610000004</v>
      </c>
      <c r="AG60" s="42">
        <v>0</v>
      </c>
      <c r="AH60" s="42">
        <v>0</v>
      </c>
      <c r="AI60" s="42">
        <v>47</v>
      </c>
      <c r="AJ60" s="42">
        <v>14799.23</v>
      </c>
      <c r="AK60" s="42">
        <v>0</v>
      </c>
      <c r="AL60" s="42">
        <v>0</v>
      </c>
      <c r="AM60" s="42">
        <v>0</v>
      </c>
      <c r="AN60" s="42">
        <v>0</v>
      </c>
      <c r="AO60" s="42"/>
      <c r="AP60" s="42">
        <f t="shared" si="1"/>
        <v>0</v>
      </c>
      <c r="AQ60" s="42"/>
      <c r="AR60" s="42"/>
    </row>
    <row r="61" spans="1:44" x14ac:dyDescent="0.2">
      <c r="A61" s="1">
        <f t="shared" si="4"/>
        <v>5</v>
      </c>
      <c r="B61" s="10">
        <f t="shared" si="3"/>
        <v>43251</v>
      </c>
      <c r="C61" s="42">
        <v>108348.79000000001</v>
      </c>
      <c r="D61" s="42">
        <v>4170747.4200000013</v>
      </c>
      <c r="E61" s="42">
        <v>0</v>
      </c>
      <c r="F61" s="42">
        <v>0</v>
      </c>
      <c r="G61" s="42">
        <v>92</v>
      </c>
      <c r="H61" s="42">
        <v>322366.01000000013</v>
      </c>
      <c r="I61" s="42">
        <v>1067.3100000000024</v>
      </c>
      <c r="J61" s="42">
        <v>323433.32</v>
      </c>
      <c r="K61" s="42">
        <v>1751.9199999999976</v>
      </c>
      <c r="L61" s="42">
        <v>2819.2299999999996</v>
      </c>
      <c r="M61" s="42">
        <v>34420</v>
      </c>
      <c r="N61" s="42">
        <v>0</v>
      </c>
      <c r="O61" s="42">
        <v>29298.440000000002</v>
      </c>
      <c r="P61" s="42">
        <v>2376.6499999999996</v>
      </c>
      <c r="Q61" s="42">
        <v>26921.789999999997</v>
      </c>
      <c r="R61" s="42">
        <v>442.58000000000004</v>
      </c>
      <c r="S61" s="42">
        <v>295444.22000000015</v>
      </c>
      <c r="T61" s="42">
        <v>295886.80000000005</v>
      </c>
      <c r="U61" s="42">
        <v>1</v>
      </c>
      <c r="V61" s="42">
        <v>2994.4534876666667</v>
      </c>
      <c r="W61" s="42">
        <v>0</v>
      </c>
      <c r="X61" s="42">
        <v>155</v>
      </c>
      <c r="Y61" s="42">
        <v>0</v>
      </c>
      <c r="Z61" s="42">
        <v>0</v>
      </c>
      <c r="AA61" s="42">
        <v>0</v>
      </c>
      <c r="AB61" s="42">
        <v>0</v>
      </c>
      <c r="AC61" s="42">
        <v>29</v>
      </c>
      <c r="AD61" s="42">
        <v>0</v>
      </c>
      <c r="AE61" s="58">
        <v>0.1111</v>
      </c>
      <c r="AF61" s="42">
        <v>1242.5230043333333</v>
      </c>
      <c r="AG61" s="42">
        <v>0</v>
      </c>
      <c r="AH61" s="42">
        <v>0</v>
      </c>
      <c r="AI61" s="42">
        <v>63</v>
      </c>
      <c r="AJ61" s="42">
        <v>19572.330000000002</v>
      </c>
      <c r="AK61" s="42">
        <v>0</v>
      </c>
      <c r="AL61" s="42">
        <v>0</v>
      </c>
      <c r="AM61" s="42">
        <v>0</v>
      </c>
      <c r="AN61" s="42">
        <v>0</v>
      </c>
      <c r="AO61" s="42"/>
      <c r="AP61" s="42">
        <f t="shared" si="1"/>
        <v>0</v>
      </c>
      <c r="AQ61" s="42"/>
      <c r="AR61" s="42"/>
    </row>
    <row r="62" spans="1:44" x14ac:dyDescent="0.2">
      <c r="A62" s="1">
        <f t="shared" si="4"/>
        <v>6</v>
      </c>
      <c r="B62" s="10">
        <f t="shared" si="3"/>
        <v>43281</v>
      </c>
      <c r="C62" s="42">
        <v>104948.31999999996</v>
      </c>
      <c r="D62" s="42">
        <v>4275695.7400000012</v>
      </c>
      <c r="E62" s="42">
        <v>0</v>
      </c>
      <c r="F62" s="42">
        <v>0</v>
      </c>
      <c r="G62" s="42">
        <v>87</v>
      </c>
      <c r="H62" s="42">
        <v>295444.22000000015</v>
      </c>
      <c r="I62" s="42">
        <v>442.57999999999788</v>
      </c>
      <c r="J62" s="42">
        <v>295886.80000000005</v>
      </c>
      <c r="K62" s="42">
        <v>1602.7100000000016</v>
      </c>
      <c r="L62" s="42">
        <v>2045.2899999999995</v>
      </c>
      <c r="M62" s="42">
        <v>32045</v>
      </c>
      <c r="N62" s="42">
        <v>0</v>
      </c>
      <c r="O62" s="42">
        <v>27095.579999999998</v>
      </c>
      <c r="P62" s="42">
        <v>1637.6499999999999</v>
      </c>
      <c r="Q62" s="42">
        <v>25457.929999999993</v>
      </c>
      <c r="R62" s="42">
        <v>407.64000000000004</v>
      </c>
      <c r="S62" s="42">
        <v>269986.28999999992</v>
      </c>
      <c r="T62" s="42">
        <v>270393.92999999993</v>
      </c>
      <c r="U62" s="42">
        <v>1</v>
      </c>
      <c r="V62" s="42">
        <v>2739.4186233333339</v>
      </c>
      <c r="W62" s="42">
        <v>0</v>
      </c>
      <c r="X62" s="42">
        <v>155</v>
      </c>
      <c r="Y62" s="42">
        <v>0</v>
      </c>
      <c r="Z62" s="42">
        <v>0</v>
      </c>
      <c r="AA62" s="42">
        <v>0</v>
      </c>
      <c r="AB62" s="42">
        <v>0</v>
      </c>
      <c r="AC62" s="42">
        <v>29</v>
      </c>
      <c r="AD62" s="42">
        <v>0</v>
      </c>
      <c r="AE62" s="58">
        <v>0.1111</v>
      </c>
      <c r="AF62" s="42">
        <v>1136.698456666667</v>
      </c>
      <c r="AG62" s="42">
        <v>0</v>
      </c>
      <c r="AH62" s="42">
        <v>0</v>
      </c>
      <c r="AI62" s="42">
        <v>58</v>
      </c>
      <c r="AJ62" s="42">
        <v>18189.489999999998</v>
      </c>
      <c r="AK62" s="42">
        <v>0</v>
      </c>
      <c r="AL62" s="42">
        <v>0</v>
      </c>
      <c r="AM62" s="42">
        <v>0</v>
      </c>
      <c r="AN62" s="42">
        <v>0</v>
      </c>
      <c r="AO62" s="42"/>
      <c r="AP62" s="42">
        <f t="shared" si="1"/>
        <v>0</v>
      </c>
      <c r="AQ62" s="42"/>
      <c r="AR62" s="42"/>
    </row>
    <row r="63" spans="1:44" x14ac:dyDescent="0.2">
      <c r="A63" s="1">
        <f t="shared" si="4"/>
        <v>7</v>
      </c>
      <c r="B63" s="10">
        <f t="shared" si="3"/>
        <v>43312</v>
      </c>
      <c r="C63" s="42">
        <v>104264.43999999999</v>
      </c>
      <c r="D63" s="42">
        <v>4379960.1800000016</v>
      </c>
      <c r="E63" s="42">
        <v>0</v>
      </c>
      <c r="F63" s="42">
        <v>0</v>
      </c>
      <c r="G63" s="42">
        <v>105</v>
      </c>
      <c r="H63" s="42">
        <v>269986.28999999998</v>
      </c>
      <c r="I63" s="42">
        <v>407.64</v>
      </c>
      <c r="J63" s="42">
        <v>270393.92999999993</v>
      </c>
      <c r="K63" s="42">
        <v>1464.6699999999998</v>
      </c>
      <c r="L63" s="42">
        <v>1872.3099999999995</v>
      </c>
      <c r="M63" s="42">
        <v>36435</v>
      </c>
      <c r="N63" s="42">
        <v>0</v>
      </c>
      <c r="O63" s="42">
        <v>28266</v>
      </c>
      <c r="P63" s="42">
        <v>1566.3099999999993</v>
      </c>
      <c r="Q63" s="42">
        <v>26699.689999999991</v>
      </c>
      <c r="R63" s="42">
        <v>305.99999999999994</v>
      </c>
      <c r="S63" s="42">
        <v>243286.60000000003</v>
      </c>
      <c r="T63" s="42">
        <v>243592.60000000006</v>
      </c>
      <c r="U63" s="42">
        <v>1</v>
      </c>
      <c r="V63" s="42">
        <v>2503.3971352499993</v>
      </c>
      <c r="W63" s="42">
        <v>0</v>
      </c>
      <c r="X63" s="42">
        <v>155</v>
      </c>
      <c r="Y63" s="42">
        <v>0</v>
      </c>
      <c r="Z63" s="42">
        <v>0</v>
      </c>
      <c r="AA63" s="42">
        <v>0</v>
      </c>
      <c r="AB63" s="42">
        <v>0</v>
      </c>
      <c r="AC63" s="42">
        <v>43</v>
      </c>
      <c r="AD63" s="42">
        <v>0</v>
      </c>
      <c r="AE63" s="58">
        <v>0.1111</v>
      </c>
      <c r="AF63" s="42">
        <v>1038.7633477499999</v>
      </c>
      <c r="AG63" s="42">
        <v>0</v>
      </c>
      <c r="AH63" s="42">
        <v>0</v>
      </c>
      <c r="AI63" s="42">
        <v>62</v>
      </c>
      <c r="AJ63" s="42">
        <v>18731.680000000004</v>
      </c>
      <c r="AK63" s="42">
        <v>0</v>
      </c>
      <c r="AL63" s="42">
        <v>0</v>
      </c>
      <c r="AM63" s="42">
        <v>0</v>
      </c>
      <c r="AN63" s="42">
        <v>0</v>
      </c>
      <c r="AO63" s="42"/>
      <c r="AP63" s="42">
        <f t="shared" si="1"/>
        <v>0</v>
      </c>
      <c r="AQ63" s="42"/>
      <c r="AR63" s="42"/>
    </row>
    <row r="64" spans="1:44" x14ac:dyDescent="0.2">
      <c r="A64" s="1">
        <f t="shared" si="4"/>
        <v>8</v>
      </c>
      <c r="B64" s="10">
        <f t="shared" si="3"/>
        <v>43343</v>
      </c>
      <c r="C64" s="42">
        <v>98427.00999999998</v>
      </c>
      <c r="D64" s="42">
        <v>4478387.1900000013</v>
      </c>
      <c r="E64" s="42">
        <v>0</v>
      </c>
      <c r="F64" s="42">
        <v>0</v>
      </c>
      <c r="G64" s="42">
        <v>105</v>
      </c>
      <c r="H64" s="42">
        <v>243286.60000000003</v>
      </c>
      <c r="I64" s="42">
        <v>306.00000000000142</v>
      </c>
      <c r="J64" s="42">
        <v>243592.60000000006</v>
      </c>
      <c r="K64" s="42">
        <v>1319.4799999999982</v>
      </c>
      <c r="L64" s="42">
        <v>1625.4799999999996</v>
      </c>
      <c r="M64" s="42">
        <v>37715</v>
      </c>
      <c r="N64" s="42">
        <v>0</v>
      </c>
      <c r="O64" s="42">
        <v>30771.01</v>
      </c>
      <c r="P64" s="42">
        <v>1520.9699999999998</v>
      </c>
      <c r="Q64" s="42">
        <v>29250.039999999997</v>
      </c>
      <c r="R64" s="42">
        <v>104.51000000000002</v>
      </c>
      <c r="S64" s="42">
        <v>214036.55999999991</v>
      </c>
      <c r="T64" s="42">
        <v>214141.06999999995</v>
      </c>
      <c r="U64" s="42">
        <v>1</v>
      </c>
      <c r="V64" s="42">
        <v>2255.261488333334</v>
      </c>
      <c r="W64" s="42">
        <v>0</v>
      </c>
      <c r="X64" s="42">
        <v>155</v>
      </c>
      <c r="Y64" s="42">
        <v>0</v>
      </c>
      <c r="Z64" s="42">
        <v>0</v>
      </c>
      <c r="AA64" s="42">
        <v>0</v>
      </c>
      <c r="AB64" s="42">
        <v>0</v>
      </c>
      <c r="AC64" s="42">
        <v>38</v>
      </c>
      <c r="AD64" s="42">
        <v>0</v>
      </c>
      <c r="AE64" s="58">
        <v>0.1111</v>
      </c>
      <c r="AF64" s="42">
        <v>935.80157166666697</v>
      </c>
      <c r="AG64" s="42">
        <v>0</v>
      </c>
      <c r="AH64" s="42">
        <v>0</v>
      </c>
      <c r="AI64" s="42">
        <v>67</v>
      </c>
      <c r="AJ64" s="42">
        <v>20418.45</v>
      </c>
      <c r="AK64" s="42">
        <v>0</v>
      </c>
      <c r="AL64" s="42">
        <v>0</v>
      </c>
      <c r="AM64" s="42">
        <v>0</v>
      </c>
      <c r="AN64" s="42">
        <v>0</v>
      </c>
      <c r="AO64" s="42"/>
      <c r="AP64" s="42">
        <f t="shared" si="1"/>
        <v>0</v>
      </c>
      <c r="AQ64" s="42"/>
      <c r="AR64" s="42"/>
    </row>
    <row r="65" spans="1:44" x14ac:dyDescent="0.2">
      <c r="A65" s="1">
        <f t="shared" si="4"/>
        <v>9</v>
      </c>
      <c r="B65" s="10">
        <f t="shared" si="3"/>
        <v>43373</v>
      </c>
      <c r="C65" s="42">
        <v>87716.98000000004</v>
      </c>
      <c r="D65" s="42">
        <v>4566104.1700000018</v>
      </c>
      <c r="E65" s="42">
        <v>0</v>
      </c>
      <c r="F65" s="42">
        <v>0</v>
      </c>
      <c r="G65" s="42">
        <v>107</v>
      </c>
      <c r="H65" s="42">
        <v>214036.55999999991</v>
      </c>
      <c r="I65" s="42">
        <v>104.50999999999999</v>
      </c>
      <c r="J65" s="42">
        <v>214141.06999999995</v>
      </c>
      <c r="K65" s="42">
        <v>1159.9399999999998</v>
      </c>
      <c r="L65" s="42">
        <v>1264.4499999999998</v>
      </c>
      <c r="M65" s="42">
        <v>35465</v>
      </c>
      <c r="N65" s="42">
        <v>0</v>
      </c>
      <c r="O65" s="42">
        <v>25968.300000000003</v>
      </c>
      <c r="P65" s="42">
        <v>1120.55</v>
      </c>
      <c r="Q65" s="42">
        <v>24847.75</v>
      </c>
      <c r="R65" s="42">
        <v>143.9</v>
      </c>
      <c r="S65" s="42">
        <v>189188.81</v>
      </c>
      <c r="T65" s="42">
        <v>189332.71000000002</v>
      </c>
      <c r="U65" s="42">
        <v>1</v>
      </c>
      <c r="V65" s="42">
        <v>1982.5894064166662</v>
      </c>
      <c r="W65" s="42">
        <v>0</v>
      </c>
      <c r="X65" s="42">
        <v>155</v>
      </c>
      <c r="Y65" s="42">
        <v>0</v>
      </c>
      <c r="Z65" s="42">
        <v>0</v>
      </c>
      <c r="AA65" s="42">
        <v>0</v>
      </c>
      <c r="AB65" s="42">
        <v>0</v>
      </c>
      <c r="AC65" s="42">
        <v>50</v>
      </c>
      <c r="AD65" s="42">
        <v>0</v>
      </c>
      <c r="AE65" s="58">
        <v>0.1111</v>
      </c>
      <c r="AF65" s="42">
        <v>822.65861058333314</v>
      </c>
      <c r="AG65" s="42">
        <v>0</v>
      </c>
      <c r="AH65" s="42">
        <v>0</v>
      </c>
      <c r="AI65" s="42">
        <v>57</v>
      </c>
      <c r="AJ65" s="42">
        <v>17244.96</v>
      </c>
      <c r="AK65" s="42">
        <v>0</v>
      </c>
      <c r="AL65" s="42">
        <v>0</v>
      </c>
      <c r="AM65" s="42">
        <v>0</v>
      </c>
      <c r="AN65" s="42">
        <v>0</v>
      </c>
      <c r="AO65" s="42"/>
      <c r="AP65" s="42">
        <f t="shared" si="1"/>
        <v>0</v>
      </c>
      <c r="AQ65" s="42"/>
      <c r="AR65" s="42"/>
    </row>
    <row r="66" spans="1:44" x14ac:dyDescent="0.2">
      <c r="A66" s="1">
        <f t="shared" si="4"/>
        <v>10</v>
      </c>
      <c r="B66" s="10">
        <f t="shared" si="3"/>
        <v>43404</v>
      </c>
      <c r="C66" s="42">
        <v>75928.149999999994</v>
      </c>
      <c r="D66" s="42">
        <v>4642032.3200000022</v>
      </c>
      <c r="E66" s="42">
        <v>0</v>
      </c>
      <c r="F66" s="42">
        <v>0</v>
      </c>
      <c r="G66" s="42">
        <v>102</v>
      </c>
      <c r="H66" s="42">
        <v>189188.81</v>
      </c>
      <c r="I66" s="42">
        <v>143.90000000000015</v>
      </c>
      <c r="J66" s="42">
        <v>189332.71000000002</v>
      </c>
      <c r="K66" s="42">
        <v>1025.5599999999997</v>
      </c>
      <c r="L66" s="42">
        <v>1169.46</v>
      </c>
      <c r="M66" s="42">
        <v>34370</v>
      </c>
      <c r="N66" s="42">
        <v>0</v>
      </c>
      <c r="O66" s="42">
        <v>26100.32</v>
      </c>
      <c r="P66" s="42">
        <v>1046.2799999999997</v>
      </c>
      <c r="Q66" s="42">
        <v>25054.040000000005</v>
      </c>
      <c r="R66" s="42">
        <v>123.18</v>
      </c>
      <c r="S66" s="42">
        <v>164134.76999999996</v>
      </c>
      <c r="T66" s="42">
        <v>164257.94999999998</v>
      </c>
      <c r="U66" s="42">
        <v>1</v>
      </c>
      <c r="V66" s="42">
        <v>1752.9053400833336</v>
      </c>
      <c r="W66" s="42">
        <v>0</v>
      </c>
      <c r="X66" s="42">
        <v>155</v>
      </c>
      <c r="Y66" s="42">
        <v>0</v>
      </c>
      <c r="Z66" s="42">
        <v>0</v>
      </c>
      <c r="AA66" s="42">
        <v>0</v>
      </c>
      <c r="AB66" s="42">
        <v>0</v>
      </c>
      <c r="AC66" s="42">
        <v>45</v>
      </c>
      <c r="AD66" s="42">
        <v>0</v>
      </c>
      <c r="AE66" s="58">
        <v>0.1111</v>
      </c>
      <c r="AF66" s="42">
        <v>727.35316091666675</v>
      </c>
      <c r="AG66" s="42">
        <v>0</v>
      </c>
      <c r="AH66" s="42">
        <v>0</v>
      </c>
      <c r="AI66" s="42">
        <v>57</v>
      </c>
      <c r="AJ66" s="42">
        <v>17265.320000000003</v>
      </c>
      <c r="AK66" s="42">
        <v>0</v>
      </c>
      <c r="AL66" s="42">
        <v>0</v>
      </c>
      <c r="AM66" s="42">
        <v>0</v>
      </c>
      <c r="AN66" s="42">
        <v>0</v>
      </c>
      <c r="AO66" s="42"/>
      <c r="AP66" s="42">
        <f t="shared" si="1"/>
        <v>0</v>
      </c>
      <c r="AQ66" s="42"/>
      <c r="AR66" s="42"/>
    </row>
    <row r="67" spans="1:44" x14ac:dyDescent="0.2">
      <c r="A67" s="1">
        <f t="shared" si="4"/>
        <v>11</v>
      </c>
      <c r="B67" s="10">
        <f t="shared" si="3"/>
        <v>43434</v>
      </c>
      <c r="C67" s="42">
        <v>50813.729999999974</v>
      </c>
      <c r="D67" s="42">
        <v>4692846.0500000017</v>
      </c>
      <c r="E67" s="42">
        <v>0</v>
      </c>
      <c r="F67" s="42">
        <v>0</v>
      </c>
      <c r="G67" s="42">
        <v>91</v>
      </c>
      <c r="H67" s="42">
        <v>164134.76999999996</v>
      </c>
      <c r="I67" s="42">
        <v>123.18000000000063</v>
      </c>
      <c r="J67" s="42">
        <v>164257.94999999998</v>
      </c>
      <c r="K67" s="42">
        <v>889.73999999999899</v>
      </c>
      <c r="L67" s="42">
        <v>1012.9199999999997</v>
      </c>
      <c r="M67" s="42">
        <v>26265</v>
      </c>
      <c r="N67" s="42">
        <v>0</v>
      </c>
      <c r="O67" s="42">
        <v>17734.25</v>
      </c>
      <c r="P67" s="42">
        <v>733.4899999999999</v>
      </c>
      <c r="Q67" s="42">
        <v>17000.759999999998</v>
      </c>
      <c r="R67" s="42">
        <v>279.43</v>
      </c>
      <c r="S67" s="42">
        <v>147134.00999999998</v>
      </c>
      <c r="T67" s="42">
        <v>147413.44</v>
      </c>
      <c r="U67" s="42">
        <v>1</v>
      </c>
      <c r="V67" s="42">
        <v>1520.7548537499999</v>
      </c>
      <c r="W67" s="42">
        <v>0</v>
      </c>
      <c r="X67" s="42">
        <v>155</v>
      </c>
      <c r="Y67" s="42">
        <v>0</v>
      </c>
      <c r="Z67" s="42">
        <v>0</v>
      </c>
      <c r="AA67" s="42">
        <v>0</v>
      </c>
      <c r="AB67" s="42">
        <v>0</v>
      </c>
      <c r="AC67" s="42">
        <v>53</v>
      </c>
      <c r="AD67" s="42">
        <v>0</v>
      </c>
      <c r="AE67" s="58">
        <v>0.1111</v>
      </c>
      <c r="AF67" s="42">
        <v>631.02429124999992</v>
      </c>
      <c r="AG67" s="42">
        <v>0</v>
      </c>
      <c r="AH67" s="42">
        <v>0</v>
      </c>
      <c r="AI67" s="42">
        <v>38</v>
      </c>
      <c r="AJ67" s="42">
        <v>11844.25</v>
      </c>
      <c r="AK67" s="42">
        <v>0</v>
      </c>
      <c r="AL67" s="42">
        <v>0</v>
      </c>
      <c r="AM67" s="42">
        <v>0</v>
      </c>
      <c r="AN67" s="42">
        <v>0</v>
      </c>
      <c r="AO67" s="42"/>
      <c r="AP67" s="42">
        <f t="shared" si="1"/>
        <v>0</v>
      </c>
      <c r="AQ67" s="42"/>
      <c r="AR67" s="42"/>
    </row>
    <row r="68" spans="1:44" x14ac:dyDescent="0.2">
      <c r="A68" s="1">
        <f t="shared" si="4"/>
        <v>12</v>
      </c>
      <c r="B68" s="10">
        <f t="shared" si="3"/>
        <v>43465</v>
      </c>
      <c r="C68" s="42">
        <v>46690.320000000014</v>
      </c>
      <c r="D68" s="42">
        <v>4739536.370000002</v>
      </c>
      <c r="E68" s="42">
        <v>0</v>
      </c>
      <c r="F68" s="42">
        <v>0</v>
      </c>
      <c r="G68" s="42">
        <v>71</v>
      </c>
      <c r="H68" s="42">
        <v>147134.00999999998</v>
      </c>
      <c r="I68" s="42">
        <v>279.43000000000058</v>
      </c>
      <c r="J68" s="42">
        <v>147413.44</v>
      </c>
      <c r="K68" s="42">
        <v>798.52999999999952</v>
      </c>
      <c r="L68" s="42">
        <v>1077.9599999999998</v>
      </c>
      <c r="M68" s="42">
        <v>22205</v>
      </c>
      <c r="N68" s="42">
        <v>0</v>
      </c>
      <c r="O68" s="42">
        <v>15775.909999999998</v>
      </c>
      <c r="P68" s="42">
        <v>830.31000000000006</v>
      </c>
      <c r="Q68" s="42">
        <v>14945.600000000002</v>
      </c>
      <c r="R68" s="42">
        <v>247.65</v>
      </c>
      <c r="S68" s="42">
        <v>132188.40999999997</v>
      </c>
      <c r="T68" s="42">
        <v>132436.06</v>
      </c>
      <c r="U68" s="42">
        <v>1</v>
      </c>
      <c r="V68" s="42">
        <v>1364.8027653333334</v>
      </c>
      <c r="W68" s="42">
        <v>0</v>
      </c>
      <c r="X68" s="42">
        <v>155</v>
      </c>
      <c r="Y68" s="42">
        <v>0</v>
      </c>
      <c r="Z68" s="42">
        <v>0</v>
      </c>
      <c r="AA68" s="42">
        <v>0</v>
      </c>
      <c r="AB68" s="42">
        <v>0</v>
      </c>
      <c r="AC68" s="42">
        <v>36</v>
      </c>
      <c r="AD68" s="42">
        <v>0</v>
      </c>
      <c r="AE68" s="58">
        <v>0.1111</v>
      </c>
      <c r="AF68" s="42">
        <v>566.3132986666667</v>
      </c>
      <c r="AG68" s="42">
        <v>0</v>
      </c>
      <c r="AH68" s="42">
        <v>0</v>
      </c>
      <c r="AI68" s="42">
        <v>35</v>
      </c>
      <c r="AJ68" s="42">
        <v>10436.769999999999</v>
      </c>
      <c r="AK68" s="42">
        <v>0</v>
      </c>
      <c r="AL68" s="42">
        <v>0</v>
      </c>
      <c r="AM68" s="42">
        <v>0</v>
      </c>
      <c r="AN68" s="42">
        <v>0</v>
      </c>
      <c r="AO68" s="42"/>
      <c r="AP68" s="42">
        <f t="shared" si="1"/>
        <v>0</v>
      </c>
      <c r="AQ68" s="42"/>
      <c r="AR68" s="42"/>
    </row>
    <row r="69" spans="1:44" x14ac:dyDescent="0.2">
      <c r="A69" s="1">
        <f t="shared" si="4"/>
        <v>1</v>
      </c>
      <c r="B69" s="10">
        <f t="shared" si="3"/>
        <v>43496</v>
      </c>
      <c r="C69" s="42">
        <v>56248.769999999982</v>
      </c>
      <c r="D69" s="42">
        <v>4795785.1400000015</v>
      </c>
      <c r="E69" s="42">
        <v>0</v>
      </c>
      <c r="F69" s="42">
        <v>0</v>
      </c>
      <c r="G69" s="42">
        <v>50</v>
      </c>
      <c r="H69" s="42">
        <v>132188.40999999997</v>
      </c>
      <c r="I69" s="42">
        <v>247.65000000000242</v>
      </c>
      <c r="J69" s="42">
        <v>132436.06</v>
      </c>
      <c r="K69" s="42">
        <v>717.35999999999763</v>
      </c>
      <c r="L69" s="42">
        <v>965.00999999999988</v>
      </c>
      <c r="M69" s="42">
        <v>15430</v>
      </c>
      <c r="N69" s="42">
        <v>0</v>
      </c>
      <c r="O69" s="42">
        <v>10833.08</v>
      </c>
      <c r="P69" s="42">
        <v>564.28000000000009</v>
      </c>
      <c r="Q69" s="42">
        <v>10268.799999999999</v>
      </c>
      <c r="R69" s="42">
        <v>400.72999999999996</v>
      </c>
      <c r="S69" s="42">
        <v>121919.61000000002</v>
      </c>
      <c r="T69" s="42">
        <v>122320.34</v>
      </c>
      <c r="U69" s="42">
        <v>1</v>
      </c>
      <c r="V69" s="42">
        <v>1226.1371888333333</v>
      </c>
      <c r="W69" s="42">
        <v>0</v>
      </c>
      <c r="X69" s="42">
        <v>155</v>
      </c>
      <c r="Y69" s="42">
        <v>0</v>
      </c>
      <c r="Z69" s="42">
        <v>0</v>
      </c>
      <c r="AA69" s="42">
        <v>0</v>
      </c>
      <c r="AB69" s="42">
        <v>0</v>
      </c>
      <c r="AC69" s="42">
        <v>26</v>
      </c>
      <c r="AD69" s="42">
        <v>0</v>
      </c>
      <c r="AE69" s="58">
        <v>0.1111</v>
      </c>
      <c r="AF69" s="42">
        <v>508.77519716666666</v>
      </c>
      <c r="AG69" s="42">
        <v>0</v>
      </c>
      <c r="AH69" s="42">
        <v>0</v>
      </c>
      <c r="AI69" s="42">
        <v>24</v>
      </c>
      <c r="AJ69" s="42">
        <v>7189.96</v>
      </c>
      <c r="AK69" s="42">
        <v>0</v>
      </c>
      <c r="AL69" s="42">
        <v>0</v>
      </c>
      <c r="AM69" s="42">
        <v>0</v>
      </c>
      <c r="AN69" s="42">
        <v>0</v>
      </c>
      <c r="AO69" s="42"/>
      <c r="AP69" s="42">
        <f t="shared" si="1"/>
        <v>0</v>
      </c>
      <c r="AQ69" s="42"/>
      <c r="AR69" s="42"/>
    </row>
    <row r="70" spans="1:44" x14ac:dyDescent="0.2">
      <c r="A70" s="1">
        <f t="shared" si="4"/>
        <v>2</v>
      </c>
      <c r="B70" s="10">
        <f t="shared" si="3"/>
        <v>43524</v>
      </c>
      <c r="C70" s="42">
        <v>65326.140000000014</v>
      </c>
      <c r="D70" s="42">
        <v>4861111.2800000012</v>
      </c>
      <c r="E70" s="42">
        <v>0</v>
      </c>
      <c r="F70" s="42">
        <v>0</v>
      </c>
      <c r="G70" s="42">
        <v>49</v>
      </c>
      <c r="H70" s="42">
        <v>121919.61000000002</v>
      </c>
      <c r="I70" s="42">
        <v>400.73000000000019</v>
      </c>
      <c r="J70" s="42">
        <v>122320.34</v>
      </c>
      <c r="K70" s="42">
        <v>662.59</v>
      </c>
      <c r="L70" s="42">
        <v>1063.32</v>
      </c>
      <c r="M70" s="42">
        <v>12395</v>
      </c>
      <c r="N70" s="42">
        <v>0</v>
      </c>
      <c r="O70" s="42">
        <v>6926.37</v>
      </c>
      <c r="P70" s="42">
        <v>500.09999999999991</v>
      </c>
      <c r="Q70" s="42">
        <v>6426.2700000000013</v>
      </c>
      <c r="R70" s="42">
        <v>563.22</v>
      </c>
      <c r="S70" s="42">
        <v>115493.34000000001</v>
      </c>
      <c r="T70" s="42">
        <v>116056.56000000003</v>
      </c>
      <c r="U70" s="42">
        <v>1</v>
      </c>
      <c r="V70" s="42">
        <v>1132.4824811666667</v>
      </c>
      <c r="W70" s="42">
        <v>0</v>
      </c>
      <c r="X70" s="42">
        <v>155</v>
      </c>
      <c r="Y70" s="42">
        <v>0</v>
      </c>
      <c r="Z70" s="42">
        <v>0</v>
      </c>
      <c r="AA70" s="42">
        <v>0</v>
      </c>
      <c r="AB70" s="42">
        <v>0</v>
      </c>
      <c r="AC70" s="42">
        <v>34</v>
      </c>
      <c r="AD70" s="42">
        <v>0</v>
      </c>
      <c r="AE70" s="58">
        <v>0.1111</v>
      </c>
      <c r="AF70" s="42">
        <v>469.91397283333333</v>
      </c>
      <c r="AG70" s="42">
        <v>0</v>
      </c>
      <c r="AH70" s="42">
        <v>0</v>
      </c>
      <c r="AI70" s="42">
        <v>15</v>
      </c>
      <c r="AJ70" s="42">
        <v>4601.37</v>
      </c>
      <c r="AK70" s="42">
        <v>0</v>
      </c>
      <c r="AL70" s="42">
        <v>0</v>
      </c>
      <c r="AM70" s="42">
        <v>0</v>
      </c>
      <c r="AN70" s="42">
        <v>0</v>
      </c>
      <c r="AO70" s="42"/>
      <c r="AP70" s="42">
        <f t="shared" si="1"/>
        <v>0</v>
      </c>
      <c r="AQ70" s="42"/>
      <c r="AR70" s="42"/>
    </row>
    <row r="71" spans="1:44" x14ac:dyDescent="0.2">
      <c r="A71" s="1">
        <f t="shared" si="4"/>
        <v>3</v>
      </c>
      <c r="B71" s="10">
        <f t="shared" si="3"/>
        <v>43555</v>
      </c>
      <c r="C71" s="42">
        <v>87311.289999999964</v>
      </c>
      <c r="D71" s="42">
        <v>4948422.5700000012</v>
      </c>
      <c r="E71" s="42">
        <v>0</v>
      </c>
      <c r="F71" s="42">
        <v>0</v>
      </c>
      <c r="G71" s="42">
        <v>56</v>
      </c>
      <c r="H71" s="42">
        <v>115493.34000000001</v>
      </c>
      <c r="I71" s="42">
        <v>563.22000000000412</v>
      </c>
      <c r="J71" s="42">
        <v>116056.56000000003</v>
      </c>
      <c r="K71" s="42">
        <v>628.6299999999959</v>
      </c>
      <c r="L71" s="42">
        <v>1191.8500000000001</v>
      </c>
      <c r="M71" s="42">
        <v>16680</v>
      </c>
      <c r="N71" s="42">
        <v>0</v>
      </c>
      <c r="O71" s="42">
        <v>10497.87</v>
      </c>
      <c r="P71" s="42">
        <v>838.88000000000011</v>
      </c>
      <c r="Q71" s="42">
        <v>9658.9900000000016</v>
      </c>
      <c r="R71" s="42">
        <v>352.97000000000008</v>
      </c>
      <c r="S71" s="42">
        <v>105834.35000000002</v>
      </c>
      <c r="T71" s="42">
        <v>106187.32000000002</v>
      </c>
      <c r="U71" s="42">
        <v>1</v>
      </c>
      <c r="V71" s="42">
        <v>1074.4903180000003</v>
      </c>
      <c r="W71" s="42">
        <v>0</v>
      </c>
      <c r="X71" s="42">
        <v>155</v>
      </c>
      <c r="Y71" s="42">
        <v>0</v>
      </c>
      <c r="Z71" s="42">
        <v>0</v>
      </c>
      <c r="AA71" s="42">
        <v>0</v>
      </c>
      <c r="AB71" s="42">
        <v>0</v>
      </c>
      <c r="AC71" s="42">
        <v>31</v>
      </c>
      <c r="AD71" s="42">
        <v>0</v>
      </c>
      <c r="AE71" s="58">
        <v>0.1111</v>
      </c>
      <c r="AF71" s="42">
        <v>445.85061800000011</v>
      </c>
      <c r="AG71" s="42">
        <v>0</v>
      </c>
      <c r="AH71" s="42">
        <v>0</v>
      </c>
      <c r="AI71" s="42">
        <v>25</v>
      </c>
      <c r="AJ71" s="42">
        <v>6735.31</v>
      </c>
      <c r="AK71" s="42">
        <v>0</v>
      </c>
      <c r="AL71" s="42">
        <v>0</v>
      </c>
      <c r="AM71" s="42">
        <v>0</v>
      </c>
      <c r="AN71" s="42">
        <v>0</v>
      </c>
      <c r="AO71" s="42"/>
      <c r="AP71" s="42">
        <f t="shared" si="1"/>
        <v>0</v>
      </c>
      <c r="AQ71" s="42"/>
      <c r="AR71" s="42"/>
    </row>
    <row r="72" spans="1:44" x14ac:dyDescent="0.2">
      <c r="A72" s="1">
        <f t="shared" si="4"/>
        <v>4</v>
      </c>
      <c r="B72" s="10">
        <f t="shared" si="3"/>
        <v>43585</v>
      </c>
      <c r="C72" s="42">
        <v>93295.200000000026</v>
      </c>
      <c r="D72" s="42">
        <v>5041717.7700000014</v>
      </c>
      <c r="E72" s="42">
        <v>0</v>
      </c>
      <c r="F72" s="42">
        <v>0</v>
      </c>
      <c r="G72" s="42">
        <v>66</v>
      </c>
      <c r="H72" s="42">
        <v>105834.35000000002</v>
      </c>
      <c r="I72" s="42">
        <v>352.969999999999</v>
      </c>
      <c r="J72" s="42">
        <v>106187.32000000002</v>
      </c>
      <c r="K72" s="42">
        <v>575.21000000000083</v>
      </c>
      <c r="L72" s="42">
        <v>928.18</v>
      </c>
      <c r="M72" s="42">
        <v>17590</v>
      </c>
      <c r="N72" s="42">
        <v>0</v>
      </c>
      <c r="O72" s="42">
        <v>9359.7000000000007</v>
      </c>
      <c r="P72" s="42">
        <v>647.95000000000005</v>
      </c>
      <c r="Q72" s="42">
        <v>8711.7500000000018</v>
      </c>
      <c r="R72" s="42">
        <v>280.22999999999996</v>
      </c>
      <c r="S72" s="42">
        <v>97122.599999999991</v>
      </c>
      <c r="T72" s="42">
        <v>97402.829999999987</v>
      </c>
      <c r="U72" s="42">
        <v>1</v>
      </c>
      <c r="V72" s="42">
        <v>983.11760433333359</v>
      </c>
      <c r="W72" s="42">
        <v>0</v>
      </c>
      <c r="X72" s="42">
        <v>155</v>
      </c>
      <c r="Y72" s="42">
        <v>0</v>
      </c>
      <c r="Z72" s="42">
        <v>0</v>
      </c>
      <c r="AA72" s="42">
        <v>0</v>
      </c>
      <c r="AB72" s="42">
        <v>0</v>
      </c>
      <c r="AC72" s="42">
        <v>43</v>
      </c>
      <c r="AD72" s="42">
        <v>0</v>
      </c>
      <c r="AE72" s="58">
        <v>0.1111</v>
      </c>
      <c r="AF72" s="42">
        <v>407.93628766666677</v>
      </c>
      <c r="AG72" s="42">
        <v>0</v>
      </c>
      <c r="AH72" s="42">
        <v>0</v>
      </c>
      <c r="AI72" s="42">
        <v>23</v>
      </c>
      <c r="AJ72" s="42">
        <v>6080</v>
      </c>
      <c r="AK72" s="42">
        <v>0</v>
      </c>
      <c r="AL72" s="42">
        <v>0</v>
      </c>
      <c r="AM72" s="42">
        <v>0</v>
      </c>
      <c r="AN72" s="42">
        <v>0</v>
      </c>
      <c r="AO72" s="42"/>
      <c r="AP72" s="42">
        <f t="shared" si="1"/>
        <v>0</v>
      </c>
      <c r="AQ72" s="42"/>
      <c r="AR72" s="42"/>
    </row>
    <row r="73" spans="1:44" x14ac:dyDescent="0.2">
      <c r="A73" s="1">
        <f t="shared" si="4"/>
        <v>5</v>
      </c>
      <c r="B73" s="10">
        <f t="shared" si="3"/>
        <v>43616</v>
      </c>
      <c r="C73" s="42">
        <v>107216.43</v>
      </c>
      <c r="D73" s="42">
        <v>5148934.2000000011</v>
      </c>
      <c r="E73" s="42">
        <v>0</v>
      </c>
      <c r="F73" s="42">
        <v>0</v>
      </c>
      <c r="G73" s="42">
        <v>83</v>
      </c>
      <c r="H73" s="42">
        <v>97122.599999999991</v>
      </c>
      <c r="I73" s="42">
        <v>280.22999999999962</v>
      </c>
      <c r="J73" s="42">
        <v>97402.829999999987</v>
      </c>
      <c r="K73" s="42">
        <v>527.61000000000047</v>
      </c>
      <c r="L73" s="42">
        <v>807.84</v>
      </c>
      <c r="M73" s="42">
        <v>20865</v>
      </c>
      <c r="N73" s="42">
        <v>0</v>
      </c>
      <c r="O73" s="42">
        <v>11372.669999999998</v>
      </c>
      <c r="P73" s="42">
        <v>659.70000000000016</v>
      </c>
      <c r="Q73" s="42">
        <v>10712.97</v>
      </c>
      <c r="R73" s="42">
        <v>148.13999999999999</v>
      </c>
      <c r="S73" s="42">
        <v>86409.63</v>
      </c>
      <c r="T73" s="42">
        <v>86557.77</v>
      </c>
      <c r="U73" s="42">
        <v>1</v>
      </c>
      <c r="V73" s="42">
        <v>901.78786774999992</v>
      </c>
      <c r="W73" s="42">
        <v>0</v>
      </c>
      <c r="X73" s="42">
        <v>155</v>
      </c>
      <c r="Y73" s="42">
        <v>0</v>
      </c>
      <c r="Z73" s="42">
        <v>0</v>
      </c>
      <c r="AA73" s="42">
        <v>0</v>
      </c>
      <c r="AB73" s="42">
        <v>0</v>
      </c>
      <c r="AC73" s="42">
        <v>58</v>
      </c>
      <c r="AD73" s="42">
        <v>0</v>
      </c>
      <c r="AE73" s="58">
        <v>0.1111</v>
      </c>
      <c r="AF73" s="42">
        <v>374.18920524999999</v>
      </c>
      <c r="AG73" s="42">
        <v>0</v>
      </c>
      <c r="AH73" s="42">
        <v>0</v>
      </c>
      <c r="AI73" s="42">
        <v>25</v>
      </c>
      <c r="AJ73" s="42">
        <v>7550.6399999999994</v>
      </c>
      <c r="AK73" s="42">
        <v>0</v>
      </c>
      <c r="AL73" s="42">
        <v>0</v>
      </c>
      <c r="AM73" s="42">
        <v>0</v>
      </c>
      <c r="AN73" s="42">
        <v>0</v>
      </c>
      <c r="AO73" s="42"/>
      <c r="AP73" s="42">
        <f t="shared" si="1"/>
        <v>0</v>
      </c>
      <c r="AQ73" s="42"/>
      <c r="AR73" s="42"/>
    </row>
    <row r="74" spans="1:44" x14ac:dyDescent="0.2">
      <c r="A74" s="1">
        <f t="shared" si="4"/>
        <v>6</v>
      </c>
      <c r="B74" s="10">
        <f t="shared" si="3"/>
        <v>43646</v>
      </c>
      <c r="C74" s="42">
        <v>103849.07000000004</v>
      </c>
      <c r="D74" s="42">
        <v>5252783.2700000014</v>
      </c>
      <c r="E74" s="42">
        <v>0</v>
      </c>
      <c r="F74" s="42">
        <v>0</v>
      </c>
      <c r="G74" s="42">
        <v>97</v>
      </c>
      <c r="H74" s="42">
        <v>86409.63</v>
      </c>
      <c r="I74" s="42">
        <v>148.14000000000027</v>
      </c>
      <c r="J74" s="42">
        <v>86557.77</v>
      </c>
      <c r="K74" s="42">
        <v>468.85999999999962</v>
      </c>
      <c r="L74" s="42">
        <v>616.99999999999977</v>
      </c>
      <c r="M74" s="42">
        <v>23355</v>
      </c>
      <c r="N74" s="42">
        <v>0</v>
      </c>
      <c r="O74" s="42">
        <v>11152.24</v>
      </c>
      <c r="P74" s="42">
        <v>521.11999999999989</v>
      </c>
      <c r="Q74" s="42">
        <v>10631.119999999999</v>
      </c>
      <c r="R74" s="42">
        <v>95.88000000000001</v>
      </c>
      <c r="S74" s="42">
        <v>75778.510000000009</v>
      </c>
      <c r="T74" s="42">
        <v>75874.390000000014</v>
      </c>
      <c r="U74" s="42">
        <v>1</v>
      </c>
      <c r="V74" s="42">
        <v>801.38068725000005</v>
      </c>
      <c r="W74" s="42">
        <v>0</v>
      </c>
      <c r="X74" s="42">
        <v>155</v>
      </c>
      <c r="Y74" s="42">
        <v>0</v>
      </c>
      <c r="Z74" s="42">
        <v>0</v>
      </c>
      <c r="AA74" s="42">
        <v>0</v>
      </c>
      <c r="AB74" s="42">
        <v>0</v>
      </c>
      <c r="AC74" s="42">
        <v>71</v>
      </c>
      <c r="AD74" s="42">
        <v>0</v>
      </c>
      <c r="AE74" s="58">
        <v>0.1111</v>
      </c>
      <c r="AF74" s="42">
        <v>332.52609975000001</v>
      </c>
      <c r="AG74" s="42">
        <v>0</v>
      </c>
      <c r="AH74" s="42">
        <v>0</v>
      </c>
      <c r="AI74" s="42">
        <v>26</v>
      </c>
      <c r="AJ74" s="42">
        <v>7379.76</v>
      </c>
      <c r="AK74" s="42">
        <v>0</v>
      </c>
      <c r="AL74" s="42">
        <v>0</v>
      </c>
      <c r="AM74" s="42">
        <v>0</v>
      </c>
      <c r="AN74" s="42">
        <v>0</v>
      </c>
      <c r="AO74" s="42"/>
      <c r="AP74" s="42">
        <f t="shared" si="1"/>
        <v>0</v>
      </c>
      <c r="AQ74" s="42"/>
      <c r="AR74" s="42"/>
    </row>
    <row r="75" spans="1:44" x14ac:dyDescent="0.2">
      <c r="A75" s="1">
        <f t="shared" si="4"/>
        <v>7</v>
      </c>
      <c r="B75" s="10">
        <f t="shared" si="3"/>
        <v>43677</v>
      </c>
      <c r="C75" s="42">
        <v>102449.58999999997</v>
      </c>
      <c r="D75" s="42">
        <v>5355232.8600000013</v>
      </c>
      <c r="E75" s="42">
        <v>0</v>
      </c>
      <c r="F75" s="42">
        <v>0</v>
      </c>
      <c r="G75" s="42">
        <v>107</v>
      </c>
      <c r="H75" s="42">
        <v>75778.510000000009</v>
      </c>
      <c r="I75" s="42">
        <v>95.880000000000351</v>
      </c>
      <c r="J75" s="42">
        <v>75874.390000000014</v>
      </c>
      <c r="K75" s="42">
        <v>410.99999999999977</v>
      </c>
      <c r="L75" s="42">
        <v>506.88000000000011</v>
      </c>
      <c r="M75" s="42">
        <v>25865</v>
      </c>
      <c r="N75" s="42">
        <v>0</v>
      </c>
      <c r="O75" s="42">
        <v>12894.720000000001</v>
      </c>
      <c r="P75" s="42">
        <v>465.73</v>
      </c>
      <c r="Q75" s="42">
        <v>12428.990000000002</v>
      </c>
      <c r="R75" s="42">
        <v>41.150000000000006</v>
      </c>
      <c r="S75" s="42">
        <v>63349.51999999999</v>
      </c>
      <c r="T75" s="42">
        <v>63390.67</v>
      </c>
      <c r="U75" s="42">
        <v>1</v>
      </c>
      <c r="V75" s="42">
        <v>702.47039408333353</v>
      </c>
      <c r="W75" s="42">
        <v>0</v>
      </c>
      <c r="X75" s="42">
        <v>155</v>
      </c>
      <c r="Y75" s="42">
        <v>0</v>
      </c>
      <c r="Z75" s="42">
        <v>0</v>
      </c>
      <c r="AA75" s="42">
        <v>0</v>
      </c>
      <c r="AB75" s="42">
        <v>0</v>
      </c>
      <c r="AC75" s="42">
        <v>78</v>
      </c>
      <c r="AD75" s="42">
        <v>0</v>
      </c>
      <c r="AE75" s="58">
        <v>0.1111</v>
      </c>
      <c r="AF75" s="42">
        <v>291.48411491666673</v>
      </c>
      <c r="AG75" s="42">
        <v>0</v>
      </c>
      <c r="AH75" s="42">
        <v>0</v>
      </c>
      <c r="AI75" s="42">
        <v>29</v>
      </c>
      <c r="AJ75" s="42">
        <v>8554.02</v>
      </c>
      <c r="AK75" s="42">
        <v>0</v>
      </c>
      <c r="AL75" s="42">
        <v>0</v>
      </c>
      <c r="AM75" s="42">
        <v>0</v>
      </c>
      <c r="AN75" s="42">
        <v>0</v>
      </c>
      <c r="AO75" s="42"/>
      <c r="AP75" s="42">
        <f t="shared" si="1"/>
        <v>0</v>
      </c>
      <c r="AQ75" s="42"/>
      <c r="AR75" s="42"/>
    </row>
    <row r="76" spans="1:44" x14ac:dyDescent="0.2">
      <c r="A76" s="1">
        <f t="shared" si="4"/>
        <v>8</v>
      </c>
      <c r="B76" s="10">
        <f t="shared" si="3"/>
        <v>43708</v>
      </c>
      <c r="C76" s="42">
        <v>96366.619999999952</v>
      </c>
      <c r="D76" s="42">
        <v>5451599.4800000014</v>
      </c>
      <c r="E76" s="42">
        <v>0</v>
      </c>
      <c r="F76" s="42">
        <v>0</v>
      </c>
      <c r="G76" s="42">
        <v>99</v>
      </c>
      <c r="H76" s="42">
        <v>63349.51999999999</v>
      </c>
      <c r="I76" s="42">
        <v>41.149999999999487</v>
      </c>
      <c r="J76" s="42">
        <v>63390.67</v>
      </c>
      <c r="K76" s="42">
        <v>343.40000000000043</v>
      </c>
      <c r="L76" s="42">
        <v>384.54999999999995</v>
      </c>
      <c r="M76" s="42">
        <v>22385</v>
      </c>
      <c r="N76" s="42">
        <v>0</v>
      </c>
      <c r="O76" s="42">
        <v>9653.2000000000007</v>
      </c>
      <c r="P76" s="42">
        <v>326.81999999999994</v>
      </c>
      <c r="Q76" s="42">
        <v>9326.3799999999992</v>
      </c>
      <c r="R76" s="42">
        <v>57.73</v>
      </c>
      <c r="S76" s="42">
        <v>54023.14</v>
      </c>
      <c r="T76" s="42">
        <v>54080.869999999995</v>
      </c>
      <c r="U76" s="42">
        <v>1</v>
      </c>
      <c r="V76" s="42">
        <v>586.89195308333331</v>
      </c>
      <c r="W76" s="42">
        <v>0</v>
      </c>
      <c r="X76" s="42">
        <v>155</v>
      </c>
      <c r="Y76" s="42">
        <v>0</v>
      </c>
      <c r="Z76" s="42">
        <v>0</v>
      </c>
      <c r="AA76" s="42">
        <v>0</v>
      </c>
      <c r="AB76" s="42">
        <v>0</v>
      </c>
      <c r="AC76" s="42">
        <v>77</v>
      </c>
      <c r="AD76" s="42">
        <v>0</v>
      </c>
      <c r="AE76" s="58">
        <v>0.1111</v>
      </c>
      <c r="AF76" s="42">
        <v>243.52582391666667</v>
      </c>
      <c r="AG76" s="42">
        <v>0</v>
      </c>
      <c r="AH76" s="42">
        <v>0</v>
      </c>
      <c r="AI76" s="42">
        <v>22</v>
      </c>
      <c r="AJ76" s="42">
        <v>6398.23</v>
      </c>
      <c r="AK76" s="42">
        <v>0</v>
      </c>
      <c r="AL76" s="42">
        <v>0</v>
      </c>
      <c r="AM76" s="42">
        <v>0</v>
      </c>
      <c r="AN76" s="42">
        <v>0</v>
      </c>
      <c r="AO76" s="42"/>
      <c r="AP76" s="42">
        <f t="shared" ref="AP76:AP139" si="5">F76*X76</f>
        <v>0</v>
      </c>
      <c r="AQ76" s="42"/>
      <c r="AR76" s="42"/>
    </row>
    <row r="77" spans="1:44" x14ac:dyDescent="0.2">
      <c r="A77" s="1">
        <f t="shared" ref="A77:A108" si="6">MONTH(B77)</f>
        <v>9</v>
      </c>
      <c r="B77" s="10">
        <f t="shared" ref="B77:B140" si="7">EOMONTH(B76,1)</f>
        <v>43738</v>
      </c>
      <c r="C77" s="42">
        <v>84179.059999999954</v>
      </c>
      <c r="D77" s="42">
        <v>5535778.540000001</v>
      </c>
      <c r="E77" s="42">
        <v>0</v>
      </c>
      <c r="F77" s="42">
        <v>0</v>
      </c>
      <c r="G77" s="42">
        <v>99</v>
      </c>
      <c r="H77" s="42">
        <v>54023.140000000007</v>
      </c>
      <c r="I77" s="42">
        <v>57.730000000000224</v>
      </c>
      <c r="J77" s="42">
        <v>54080.869999999995</v>
      </c>
      <c r="K77" s="42">
        <v>292.93999999999988</v>
      </c>
      <c r="L77" s="42">
        <v>350.67000000000007</v>
      </c>
      <c r="M77" s="42">
        <v>22705</v>
      </c>
      <c r="N77" s="42">
        <v>0</v>
      </c>
      <c r="O77" s="42">
        <v>10143.019999999999</v>
      </c>
      <c r="P77" s="42">
        <v>341.09000000000009</v>
      </c>
      <c r="Q77" s="42">
        <v>9801.9299999999967</v>
      </c>
      <c r="R77" s="42">
        <v>9.58</v>
      </c>
      <c r="S77" s="42">
        <v>44221.21</v>
      </c>
      <c r="T77" s="42">
        <v>44230.79</v>
      </c>
      <c r="U77" s="42">
        <v>1</v>
      </c>
      <c r="V77" s="42">
        <v>500.69872141666661</v>
      </c>
      <c r="W77" s="42">
        <v>0</v>
      </c>
      <c r="X77" s="42">
        <v>155</v>
      </c>
      <c r="Y77" s="42">
        <v>0</v>
      </c>
      <c r="Z77" s="42">
        <v>0</v>
      </c>
      <c r="AA77" s="42">
        <v>0</v>
      </c>
      <c r="AB77" s="42">
        <v>0</v>
      </c>
      <c r="AC77" s="42">
        <v>76</v>
      </c>
      <c r="AD77" s="42">
        <v>0</v>
      </c>
      <c r="AE77" s="58">
        <v>0.1111</v>
      </c>
      <c r="AF77" s="42">
        <v>207.76067558333332</v>
      </c>
      <c r="AG77" s="42">
        <v>0</v>
      </c>
      <c r="AH77" s="42">
        <v>0</v>
      </c>
      <c r="AI77" s="42">
        <v>23</v>
      </c>
      <c r="AJ77" s="42">
        <v>6714.83</v>
      </c>
      <c r="AK77" s="42">
        <v>0</v>
      </c>
      <c r="AL77" s="42">
        <v>0</v>
      </c>
      <c r="AM77" s="42">
        <v>0</v>
      </c>
      <c r="AN77" s="42">
        <v>0</v>
      </c>
      <c r="AO77" s="42"/>
      <c r="AP77" s="42">
        <f t="shared" si="5"/>
        <v>0</v>
      </c>
      <c r="AQ77" s="42"/>
      <c r="AR77" s="42"/>
    </row>
    <row r="78" spans="1:44" x14ac:dyDescent="0.2">
      <c r="A78" s="1">
        <f t="shared" si="6"/>
        <v>10</v>
      </c>
      <c r="B78" s="10">
        <f t="shared" si="7"/>
        <v>43769</v>
      </c>
      <c r="C78" s="42">
        <v>72977.76999999999</v>
      </c>
      <c r="D78" s="42">
        <v>5608756.3100000005</v>
      </c>
      <c r="E78" s="42">
        <v>0</v>
      </c>
      <c r="F78" s="42">
        <v>0</v>
      </c>
      <c r="G78" s="42">
        <v>97</v>
      </c>
      <c r="H78" s="42">
        <v>44221.21</v>
      </c>
      <c r="I78" s="42">
        <v>9.5799999999999841</v>
      </c>
      <c r="J78" s="42">
        <v>44230.79</v>
      </c>
      <c r="K78" s="42">
        <v>239.58000000000004</v>
      </c>
      <c r="L78" s="42">
        <v>249.16000000000003</v>
      </c>
      <c r="M78" s="42">
        <v>20795</v>
      </c>
      <c r="N78" s="42">
        <v>0</v>
      </c>
      <c r="O78" s="42">
        <v>7689.2100000000009</v>
      </c>
      <c r="P78" s="42">
        <v>218.19</v>
      </c>
      <c r="Q78" s="42">
        <v>7471.02</v>
      </c>
      <c r="R78" s="42">
        <v>30.97</v>
      </c>
      <c r="S78" s="42">
        <v>36750.19</v>
      </c>
      <c r="T78" s="42">
        <v>36781.160000000003</v>
      </c>
      <c r="U78" s="42">
        <v>1</v>
      </c>
      <c r="V78" s="42">
        <v>409.5033974166667</v>
      </c>
      <c r="W78" s="42">
        <v>0</v>
      </c>
      <c r="X78" s="42">
        <v>155</v>
      </c>
      <c r="Y78" s="42">
        <v>0</v>
      </c>
      <c r="Z78" s="42">
        <v>0</v>
      </c>
      <c r="AA78" s="42">
        <v>0</v>
      </c>
      <c r="AB78" s="42">
        <v>0</v>
      </c>
      <c r="AC78" s="42">
        <v>79</v>
      </c>
      <c r="AD78" s="42">
        <v>0</v>
      </c>
      <c r="AE78" s="58">
        <v>0.1111</v>
      </c>
      <c r="AF78" s="42">
        <v>169.91995158333336</v>
      </c>
      <c r="AG78" s="42">
        <v>0</v>
      </c>
      <c r="AH78" s="42">
        <v>0</v>
      </c>
      <c r="AI78" s="42">
        <v>18</v>
      </c>
      <c r="AJ78" s="42">
        <v>4899.21</v>
      </c>
      <c r="AK78" s="42">
        <v>0</v>
      </c>
      <c r="AL78" s="42">
        <v>0</v>
      </c>
      <c r="AM78" s="42">
        <v>0</v>
      </c>
      <c r="AN78" s="42">
        <v>0</v>
      </c>
      <c r="AO78" s="42"/>
      <c r="AP78" s="42">
        <f t="shared" si="5"/>
        <v>0</v>
      </c>
      <c r="AQ78" s="42"/>
      <c r="AR78" s="42"/>
    </row>
    <row r="79" spans="1:44" x14ac:dyDescent="0.2">
      <c r="A79" s="1">
        <f t="shared" si="6"/>
        <v>11</v>
      </c>
      <c r="B79" s="10">
        <f t="shared" si="7"/>
        <v>43799</v>
      </c>
      <c r="C79" s="42">
        <v>48918.899999999987</v>
      </c>
      <c r="D79" s="42">
        <v>5657675.2100000009</v>
      </c>
      <c r="E79" s="42">
        <v>0</v>
      </c>
      <c r="F79" s="42">
        <v>0</v>
      </c>
      <c r="G79" s="42">
        <v>87</v>
      </c>
      <c r="H79" s="42">
        <v>36750.19</v>
      </c>
      <c r="I79" s="42">
        <v>30.96999999999997</v>
      </c>
      <c r="J79" s="42">
        <v>36781.160000000003</v>
      </c>
      <c r="K79" s="42">
        <v>199.23000000000002</v>
      </c>
      <c r="L79" s="42">
        <v>230.20000000000002</v>
      </c>
      <c r="M79" s="42">
        <v>17965</v>
      </c>
      <c r="N79" s="42">
        <v>0</v>
      </c>
      <c r="O79" s="42">
        <v>6451.73</v>
      </c>
      <c r="P79" s="42">
        <v>180.32000000000002</v>
      </c>
      <c r="Q79" s="42">
        <v>6271.4100000000017</v>
      </c>
      <c r="R79" s="42">
        <v>49.879999999999995</v>
      </c>
      <c r="S79" s="42">
        <v>30478.78</v>
      </c>
      <c r="T79" s="42">
        <v>30528.660000000003</v>
      </c>
      <c r="U79" s="42">
        <v>1</v>
      </c>
      <c r="V79" s="42">
        <v>340.53223966666673</v>
      </c>
      <c r="W79" s="42">
        <v>0</v>
      </c>
      <c r="X79" s="42">
        <v>155</v>
      </c>
      <c r="Y79" s="42">
        <v>0</v>
      </c>
      <c r="Z79" s="42">
        <v>0</v>
      </c>
      <c r="AA79" s="42">
        <v>0</v>
      </c>
      <c r="AB79" s="42">
        <v>0</v>
      </c>
      <c r="AC79" s="42">
        <v>73</v>
      </c>
      <c r="AD79" s="42">
        <v>0</v>
      </c>
      <c r="AE79" s="58">
        <v>0.1111</v>
      </c>
      <c r="AF79" s="42">
        <v>141.30095633333335</v>
      </c>
      <c r="AG79" s="42">
        <v>0</v>
      </c>
      <c r="AH79" s="42">
        <v>0</v>
      </c>
      <c r="AI79" s="42">
        <v>14</v>
      </c>
      <c r="AJ79" s="42">
        <v>4281.7299999999996</v>
      </c>
      <c r="AK79" s="42">
        <v>0</v>
      </c>
      <c r="AL79" s="42">
        <v>0</v>
      </c>
      <c r="AM79" s="42">
        <v>0</v>
      </c>
      <c r="AN79" s="42">
        <v>0</v>
      </c>
      <c r="AO79" s="42"/>
      <c r="AP79" s="42">
        <f t="shared" si="5"/>
        <v>0</v>
      </c>
      <c r="AQ79" s="42"/>
      <c r="AR79" s="42"/>
    </row>
    <row r="80" spans="1:44" x14ac:dyDescent="0.2">
      <c r="A80" s="1">
        <f t="shared" si="6"/>
        <v>12</v>
      </c>
      <c r="B80" s="10">
        <f t="shared" si="7"/>
        <v>43830</v>
      </c>
      <c r="C80" s="42">
        <v>40947.830000000009</v>
      </c>
      <c r="D80" s="42">
        <v>5698623.040000001</v>
      </c>
      <c r="E80" s="42">
        <v>0</v>
      </c>
      <c r="F80" s="42">
        <v>0</v>
      </c>
      <c r="G80" s="42">
        <v>60</v>
      </c>
      <c r="H80" s="42">
        <v>30478.78</v>
      </c>
      <c r="I80" s="42">
        <v>49.880000000000756</v>
      </c>
      <c r="J80" s="42">
        <v>30528.660000000003</v>
      </c>
      <c r="K80" s="42">
        <v>165.35999999999927</v>
      </c>
      <c r="L80" s="42">
        <v>215.24</v>
      </c>
      <c r="M80" s="42">
        <v>12500</v>
      </c>
      <c r="N80" s="42">
        <v>0</v>
      </c>
      <c r="O80" s="42">
        <v>4139.2299999999996</v>
      </c>
      <c r="P80" s="42">
        <v>200.90000000000003</v>
      </c>
      <c r="Q80" s="42">
        <v>3938.3300000000004</v>
      </c>
      <c r="R80" s="42">
        <v>14.34</v>
      </c>
      <c r="S80" s="42">
        <v>26540.45</v>
      </c>
      <c r="T80" s="42">
        <v>26554.79</v>
      </c>
      <c r="U80" s="42">
        <v>1</v>
      </c>
      <c r="V80" s="42">
        <v>282.64451050000002</v>
      </c>
      <c r="W80" s="42">
        <v>0</v>
      </c>
      <c r="X80" s="42">
        <v>155</v>
      </c>
      <c r="Y80" s="42">
        <v>0</v>
      </c>
      <c r="Z80" s="42">
        <v>0</v>
      </c>
      <c r="AA80" s="42">
        <v>0</v>
      </c>
      <c r="AB80" s="42">
        <v>0</v>
      </c>
      <c r="AC80" s="42">
        <v>50</v>
      </c>
      <c r="AD80" s="42">
        <v>0</v>
      </c>
      <c r="AE80" s="58">
        <v>0.1111</v>
      </c>
      <c r="AF80" s="42">
        <v>117.28093550000001</v>
      </c>
      <c r="AG80" s="42">
        <v>0</v>
      </c>
      <c r="AH80" s="42">
        <v>0</v>
      </c>
      <c r="AI80" s="42">
        <v>10</v>
      </c>
      <c r="AJ80" s="42">
        <v>2616.36</v>
      </c>
      <c r="AK80" s="42">
        <v>0</v>
      </c>
      <c r="AL80" s="42">
        <v>0</v>
      </c>
      <c r="AM80" s="42">
        <v>0</v>
      </c>
      <c r="AN80" s="42">
        <v>0</v>
      </c>
      <c r="AO80" s="42"/>
      <c r="AP80" s="42">
        <f t="shared" si="5"/>
        <v>0</v>
      </c>
      <c r="AQ80" s="42"/>
      <c r="AR80" s="42"/>
    </row>
    <row r="81" spans="1:44" x14ac:dyDescent="0.2">
      <c r="A81" s="1">
        <f t="shared" si="6"/>
        <v>1</v>
      </c>
      <c r="B81" s="10">
        <f t="shared" si="7"/>
        <v>43861</v>
      </c>
      <c r="C81" s="42">
        <v>43654.579999999987</v>
      </c>
      <c r="D81" s="42">
        <v>5742277.620000001</v>
      </c>
      <c r="E81" s="42">
        <v>0</v>
      </c>
      <c r="F81" s="42">
        <v>0</v>
      </c>
      <c r="G81" s="42">
        <v>40</v>
      </c>
      <c r="H81" s="42">
        <v>25663.5</v>
      </c>
      <c r="I81" s="42">
        <v>9.590000000000023</v>
      </c>
      <c r="J81" s="42">
        <v>25673.090000000004</v>
      </c>
      <c r="K81" s="42">
        <v>139.05999999999997</v>
      </c>
      <c r="L81" s="42">
        <v>148.64999999999998</v>
      </c>
      <c r="M81" s="42">
        <v>7800</v>
      </c>
      <c r="N81" s="42">
        <v>0</v>
      </c>
      <c r="O81" s="42">
        <v>1092.79</v>
      </c>
      <c r="P81" s="42">
        <v>14.370000000000001</v>
      </c>
      <c r="Q81" s="42">
        <v>1078.42</v>
      </c>
      <c r="R81" s="42">
        <v>134.28</v>
      </c>
      <c r="S81" s="42">
        <v>24585.08</v>
      </c>
      <c r="T81" s="42">
        <v>24719.360000000001</v>
      </c>
      <c r="U81" s="42">
        <v>1</v>
      </c>
      <c r="V81" s="42">
        <v>237.69002491666672</v>
      </c>
      <c r="W81" s="42">
        <v>0</v>
      </c>
      <c r="X81" s="42">
        <v>155</v>
      </c>
      <c r="Y81" s="42">
        <v>0</v>
      </c>
      <c r="Z81" s="42">
        <v>0</v>
      </c>
      <c r="AA81" s="42">
        <v>0</v>
      </c>
      <c r="AB81" s="42">
        <v>0</v>
      </c>
      <c r="AC81" s="42">
        <v>35</v>
      </c>
      <c r="AD81" s="42">
        <v>0</v>
      </c>
      <c r="AE81" s="58">
        <v>0.1111</v>
      </c>
      <c r="AF81" s="42">
        <v>98.627454083333348</v>
      </c>
      <c r="AG81" s="42">
        <v>0</v>
      </c>
      <c r="AH81" s="42">
        <v>0</v>
      </c>
      <c r="AI81" s="42">
        <v>5</v>
      </c>
      <c r="AJ81" s="42">
        <v>598.68000000000006</v>
      </c>
      <c r="AK81" s="42">
        <v>0</v>
      </c>
      <c r="AL81" s="42">
        <v>0</v>
      </c>
      <c r="AM81" s="42">
        <v>0</v>
      </c>
      <c r="AN81" s="42">
        <v>0</v>
      </c>
      <c r="AO81" s="42"/>
      <c r="AP81" s="42">
        <f t="shared" si="5"/>
        <v>0</v>
      </c>
      <c r="AQ81" s="42"/>
      <c r="AR81" s="42"/>
    </row>
    <row r="82" spans="1:44" x14ac:dyDescent="0.2">
      <c r="A82" s="1">
        <f t="shared" si="6"/>
        <v>2</v>
      </c>
      <c r="B82" s="10">
        <f t="shared" si="7"/>
        <v>43890</v>
      </c>
      <c r="C82" s="42">
        <v>48366.509999999995</v>
      </c>
      <c r="D82" s="42">
        <v>5790644.1300000008</v>
      </c>
      <c r="E82" s="42">
        <v>0</v>
      </c>
      <c r="F82" s="42">
        <v>0</v>
      </c>
      <c r="G82" s="42">
        <v>31</v>
      </c>
      <c r="H82" s="42">
        <v>24585.08</v>
      </c>
      <c r="I82" s="42">
        <v>134.27999999999901</v>
      </c>
      <c r="J82" s="42">
        <v>24719.360000000001</v>
      </c>
      <c r="K82" s="42">
        <v>133.900000000001</v>
      </c>
      <c r="L82" s="42">
        <v>268.18</v>
      </c>
      <c r="M82" s="42">
        <v>6725</v>
      </c>
      <c r="N82" s="42">
        <v>0</v>
      </c>
      <c r="O82" s="42">
        <v>2850</v>
      </c>
      <c r="P82" s="42">
        <v>216.61999999999998</v>
      </c>
      <c r="Q82" s="42">
        <v>2633.38</v>
      </c>
      <c r="R82" s="42">
        <v>51.56</v>
      </c>
      <c r="S82" s="42">
        <v>21951.700000000004</v>
      </c>
      <c r="T82" s="42">
        <v>22003.260000000002</v>
      </c>
      <c r="U82" s="42">
        <v>1</v>
      </c>
      <c r="V82" s="42">
        <v>228.86007466666669</v>
      </c>
      <c r="W82" s="42">
        <v>0</v>
      </c>
      <c r="X82" s="42">
        <v>155</v>
      </c>
      <c r="Y82" s="42">
        <v>0</v>
      </c>
      <c r="Z82" s="42">
        <v>0</v>
      </c>
      <c r="AA82" s="42">
        <v>0</v>
      </c>
      <c r="AB82" s="42">
        <v>0</v>
      </c>
      <c r="AC82" s="42">
        <v>25</v>
      </c>
      <c r="AD82" s="42">
        <v>0</v>
      </c>
      <c r="AE82" s="58">
        <v>0.1111</v>
      </c>
      <c r="AF82" s="42">
        <v>94.963541333333339</v>
      </c>
      <c r="AG82" s="42">
        <v>0</v>
      </c>
      <c r="AH82" s="42">
        <v>0</v>
      </c>
      <c r="AI82" s="42">
        <v>6</v>
      </c>
      <c r="AJ82" s="42">
        <v>1920</v>
      </c>
      <c r="AK82" s="42">
        <v>0</v>
      </c>
      <c r="AL82" s="42">
        <v>0</v>
      </c>
      <c r="AM82" s="42">
        <v>0</v>
      </c>
      <c r="AN82" s="42">
        <v>0</v>
      </c>
      <c r="AO82" s="42"/>
      <c r="AP82" s="42">
        <f t="shared" si="5"/>
        <v>0</v>
      </c>
      <c r="AQ82" s="42"/>
      <c r="AR82" s="42"/>
    </row>
    <row r="83" spans="1:44" x14ac:dyDescent="0.2">
      <c r="A83" s="1">
        <f t="shared" si="6"/>
        <v>3</v>
      </c>
      <c r="B83" s="10">
        <f t="shared" si="7"/>
        <v>43921</v>
      </c>
      <c r="C83" s="42">
        <v>60976.969999999994</v>
      </c>
      <c r="D83" s="42">
        <v>5851621.1000000006</v>
      </c>
      <c r="E83" s="42">
        <v>0</v>
      </c>
      <c r="F83" s="42">
        <v>0</v>
      </c>
      <c r="G83" s="42">
        <v>44</v>
      </c>
      <c r="H83" s="42">
        <v>21951.700000000004</v>
      </c>
      <c r="I83" s="42">
        <v>51.559999999999974</v>
      </c>
      <c r="J83" s="42">
        <v>22003.260000000002</v>
      </c>
      <c r="K83" s="42">
        <v>119.19000000000003</v>
      </c>
      <c r="L83" s="42">
        <v>170.75</v>
      </c>
      <c r="M83" s="42">
        <v>8420</v>
      </c>
      <c r="N83" s="42">
        <v>0</v>
      </c>
      <c r="O83" s="42">
        <v>1813.96</v>
      </c>
      <c r="P83" s="42">
        <v>100</v>
      </c>
      <c r="Q83" s="42">
        <v>1713.9599999999998</v>
      </c>
      <c r="R83" s="42">
        <v>70.75</v>
      </c>
      <c r="S83" s="42">
        <v>20237.740000000002</v>
      </c>
      <c r="T83" s="42">
        <v>20308.490000000002</v>
      </c>
      <c r="U83" s="42">
        <v>1</v>
      </c>
      <c r="V83" s="42">
        <v>203.71351550000003</v>
      </c>
      <c r="W83" s="42">
        <v>0</v>
      </c>
      <c r="X83" s="42">
        <v>155</v>
      </c>
      <c r="Y83" s="42">
        <v>0</v>
      </c>
      <c r="Z83" s="42">
        <v>0</v>
      </c>
      <c r="AA83" s="42">
        <v>0</v>
      </c>
      <c r="AB83" s="42">
        <v>0</v>
      </c>
      <c r="AC83" s="42">
        <v>39</v>
      </c>
      <c r="AD83" s="42">
        <v>0</v>
      </c>
      <c r="AE83" s="58">
        <v>0.1111</v>
      </c>
      <c r="AF83" s="42">
        <v>84.529190500000013</v>
      </c>
      <c r="AG83" s="42">
        <v>0</v>
      </c>
      <c r="AH83" s="42">
        <v>0</v>
      </c>
      <c r="AI83" s="42">
        <v>5</v>
      </c>
      <c r="AJ83" s="42">
        <v>1186.68</v>
      </c>
      <c r="AK83" s="42">
        <v>0</v>
      </c>
      <c r="AL83" s="42">
        <v>0</v>
      </c>
      <c r="AM83" s="42">
        <v>0</v>
      </c>
      <c r="AN83" s="42">
        <v>0</v>
      </c>
      <c r="AO83" s="42"/>
      <c r="AP83" s="42">
        <f t="shared" si="5"/>
        <v>0</v>
      </c>
      <c r="AQ83" s="42"/>
      <c r="AR83" s="42"/>
    </row>
    <row r="84" spans="1:44" x14ac:dyDescent="0.2">
      <c r="A84" s="1">
        <f t="shared" si="6"/>
        <v>4</v>
      </c>
      <c r="B84" s="10">
        <f t="shared" si="7"/>
        <v>43951</v>
      </c>
      <c r="C84" s="42">
        <v>61834.070000000029</v>
      </c>
      <c r="D84" s="42">
        <v>5913455.1700000009</v>
      </c>
      <c r="E84" s="42">
        <v>0</v>
      </c>
      <c r="F84" s="42">
        <v>0</v>
      </c>
      <c r="G84" s="42">
        <v>43</v>
      </c>
      <c r="H84" s="42">
        <v>20237.740000000002</v>
      </c>
      <c r="I84" s="42">
        <v>70.750000000000853</v>
      </c>
      <c r="J84" s="42">
        <v>20308.490000000002</v>
      </c>
      <c r="K84" s="42">
        <v>110.01999999999916</v>
      </c>
      <c r="L84" s="42">
        <v>180.77000000000004</v>
      </c>
      <c r="M84" s="42">
        <v>8265</v>
      </c>
      <c r="N84" s="42">
        <v>0</v>
      </c>
      <c r="O84" s="42">
        <v>2205.3900000000003</v>
      </c>
      <c r="P84" s="42">
        <v>141.89000000000001</v>
      </c>
      <c r="Q84" s="42">
        <v>2063.5</v>
      </c>
      <c r="R84" s="42">
        <v>38.880000000000003</v>
      </c>
      <c r="S84" s="42">
        <v>18174.240000000002</v>
      </c>
      <c r="T84" s="42">
        <v>18213.120000000003</v>
      </c>
      <c r="U84" s="42">
        <v>1</v>
      </c>
      <c r="V84" s="42">
        <v>188.02276991666668</v>
      </c>
      <c r="W84" s="42">
        <v>0</v>
      </c>
      <c r="X84" s="42">
        <v>155</v>
      </c>
      <c r="Y84" s="42">
        <v>0</v>
      </c>
      <c r="Z84" s="42">
        <v>0</v>
      </c>
      <c r="AA84" s="42">
        <v>0</v>
      </c>
      <c r="AB84" s="42">
        <v>0</v>
      </c>
      <c r="AC84" s="42">
        <v>38</v>
      </c>
      <c r="AD84" s="42">
        <v>0</v>
      </c>
      <c r="AE84" s="58">
        <v>0.1111</v>
      </c>
      <c r="AF84" s="42">
        <v>78.018449083333337</v>
      </c>
      <c r="AG84" s="42">
        <v>0</v>
      </c>
      <c r="AH84" s="42">
        <v>0</v>
      </c>
      <c r="AI84" s="42">
        <v>5</v>
      </c>
      <c r="AJ84" s="42">
        <v>1430.39</v>
      </c>
      <c r="AK84" s="42">
        <v>0</v>
      </c>
      <c r="AL84" s="42">
        <v>0</v>
      </c>
      <c r="AM84" s="42">
        <v>0</v>
      </c>
      <c r="AN84" s="42">
        <v>0</v>
      </c>
      <c r="AO84" s="42"/>
      <c r="AP84" s="42">
        <f t="shared" si="5"/>
        <v>0</v>
      </c>
      <c r="AQ84" s="42"/>
      <c r="AR84" s="42"/>
    </row>
    <row r="85" spans="1:44" x14ac:dyDescent="0.2">
      <c r="A85" s="1">
        <f t="shared" si="6"/>
        <v>5</v>
      </c>
      <c r="B85" s="10">
        <f t="shared" si="7"/>
        <v>43982</v>
      </c>
      <c r="C85" s="42">
        <v>66586.049999999959</v>
      </c>
      <c r="D85" s="42">
        <v>5980041.2200000007</v>
      </c>
      <c r="E85" s="42">
        <v>0</v>
      </c>
      <c r="F85" s="42">
        <v>0</v>
      </c>
      <c r="G85" s="42">
        <v>54</v>
      </c>
      <c r="H85" s="42">
        <v>18174.240000000002</v>
      </c>
      <c r="I85" s="42">
        <v>38.879999999999541</v>
      </c>
      <c r="J85" s="42">
        <v>18213.120000000003</v>
      </c>
      <c r="K85" s="42">
        <v>98.660000000000451</v>
      </c>
      <c r="L85" s="42">
        <v>137.54</v>
      </c>
      <c r="M85" s="42">
        <v>10290</v>
      </c>
      <c r="N85" s="42">
        <v>0</v>
      </c>
      <c r="O85" s="42">
        <v>2676.75</v>
      </c>
      <c r="P85" s="42">
        <v>137.54</v>
      </c>
      <c r="Q85" s="42">
        <v>2539.21</v>
      </c>
      <c r="R85" s="42">
        <v>0</v>
      </c>
      <c r="S85" s="42">
        <v>15635.03</v>
      </c>
      <c r="T85" s="42">
        <v>15635.03</v>
      </c>
      <c r="U85" s="42">
        <v>1</v>
      </c>
      <c r="V85" s="42">
        <v>168.62313600000004</v>
      </c>
      <c r="W85" s="42">
        <v>0</v>
      </c>
      <c r="X85" s="42">
        <v>155</v>
      </c>
      <c r="Y85" s="42">
        <v>0</v>
      </c>
      <c r="Z85" s="42">
        <v>0</v>
      </c>
      <c r="AA85" s="42">
        <v>0</v>
      </c>
      <c r="AB85" s="42">
        <v>0</v>
      </c>
      <c r="AC85" s="42">
        <v>48</v>
      </c>
      <c r="AD85" s="42">
        <v>0</v>
      </c>
      <c r="AE85" s="58">
        <v>0.1111</v>
      </c>
      <c r="AF85" s="42">
        <v>69.968736000000007</v>
      </c>
      <c r="AG85" s="42">
        <v>0</v>
      </c>
      <c r="AH85" s="42">
        <v>0</v>
      </c>
      <c r="AI85" s="42">
        <v>6</v>
      </c>
      <c r="AJ85" s="42">
        <v>1746.75</v>
      </c>
      <c r="AK85" s="42">
        <v>0</v>
      </c>
      <c r="AL85" s="42">
        <v>0</v>
      </c>
      <c r="AM85" s="42">
        <v>0</v>
      </c>
      <c r="AN85" s="42">
        <v>0</v>
      </c>
      <c r="AO85" s="42"/>
      <c r="AP85" s="42">
        <f t="shared" si="5"/>
        <v>0</v>
      </c>
      <c r="AQ85" s="42"/>
      <c r="AR85" s="42"/>
    </row>
    <row r="86" spans="1:44" x14ac:dyDescent="0.2">
      <c r="A86" s="1">
        <f t="shared" si="6"/>
        <v>6</v>
      </c>
      <c r="B86" s="10">
        <f t="shared" si="7"/>
        <v>44012</v>
      </c>
      <c r="C86" s="42">
        <v>59514.51</v>
      </c>
      <c r="D86" s="42">
        <v>6039555.7300000004</v>
      </c>
      <c r="E86" s="42">
        <v>0</v>
      </c>
      <c r="F86" s="42">
        <v>0</v>
      </c>
      <c r="G86" s="42">
        <v>53</v>
      </c>
      <c r="H86" s="42">
        <v>15635.029999999999</v>
      </c>
      <c r="I86" s="42">
        <v>0</v>
      </c>
      <c r="J86" s="42">
        <v>15635.03</v>
      </c>
      <c r="K86" s="42">
        <v>84.69</v>
      </c>
      <c r="L86" s="42">
        <v>84.69</v>
      </c>
      <c r="M86" s="42">
        <v>9815</v>
      </c>
      <c r="N86" s="42">
        <v>0</v>
      </c>
      <c r="O86" s="42">
        <v>2056.6999999999998</v>
      </c>
      <c r="P86" s="42">
        <v>84.69</v>
      </c>
      <c r="Q86" s="42">
        <v>1972.01</v>
      </c>
      <c r="R86" s="42">
        <v>0</v>
      </c>
      <c r="S86" s="42">
        <v>13663.019999999999</v>
      </c>
      <c r="T86" s="42">
        <v>13663.019999999999</v>
      </c>
      <c r="U86" s="42">
        <v>1</v>
      </c>
      <c r="V86" s="42">
        <v>144.75431941666668</v>
      </c>
      <c r="W86" s="42">
        <v>0</v>
      </c>
      <c r="X86" s="42">
        <v>155</v>
      </c>
      <c r="Y86" s="42">
        <v>0</v>
      </c>
      <c r="Z86" s="42">
        <v>0</v>
      </c>
      <c r="AA86" s="42">
        <v>0</v>
      </c>
      <c r="AB86" s="42">
        <v>0</v>
      </c>
      <c r="AC86" s="42">
        <v>48</v>
      </c>
      <c r="AD86" s="42">
        <v>0</v>
      </c>
      <c r="AE86" s="58">
        <v>0.1111</v>
      </c>
      <c r="AF86" s="42">
        <v>60.064573583333342</v>
      </c>
      <c r="AG86" s="42">
        <v>0</v>
      </c>
      <c r="AH86" s="42">
        <v>0</v>
      </c>
      <c r="AI86" s="42">
        <v>5</v>
      </c>
      <c r="AJ86" s="42">
        <v>1281.7</v>
      </c>
      <c r="AK86" s="42">
        <v>0</v>
      </c>
      <c r="AL86" s="42">
        <v>0</v>
      </c>
      <c r="AM86" s="42">
        <v>0</v>
      </c>
      <c r="AN86" s="42">
        <v>0</v>
      </c>
      <c r="AO86" s="42"/>
      <c r="AP86" s="42">
        <f t="shared" si="5"/>
        <v>0</v>
      </c>
      <c r="AQ86" s="42"/>
      <c r="AR86" s="42"/>
    </row>
    <row r="87" spans="1:44" x14ac:dyDescent="0.2">
      <c r="A87" s="1">
        <f t="shared" si="6"/>
        <v>7</v>
      </c>
      <c r="B87" s="10">
        <f t="shared" si="7"/>
        <v>44043</v>
      </c>
      <c r="C87" s="42">
        <v>52611.579999999987</v>
      </c>
      <c r="D87" s="42">
        <v>6092167.3100000005</v>
      </c>
      <c r="E87" s="42">
        <v>0</v>
      </c>
      <c r="F87" s="42">
        <v>0</v>
      </c>
      <c r="G87" s="42">
        <v>54</v>
      </c>
      <c r="H87" s="42">
        <v>13663.019999999999</v>
      </c>
      <c r="I87" s="42">
        <v>0</v>
      </c>
      <c r="J87" s="42">
        <v>13663.019999999999</v>
      </c>
      <c r="K87" s="42">
        <v>74.009999999999991</v>
      </c>
      <c r="L87" s="42">
        <v>74.009999999999991</v>
      </c>
      <c r="M87" s="42">
        <v>9330</v>
      </c>
      <c r="N87" s="42">
        <v>0</v>
      </c>
      <c r="O87" s="42">
        <v>1425</v>
      </c>
      <c r="P87" s="42">
        <v>66.569999999999993</v>
      </c>
      <c r="Q87" s="42">
        <v>1358.43</v>
      </c>
      <c r="R87" s="42">
        <v>7.44</v>
      </c>
      <c r="S87" s="42">
        <v>12304.589999999998</v>
      </c>
      <c r="T87" s="42">
        <v>12312.029999999999</v>
      </c>
      <c r="U87" s="42">
        <v>1</v>
      </c>
      <c r="V87" s="42">
        <v>126.4967935</v>
      </c>
      <c r="W87" s="42">
        <v>0</v>
      </c>
      <c r="X87" s="42">
        <v>155</v>
      </c>
      <c r="Y87" s="42">
        <v>0</v>
      </c>
      <c r="Z87" s="42">
        <v>0</v>
      </c>
      <c r="AA87" s="42">
        <v>0</v>
      </c>
      <c r="AB87" s="42">
        <v>0</v>
      </c>
      <c r="AC87" s="42">
        <v>51</v>
      </c>
      <c r="AD87" s="42">
        <v>0</v>
      </c>
      <c r="AE87" s="58">
        <v>0.1111</v>
      </c>
      <c r="AF87" s="42">
        <v>52.488768499999999</v>
      </c>
      <c r="AG87" s="42">
        <v>0</v>
      </c>
      <c r="AH87" s="42">
        <v>0</v>
      </c>
      <c r="AI87" s="42">
        <v>3</v>
      </c>
      <c r="AJ87" s="42">
        <v>960</v>
      </c>
      <c r="AK87" s="42">
        <v>0</v>
      </c>
      <c r="AL87" s="42">
        <v>0</v>
      </c>
      <c r="AM87" s="42">
        <v>0</v>
      </c>
      <c r="AN87" s="42">
        <v>0</v>
      </c>
      <c r="AO87" s="42"/>
      <c r="AP87" s="42">
        <f t="shared" si="5"/>
        <v>0</v>
      </c>
      <c r="AQ87" s="42"/>
      <c r="AR87" s="42"/>
    </row>
    <row r="88" spans="1:44" x14ac:dyDescent="0.2">
      <c r="A88" s="1">
        <f t="shared" si="6"/>
        <v>8</v>
      </c>
      <c r="B88" s="10">
        <f t="shared" si="7"/>
        <v>44074</v>
      </c>
      <c r="C88" s="42">
        <v>38211.629999999997</v>
      </c>
      <c r="D88" s="42">
        <v>6130378.9400000004</v>
      </c>
      <c r="E88" s="42">
        <v>0</v>
      </c>
      <c r="F88" s="42">
        <v>0</v>
      </c>
      <c r="G88" s="42">
        <v>41</v>
      </c>
      <c r="H88" s="42">
        <v>12304.589999999998</v>
      </c>
      <c r="I88" s="42">
        <v>7.4400000000000546</v>
      </c>
      <c r="J88" s="42">
        <v>12312.029999999999</v>
      </c>
      <c r="K88" s="42">
        <v>66.67999999999995</v>
      </c>
      <c r="L88" s="42">
        <v>74.12</v>
      </c>
      <c r="M88" s="42">
        <v>7635</v>
      </c>
      <c r="N88" s="42">
        <v>0</v>
      </c>
      <c r="O88" s="42">
        <v>1900</v>
      </c>
      <c r="P88" s="42">
        <v>74.12</v>
      </c>
      <c r="Q88" s="42">
        <v>1825.88</v>
      </c>
      <c r="R88" s="42">
        <v>0</v>
      </c>
      <c r="S88" s="42">
        <v>10478.709999999999</v>
      </c>
      <c r="T88" s="42">
        <v>10478.709999999999</v>
      </c>
      <c r="U88" s="42">
        <v>1</v>
      </c>
      <c r="V88" s="42">
        <v>113.98887775</v>
      </c>
      <c r="W88" s="42">
        <v>0</v>
      </c>
      <c r="X88" s="42">
        <v>155</v>
      </c>
      <c r="Y88" s="42">
        <v>0</v>
      </c>
      <c r="Z88" s="42">
        <v>0</v>
      </c>
      <c r="AA88" s="42">
        <v>0</v>
      </c>
      <c r="AB88" s="42">
        <v>0</v>
      </c>
      <c r="AC88" s="42">
        <v>37</v>
      </c>
      <c r="AD88" s="42">
        <v>0</v>
      </c>
      <c r="AE88" s="58">
        <v>0.1111</v>
      </c>
      <c r="AF88" s="42">
        <v>47.298715250000001</v>
      </c>
      <c r="AG88" s="42">
        <v>0</v>
      </c>
      <c r="AH88" s="42">
        <v>0</v>
      </c>
      <c r="AI88" s="42">
        <v>4</v>
      </c>
      <c r="AJ88" s="42">
        <v>1280</v>
      </c>
      <c r="AK88" s="42">
        <v>0</v>
      </c>
      <c r="AL88" s="42">
        <v>0</v>
      </c>
      <c r="AM88" s="42">
        <v>0</v>
      </c>
      <c r="AN88" s="42">
        <v>0</v>
      </c>
      <c r="AO88" s="42"/>
      <c r="AP88" s="42">
        <f t="shared" si="5"/>
        <v>0</v>
      </c>
      <c r="AQ88" s="42"/>
      <c r="AR88" s="42"/>
    </row>
    <row r="89" spans="1:44" x14ac:dyDescent="0.2">
      <c r="A89" s="1">
        <f t="shared" si="6"/>
        <v>9</v>
      </c>
      <c r="B89" s="10">
        <f t="shared" si="7"/>
        <v>44104</v>
      </c>
      <c r="C89" s="42">
        <v>29857.369999999992</v>
      </c>
      <c r="D89" s="42">
        <v>6160236.3100000005</v>
      </c>
      <c r="E89" s="42">
        <v>0</v>
      </c>
      <c r="F89" s="42">
        <v>0</v>
      </c>
      <c r="G89" s="42">
        <v>38</v>
      </c>
      <c r="H89" s="42">
        <v>10478.709999999999</v>
      </c>
      <c r="I89" s="42">
        <v>0</v>
      </c>
      <c r="J89" s="42">
        <v>10478.709999999999</v>
      </c>
      <c r="K89" s="42">
        <v>56.760000000000005</v>
      </c>
      <c r="L89" s="42">
        <v>56.760000000000005</v>
      </c>
      <c r="M89" s="42">
        <v>7490</v>
      </c>
      <c r="N89" s="42">
        <v>0</v>
      </c>
      <c r="O89" s="42">
        <v>2375</v>
      </c>
      <c r="P89" s="42">
        <v>56.760000000000005</v>
      </c>
      <c r="Q89" s="42">
        <v>2318.2400000000002</v>
      </c>
      <c r="R89" s="42">
        <v>0</v>
      </c>
      <c r="S89" s="42">
        <v>8160.47</v>
      </c>
      <c r="T89" s="42">
        <v>8160.47</v>
      </c>
      <c r="U89" s="42">
        <v>1</v>
      </c>
      <c r="V89" s="42">
        <v>97.01539008333333</v>
      </c>
      <c r="W89" s="42">
        <v>0</v>
      </c>
      <c r="X89" s="42">
        <v>155</v>
      </c>
      <c r="Y89" s="42">
        <v>0</v>
      </c>
      <c r="Z89" s="42">
        <v>0</v>
      </c>
      <c r="AA89" s="42">
        <v>0</v>
      </c>
      <c r="AB89" s="42">
        <v>0</v>
      </c>
      <c r="AC89" s="42">
        <v>33</v>
      </c>
      <c r="AD89" s="42">
        <v>0</v>
      </c>
      <c r="AE89" s="58">
        <v>0.1111</v>
      </c>
      <c r="AF89" s="42">
        <v>40.255710916666665</v>
      </c>
      <c r="AG89" s="42">
        <v>0</v>
      </c>
      <c r="AH89" s="42">
        <v>0</v>
      </c>
      <c r="AI89" s="42">
        <v>5</v>
      </c>
      <c r="AJ89" s="42">
        <v>1600</v>
      </c>
      <c r="AK89" s="42">
        <v>0</v>
      </c>
      <c r="AL89" s="42">
        <v>0</v>
      </c>
      <c r="AM89" s="42">
        <v>0</v>
      </c>
      <c r="AN89" s="42">
        <v>0</v>
      </c>
      <c r="AO89" s="42"/>
      <c r="AP89" s="42">
        <f t="shared" si="5"/>
        <v>0</v>
      </c>
      <c r="AQ89" s="42"/>
      <c r="AR89" s="42"/>
    </row>
    <row r="90" spans="1:44" x14ac:dyDescent="0.2">
      <c r="A90" s="1">
        <f t="shared" si="6"/>
        <v>10</v>
      </c>
      <c r="B90" s="10">
        <f t="shared" si="7"/>
        <v>44135</v>
      </c>
      <c r="C90" s="42">
        <v>17858.850000000006</v>
      </c>
      <c r="D90" s="42">
        <v>6178095.1600000001</v>
      </c>
      <c r="E90" s="42">
        <v>0</v>
      </c>
      <c r="F90" s="42">
        <v>0</v>
      </c>
      <c r="G90" s="42">
        <v>23</v>
      </c>
      <c r="H90" s="42">
        <v>8160.47</v>
      </c>
      <c r="I90" s="42">
        <v>0</v>
      </c>
      <c r="J90" s="42">
        <v>8160.47</v>
      </c>
      <c r="K90" s="42">
        <v>44.209999999999994</v>
      </c>
      <c r="L90" s="42">
        <v>44.209999999999994</v>
      </c>
      <c r="M90" s="42">
        <v>4845</v>
      </c>
      <c r="N90" s="42">
        <v>0</v>
      </c>
      <c r="O90" s="42">
        <v>1871.67</v>
      </c>
      <c r="P90" s="42">
        <v>44.209999999999994</v>
      </c>
      <c r="Q90" s="42">
        <v>1827.46</v>
      </c>
      <c r="R90" s="42">
        <v>0</v>
      </c>
      <c r="S90" s="42">
        <v>6333.01</v>
      </c>
      <c r="T90" s="42">
        <v>6333.01</v>
      </c>
      <c r="U90" s="42">
        <v>1</v>
      </c>
      <c r="V90" s="42">
        <v>75.552351416666667</v>
      </c>
      <c r="W90" s="42">
        <v>0</v>
      </c>
      <c r="X90" s="42">
        <v>155</v>
      </c>
      <c r="Y90" s="42">
        <v>0</v>
      </c>
      <c r="Z90" s="42">
        <v>0</v>
      </c>
      <c r="AA90" s="42">
        <v>0</v>
      </c>
      <c r="AB90" s="42">
        <v>0</v>
      </c>
      <c r="AC90" s="42">
        <v>19</v>
      </c>
      <c r="AD90" s="42">
        <v>0</v>
      </c>
      <c r="AE90" s="58">
        <v>0.1111</v>
      </c>
      <c r="AF90" s="42">
        <v>31.349805583333335</v>
      </c>
      <c r="AG90" s="42">
        <v>0</v>
      </c>
      <c r="AH90" s="42">
        <v>0</v>
      </c>
      <c r="AI90" s="42">
        <v>4</v>
      </c>
      <c r="AJ90" s="42">
        <v>1251.67</v>
      </c>
      <c r="AK90" s="42">
        <v>0</v>
      </c>
      <c r="AL90" s="42">
        <v>0</v>
      </c>
      <c r="AM90" s="42">
        <v>0</v>
      </c>
      <c r="AN90" s="42">
        <v>0</v>
      </c>
      <c r="AO90" s="42"/>
      <c r="AP90" s="42">
        <f t="shared" si="5"/>
        <v>0</v>
      </c>
      <c r="AQ90" s="42"/>
      <c r="AR90" s="42"/>
    </row>
    <row r="91" spans="1:44" x14ac:dyDescent="0.2">
      <c r="A91" s="1">
        <f t="shared" si="6"/>
        <v>11</v>
      </c>
      <c r="B91" s="10">
        <f t="shared" si="7"/>
        <v>44165</v>
      </c>
      <c r="C91" s="42">
        <v>10906.099999999999</v>
      </c>
      <c r="D91" s="42">
        <v>6189001.2599999998</v>
      </c>
      <c r="E91" s="42">
        <v>0</v>
      </c>
      <c r="F91" s="42">
        <v>0</v>
      </c>
      <c r="G91" s="42">
        <v>20</v>
      </c>
      <c r="H91" s="42">
        <v>6333.01</v>
      </c>
      <c r="I91" s="42">
        <v>0</v>
      </c>
      <c r="J91" s="42">
        <v>6333.01</v>
      </c>
      <c r="K91" s="42">
        <v>34.299999999999997</v>
      </c>
      <c r="L91" s="42">
        <v>34.299999999999997</v>
      </c>
      <c r="M91" s="42">
        <v>3420</v>
      </c>
      <c r="N91" s="42">
        <v>0</v>
      </c>
      <c r="O91" s="42">
        <v>475</v>
      </c>
      <c r="P91" s="42">
        <v>21.81</v>
      </c>
      <c r="Q91" s="42">
        <v>453.19</v>
      </c>
      <c r="R91" s="42">
        <v>12.49</v>
      </c>
      <c r="S91" s="42">
        <v>5879.82</v>
      </c>
      <c r="T91" s="42">
        <v>5892.31</v>
      </c>
      <c r="U91" s="42">
        <v>1</v>
      </c>
      <c r="V91" s="42">
        <v>58.633117583333338</v>
      </c>
      <c r="W91" s="42">
        <v>0</v>
      </c>
      <c r="X91" s="42">
        <v>155</v>
      </c>
      <c r="Y91" s="42">
        <v>0</v>
      </c>
      <c r="Z91" s="42">
        <v>0</v>
      </c>
      <c r="AA91" s="42">
        <v>0</v>
      </c>
      <c r="AB91" s="42">
        <v>0</v>
      </c>
      <c r="AC91" s="42">
        <v>19</v>
      </c>
      <c r="AD91" s="42">
        <v>0</v>
      </c>
      <c r="AE91" s="58">
        <v>0.1111</v>
      </c>
      <c r="AF91" s="42">
        <v>24.329313416666668</v>
      </c>
      <c r="AG91" s="42">
        <v>0</v>
      </c>
      <c r="AH91" s="42">
        <v>0</v>
      </c>
      <c r="AI91" s="42">
        <v>1</v>
      </c>
      <c r="AJ91" s="42">
        <v>320</v>
      </c>
      <c r="AK91" s="42">
        <v>0</v>
      </c>
      <c r="AL91" s="42">
        <v>0</v>
      </c>
      <c r="AM91" s="42">
        <v>0</v>
      </c>
      <c r="AN91" s="42">
        <v>0</v>
      </c>
      <c r="AO91" s="42"/>
      <c r="AP91" s="42">
        <f t="shared" si="5"/>
        <v>0</v>
      </c>
      <c r="AQ91" s="42"/>
      <c r="AR91" s="42"/>
    </row>
    <row r="92" spans="1:44" x14ac:dyDescent="0.2">
      <c r="A92" s="1">
        <f t="shared" si="6"/>
        <v>12</v>
      </c>
      <c r="B92" s="10">
        <f t="shared" si="7"/>
        <v>44196</v>
      </c>
      <c r="C92" s="42">
        <v>9808.35</v>
      </c>
      <c r="D92" s="42">
        <v>6198809.6099999994</v>
      </c>
      <c r="E92" s="42">
        <v>0</v>
      </c>
      <c r="F92" s="42">
        <v>0</v>
      </c>
      <c r="G92" s="42">
        <v>14</v>
      </c>
      <c r="H92" s="42">
        <v>5879.82</v>
      </c>
      <c r="I92" s="42">
        <v>12.490000000000009</v>
      </c>
      <c r="J92" s="42">
        <v>5892.31</v>
      </c>
      <c r="K92" s="42">
        <v>31.909999999999993</v>
      </c>
      <c r="L92" s="42">
        <v>44.400000000000006</v>
      </c>
      <c r="M92" s="42">
        <v>3130</v>
      </c>
      <c r="N92" s="42">
        <v>0</v>
      </c>
      <c r="O92" s="42">
        <v>1425</v>
      </c>
      <c r="P92" s="42">
        <v>44.400000000000006</v>
      </c>
      <c r="Q92" s="42">
        <v>1380.6</v>
      </c>
      <c r="R92" s="42">
        <v>0</v>
      </c>
      <c r="S92" s="42">
        <v>4499.22</v>
      </c>
      <c r="T92" s="42">
        <v>4499.22</v>
      </c>
      <c r="U92" s="42">
        <v>1</v>
      </c>
      <c r="V92" s="42">
        <v>54.552970083333342</v>
      </c>
      <c r="W92" s="42">
        <v>0</v>
      </c>
      <c r="X92" s="42">
        <v>155</v>
      </c>
      <c r="Y92" s="42">
        <v>0</v>
      </c>
      <c r="Z92" s="42">
        <v>0</v>
      </c>
      <c r="AA92" s="42">
        <v>0</v>
      </c>
      <c r="AB92" s="42">
        <v>0</v>
      </c>
      <c r="AC92" s="42">
        <v>11</v>
      </c>
      <c r="AD92" s="42">
        <v>0</v>
      </c>
      <c r="AE92" s="58">
        <v>0.1111</v>
      </c>
      <c r="AF92" s="42">
        <v>22.63629091666667</v>
      </c>
      <c r="AG92" s="42">
        <v>0</v>
      </c>
      <c r="AH92" s="42">
        <v>0</v>
      </c>
      <c r="AI92" s="42">
        <v>3</v>
      </c>
      <c r="AJ92" s="42">
        <v>960</v>
      </c>
      <c r="AK92" s="42">
        <v>0</v>
      </c>
      <c r="AL92" s="42">
        <v>0</v>
      </c>
      <c r="AM92" s="42">
        <v>0</v>
      </c>
      <c r="AN92" s="42">
        <v>0</v>
      </c>
      <c r="AO92" s="42"/>
      <c r="AP92" s="42">
        <f t="shared" si="5"/>
        <v>0</v>
      </c>
      <c r="AQ92" s="42"/>
      <c r="AR92" s="42"/>
    </row>
    <row r="93" spans="1:44" x14ac:dyDescent="0.2">
      <c r="A93" s="1">
        <f t="shared" si="6"/>
        <v>1</v>
      </c>
      <c r="B93" s="10">
        <f t="shared" si="7"/>
        <v>44227</v>
      </c>
      <c r="C93" s="42">
        <v>8377.94</v>
      </c>
      <c r="D93" s="42">
        <v>6207187.5499999998</v>
      </c>
      <c r="E93" s="42">
        <v>0</v>
      </c>
      <c r="F93" s="42">
        <v>0</v>
      </c>
      <c r="G93" s="42">
        <v>6</v>
      </c>
      <c r="H93" s="42">
        <v>4499.22</v>
      </c>
      <c r="I93" s="42">
        <v>0</v>
      </c>
      <c r="J93" s="42">
        <v>4499.22</v>
      </c>
      <c r="K93" s="42">
        <v>24.370000000000005</v>
      </c>
      <c r="L93" s="42">
        <v>24.370000000000005</v>
      </c>
      <c r="M93" s="42">
        <v>1570</v>
      </c>
      <c r="N93" s="42">
        <v>0</v>
      </c>
      <c r="O93" s="42">
        <v>950</v>
      </c>
      <c r="P93" s="42">
        <v>7.48</v>
      </c>
      <c r="Q93" s="42">
        <v>942.52</v>
      </c>
      <c r="R93" s="42">
        <v>16.89</v>
      </c>
      <c r="S93" s="42">
        <v>3556.7</v>
      </c>
      <c r="T93" s="42">
        <v>3573.5899999999997</v>
      </c>
      <c r="U93" s="42">
        <v>1</v>
      </c>
      <c r="V93" s="42">
        <v>41.655278500000001</v>
      </c>
      <c r="W93" s="42">
        <v>0</v>
      </c>
      <c r="X93" s="42">
        <v>155</v>
      </c>
      <c r="Y93" s="42">
        <v>0</v>
      </c>
      <c r="Z93" s="42">
        <v>0</v>
      </c>
      <c r="AA93" s="42">
        <v>0</v>
      </c>
      <c r="AB93" s="42">
        <v>0</v>
      </c>
      <c r="AC93" s="42">
        <v>4</v>
      </c>
      <c r="AD93" s="42">
        <v>0</v>
      </c>
      <c r="AE93" s="58">
        <v>0.1111</v>
      </c>
      <c r="AF93" s="42">
        <v>17.284503500000003</v>
      </c>
      <c r="AG93" s="42">
        <v>0</v>
      </c>
      <c r="AH93" s="42">
        <v>0</v>
      </c>
      <c r="AI93" s="42">
        <v>2</v>
      </c>
      <c r="AJ93" s="42">
        <v>640</v>
      </c>
      <c r="AK93" s="42">
        <v>0</v>
      </c>
      <c r="AL93" s="42">
        <v>0</v>
      </c>
      <c r="AM93" s="42">
        <v>0</v>
      </c>
      <c r="AN93" s="42">
        <v>0</v>
      </c>
      <c r="AO93" s="42"/>
      <c r="AP93" s="42">
        <f t="shared" si="5"/>
        <v>0</v>
      </c>
      <c r="AQ93" s="42"/>
      <c r="AR93" s="42"/>
    </row>
    <row r="94" spans="1:44" x14ac:dyDescent="0.2">
      <c r="A94" s="1">
        <f t="shared" si="6"/>
        <v>2</v>
      </c>
      <c r="B94" s="10">
        <f t="shared" si="7"/>
        <v>44255</v>
      </c>
      <c r="C94" s="42">
        <v>9199.18</v>
      </c>
      <c r="D94" s="42">
        <v>6216386.7299999995</v>
      </c>
      <c r="E94" s="42">
        <v>0</v>
      </c>
      <c r="F94" s="42">
        <v>0</v>
      </c>
      <c r="G94" s="42">
        <v>7</v>
      </c>
      <c r="H94" s="42">
        <v>3556.7</v>
      </c>
      <c r="I94" s="42">
        <v>16.889999999999873</v>
      </c>
      <c r="J94" s="42">
        <v>3573.5899999999997</v>
      </c>
      <c r="K94" s="42">
        <v>19.360000000000127</v>
      </c>
      <c r="L94" s="42">
        <v>36.249999999999993</v>
      </c>
      <c r="M94" s="42">
        <v>1405</v>
      </c>
      <c r="N94" s="42">
        <v>0</v>
      </c>
      <c r="O94" s="42">
        <v>475</v>
      </c>
      <c r="P94" s="42">
        <v>33.869999999999997</v>
      </c>
      <c r="Q94" s="42">
        <v>441.13</v>
      </c>
      <c r="R94" s="42">
        <v>2.38</v>
      </c>
      <c r="S94" s="42">
        <v>3115.5699999999997</v>
      </c>
      <c r="T94" s="42">
        <v>3117.95</v>
      </c>
      <c r="U94" s="42">
        <v>1</v>
      </c>
      <c r="V94" s="42">
        <v>33.085487416666666</v>
      </c>
      <c r="W94" s="42">
        <v>0</v>
      </c>
      <c r="X94" s="42">
        <v>155</v>
      </c>
      <c r="Y94" s="42">
        <v>0</v>
      </c>
      <c r="Z94" s="42">
        <v>0</v>
      </c>
      <c r="AA94" s="42">
        <v>0</v>
      </c>
      <c r="AB94" s="42">
        <v>0</v>
      </c>
      <c r="AC94" s="42">
        <v>6</v>
      </c>
      <c r="AD94" s="42">
        <v>0</v>
      </c>
      <c r="AE94" s="58">
        <v>0.1111</v>
      </c>
      <c r="AF94" s="42">
        <v>13.728541583333334</v>
      </c>
      <c r="AG94" s="42">
        <v>0</v>
      </c>
      <c r="AH94" s="42">
        <v>0</v>
      </c>
      <c r="AI94" s="42">
        <v>1</v>
      </c>
      <c r="AJ94" s="42">
        <v>320</v>
      </c>
      <c r="AK94" s="42">
        <v>0</v>
      </c>
      <c r="AL94" s="42">
        <v>0</v>
      </c>
      <c r="AM94" s="42">
        <v>0</v>
      </c>
      <c r="AN94" s="42">
        <v>0</v>
      </c>
      <c r="AO94" s="42"/>
      <c r="AP94" s="42">
        <f t="shared" si="5"/>
        <v>0</v>
      </c>
      <c r="AQ94" s="42"/>
      <c r="AR94" s="42"/>
    </row>
    <row r="95" spans="1:44" x14ac:dyDescent="0.2">
      <c r="A95" s="1">
        <f t="shared" si="6"/>
        <v>3</v>
      </c>
      <c r="B95" s="10">
        <f t="shared" si="7"/>
        <v>44286</v>
      </c>
      <c r="C95" s="42">
        <v>6246.0199999999995</v>
      </c>
      <c r="D95" s="42">
        <v>6222632.7499999991</v>
      </c>
      <c r="E95" s="42">
        <v>0</v>
      </c>
      <c r="F95" s="42">
        <v>0</v>
      </c>
      <c r="G95" s="42">
        <v>2</v>
      </c>
      <c r="H95" s="42">
        <v>2988.7799999999997</v>
      </c>
      <c r="I95" s="42">
        <v>1.6899999999999977</v>
      </c>
      <c r="J95" s="42">
        <v>2990.47</v>
      </c>
      <c r="K95" s="42">
        <v>16.200000000000003</v>
      </c>
      <c r="L95" s="42">
        <v>17.89</v>
      </c>
      <c r="M95" s="42">
        <v>310</v>
      </c>
      <c r="N95" s="42">
        <v>0</v>
      </c>
      <c r="O95" s="42">
        <v>0</v>
      </c>
      <c r="P95" s="42">
        <v>0</v>
      </c>
      <c r="Q95" s="42">
        <v>0</v>
      </c>
      <c r="R95" s="42">
        <v>17.89</v>
      </c>
      <c r="S95" s="42">
        <v>2988.7799999999997</v>
      </c>
      <c r="T95" s="42">
        <v>3006.67</v>
      </c>
      <c r="U95" s="42">
        <v>1</v>
      </c>
      <c r="V95" s="42">
        <v>27.686768083333334</v>
      </c>
      <c r="W95" s="42">
        <v>0</v>
      </c>
      <c r="X95" s="42">
        <v>155</v>
      </c>
      <c r="Y95" s="42">
        <v>0</v>
      </c>
      <c r="Z95" s="42">
        <v>0</v>
      </c>
      <c r="AA95" s="42">
        <v>0</v>
      </c>
      <c r="AB95" s="42">
        <v>0</v>
      </c>
      <c r="AC95" s="42">
        <v>2</v>
      </c>
      <c r="AD95" s="42">
        <v>0</v>
      </c>
      <c r="AE95" s="58">
        <v>0.1111</v>
      </c>
      <c r="AF95" s="42">
        <v>11.488388916666667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/>
      <c r="AP95" s="42">
        <f t="shared" si="5"/>
        <v>0</v>
      </c>
      <c r="AQ95" s="42"/>
      <c r="AR95" s="42"/>
    </row>
    <row r="96" spans="1:44" x14ac:dyDescent="0.2">
      <c r="A96" s="1">
        <f t="shared" si="6"/>
        <v>4</v>
      </c>
      <c r="B96" s="10">
        <f t="shared" si="7"/>
        <v>44316</v>
      </c>
      <c r="C96" s="42">
        <v>6625.76</v>
      </c>
      <c r="D96" s="42">
        <v>6229258.5099999988</v>
      </c>
      <c r="E96" s="42">
        <v>0</v>
      </c>
      <c r="F96" s="42">
        <v>0</v>
      </c>
      <c r="G96" s="42">
        <v>6</v>
      </c>
      <c r="H96" s="42">
        <v>2988.7799999999997</v>
      </c>
      <c r="I96" s="42">
        <v>17.889999999999986</v>
      </c>
      <c r="J96" s="42">
        <v>3006.67</v>
      </c>
      <c r="K96" s="42">
        <v>16.280000000000015</v>
      </c>
      <c r="L96" s="42">
        <v>34.17</v>
      </c>
      <c r="M96" s="42">
        <v>1570</v>
      </c>
      <c r="N96" s="42">
        <v>0</v>
      </c>
      <c r="O96" s="42">
        <v>792.76</v>
      </c>
      <c r="P96" s="42">
        <v>34.17</v>
      </c>
      <c r="Q96" s="42">
        <v>758.59</v>
      </c>
      <c r="R96" s="42">
        <v>0</v>
      </c>
      <c r="S96" s="42">
        <v>2230.19</v>
      </c>
      <c r="T96" s="42">
        <v>2230.19</v>
      </c>
      <c r="U96" s="42">
        <v>1</v>
      </c>
      <c r="V96" s="42">
        <v>27.836753083333335</v>
      </c>
      <c r="W96" s="42">
        <v>0</v>
      </c>
      <c r="X96" s="42">
        <v>155</v>
      </c>
      <c r="Y96" s="42">
        <v>0</v>
      </c>
      <c r="Z96" s="42">
        <v>0</v>
      </c>
      <c r="AA96" s="42">
        <v>0</v>
      </c>
      <c r="AB96" s="42">
        <v>0</v>
      </c>
      <c r="AC96" s="42">
        <v>4</v>
      </c>
      <c r="AD96" s="42">
        <v>0</v>
      </c>
      <c r="AE96" s="58">
        <v>0.1111</v>
      </c>
      <c r="AF96" s="42">
        <v>11.550623916666668</v>
      </c>
      <c r="AG96" s="42">
        <v>0</v>
      </c>
      <c r="AH96" s="42">
        <v>0</v>
      </c>
      <c r="AI96" s="42">
        <v>2</v>
      </c>
      <c r="AJ96" s="42">
        <v>482.76000000000005</v>
      </c>
      <c r="AK96" s="42">
        <v>0</v>
      </c>
      <c r="AL96" s="42">
        <v>0</v>
      </c>
      <c r="AM96" s="42">
        <v>0</v>
      </c>
      <c r="AN96" s="42">
        <v>0</v>
      </c>
      <c r="AO96" s="42"/>
      <c r="AP96" s="42">
        <f t="shared" si="5"/>
        <v>0</v>
      </c>
      <c r="AQ96" s="42"/>
      <c r="AR96" s="42"/>
    </row>
    <row r="97" spans="1:44" x14ac:dyDescent="0.2">
      <c r="A97" s="1">
        <f t="shared" si="6"/>
        <v>5</v>
      </c>
      <c r="B97" s="10">
        <f t="shared" si="7"/>
        <v>44347</v>
      </c>
      <c r="C97" s="42">
        <v>6838.2900000000009</v>
      </c>
      <c r="D97" s="42">
        <v>6236096.7999999989</v>
      </c>
      <c r="E97" s="42">
        <v>0</v>
      </c>
      <c r="F97" s="42">
        <v>0</v>
      </c>
      <c r="G97" s="42">
        <v>7</v>
      </c>
      <c r="H97" s="42">
        <v>2230.19</v>
      </c>
      <c r="I97" s="42">
        <v>0</v>
      </c>
      <c r="J97" s="42">
        <v>2230.19</v>
      </c>
      <c r="K97" s="42">
        <v>12.08</v>
      </c>
      <c r="L97" s="42">
        <v>12.08</v>
      </c>
      <c r="M97" s="42">
        <v>1405</v>
      </c>
      <c r="N97" s="42">
        <v>0</v>
      </c>
      <c r="O97" s="42">
        <v>475</v>
      </c>
      <c r="P97" s="42">
        <v>12.08</v>
      </c>
      <c r="Q97" s="42">
        <v>462.92</v>
      </c>
      <c r="R97" s="42">
        <v>0</v>
      </c>
      <c r="S97" s="42">
        <v>1767.27</v>
      </c>
      <c r="T97" s="42">
        <v>1767.27</v>
      </c>
      <c r="U97" s="42">
        <v>1</v>
      </c>
      <c r="V97" s="42">
        <v>20.647842416666666</v>
      </c>
      <c r="W97" s="42">
        <v>0</v>
      </c>
      <c r="X97" s="42">
        <v>155</v>
      </c>
      <c r="Y97" s="42">
        <v>0</v>
      </c>
      <c r="Z97" s="42">
        <v>0</v>
      </c>
      <c r="AA97" s="42">
        <v>0</v>
      </c>
      <c r="AB97" s="42">
        <v>0</v>
      </c>
      <c r="AC97" s="42">
        <v>6</v>
      </c>
      <c r="AD97" s="42">
        <v>0</v>
      </c>
      <c r="AE97" s="58">
        <v>0.1111</v>
      </c>
      <c r="AF97" s="42">
        <v>8.5676465833333335</v>
      </c>
      <c r="AG97" s="42">
        <v>0</v>
      </c>
      <c r="AH97" s="42">
        <v>0</v>
      </c>
      <c r="AI97" s="42">
        <v>1</v>
      </c>
      <c r="AJ97" s="42">
        <v>320</v>
      </c>
      <c r="AK97" s="42">
        <v>0</v>
      </c>
      <c r="AL97" s="42">
        <v>0</v>
      </c>
      <c r="AM97" s="42">
        <v>0</v>
      </c>
      <c r="AN97" s="42">
        <v>0</v>
      </c>
      <c r="AO97" s="42"/>
      <c r="AP97" s="42">
        <f t="shared" si="5"/>
        <v>0</v>
      </c>
      <c r="AQ97" s="42"/>
      <c r="AR97" s="42"/>
    </row>
    <row r="98" spans="1:44" x14ac:dyDescent="0.2">
      <c r="A98" s="1">
        <f t="shared" si="6"/>
        <v>6</v>
      </c>
      <c r="B98" s="10">
        <f t="shared" si="7"/>
        <v>44377</v>
      </c>
      <c r="C98" s="42">
        <v>5898.81</v>
      </c>
      <c r="D98" s="42">
        <v>6241995.6099999985</v>
      </c>
      <c r="E98" s="42">
        <v>0</v>
      </c>
      <c r="F98" s="42">
        <v>0</v>
      </c>
      <c r="G98" s="42">
        <v>4</v>
      </c>
      <c r="H98" s="42">
        <v>1767.27</v>
      </c>
      <c r="I98" s="42">
        <v>0</v>
      </c>
      <c r="J98" s="42">
        <v>1767.27</v>
      </c>
      <c r="K98" s="42">
        <v>9.57</v>
      </c>
      <c r="L98" s="42">
        <v>9.57</v>
      </c>
      <c r="M98" s="42">
        <v>940</v>
      </c>
      <c r="N98" s="42">
        <v>0</v>
      </c>
      <c r="O98" s="42">
        <v>475</v>
      </c>
      <c r="P98" s="42">
        <v>9.57</v>
      </c>
      <c r="Q98" s="42">
        <v>465.43</v>
      </c>
      <c r="R98" s="42">
        <v>0</v>
      </c>
      <c r="S98" s="42">
        <v>1301.8399999999999</v>
      </c>
      <c r="T98" s="42">
        <v>1301.8399999999999</v>
      </c>
      <c r="U98" s="42">
        <v>1</v>
      </c>
      <c r="V98" s="42">
        <v>16.361974750000002</v>
      </c>
      <c r="W98" s="42">
        <v>0</v>
      </c>
      <c r="X98" s="42">
        <v>155</v>
      </c>
      <c r="Y98" s="42">
        <v>0</v>
      </c>
      <c r="Z98" s="42">
        <v>0</v>
      </c>
      <c r="AA98" s="42">
        <v>0</v>
      </c>
      <c r="AB98" s="42">
        <v>0</v>
      </c>
      <c r="AC98" s="42">
        <v>3</v>
      </c>
      <c r="AD98" s="42">
        <v>0</v>
      </c>
      <c r="AE98" s="58">
        <v>0.1111</v>
      </c>
      <c r="AF98" s="42">
        <v>6.7892622500000002</v>
      </c>
      <c r="AG98" s="42">
        <v>0</v>
      </c>
      <c r="AH98" s="42">
        <v>0</v>
      </c>
      <c r="AI98" s="42">
        <v>1</v>
      </c>
      <c r="AJ98" s="42">
        <v>320</v>
      </c>
      <c r="AK98" s="42">
        <v>0</v>
      </c>
      <c r="AL98" s="42">
        <v>0</v>
      </c>
      <c r="AM98" s="42">
        <v>0</v>
      </c>
      <c r="AN98" s="42">
        <v>0</v>
      </c>
      <c r="AO98" s="42"/>
      <c r="AP98" s="42">
        <f t="shared" si="5"/>
        <v>0</v>
      </c>
      <c r="AQ98" s="42"/>
      <c r="AR98" s="42"/>
    </row>
    <row r="99" spans="1:44" x14ac:dyDescent="0.2">
      <c r="A99" s="1">
        <f t="shared" si="6"/>
        <v>7</v>
      </c>
      <c r="B99" s="10">
        <f t="shared" si="7"/>
        <v>44408</v>
      </c>
      <c r="C99" s="42">
        <v>4909.46</v>
      </c>
      <c r="D99" s="42">
        <v>6246905.0699999984</v>
      </c>
      <c r="E99" s="42">
        <v>0</v>
      </c>
      <c r="F99" s="42">
        <v>0</v>
      </c>
      <c r="G99" s="42">
        <v>6</v>
      </c>
      <c r="H99" s="42">
        <v>1301.8399999999999</v>
      </c>
      <c r="I99" s="42">
        <v>0</v>
      </c>
      <c r="J99" s="42">
        <v>1301.8399999999999</v>
      </c>
      <c r="K99" s="42">
        <v>7.05</v>
      </c>
      <c r="L99" s="42">
        <v>7.05</v>
      </c>
      <c r="M99" s="42">
        <v>1250</v>
      </c>
      <c r="N99" s="42">
        <v>0</v>
      </c>
      <c r="O99" s="42">
        <v>475</v>
      </c>
      <c r="P99" s="42">
        <v>7.05</v>
      </c>
      <c r="Q99" s="42">
        <v>467.95</v>
      </c>
      <c r="R99" s="42">
        <v>0</v>
      </c>
      <c r="S99" s="42">
        <v>833.89</v>
      </c>
      <c r="T99" s="42">
        <v>833.89</v>
      </c>
      <c r="U99" s="42">
        <v>1</v>
      </c>
      <c r="V99" s="42">
        <v>12.052868666666667</v>
      </c>
      <c r="W99" s="42">
        <v>0</v>
      </c>
      <c r="X99" s="42">
        <v>155</v>
      </c>
      <c r="Y99" s="42">
        <v>0</v>
      </c>
      <c r="Z99" s="42">
        <v>0</v>
      </c>
      <c r="AA99" s="42">
        <v>0</v>
      </c>
      <c r="AB99" s="42">
        <v>0</v>
      </c>
      <c r="AC99" s="42">
        <v>5</v>
      </c>
      <c r="AD99" s="42">
        <v>0</v>
      </c>
      <c r="AE99" s="58">
        <v>0.1111</v>
      </c>
      <c r="AF99" s="42">
        <v>5.0012353333333328</v>
      </c>
      <c r="AG99" s="42">
        <v>0</v>
      </c>
      <c r="AH99" s="42">
        <v>0</v>
      </c>
      <c r="AI99" s="42">
        <v>1</v>
      </c>
      <c r="AJ99" s="42">
        <v>320</v>
      </c>
      <c r="AK99" s="42">
        <v>0</v>
      </c>
      <c r="AL99" s="42">
        <v>0</v>
      </c>
      <c r="AM99" s="42">
        <v>0</v>
      </c>
      <c r="AN99" s="42">
        <v>0</v>
      </c>
      <c r="AO99" s="42"/>
      <c r="AP99" s="42">
        <f t="shared" si="5"/>
        <v>0</v>
      </c>
      <c r="AQ99" s="42"/>
      <c r="AR99" s="42"/>
    </row>
    <row r="100" spans="1:44" x14ac:dyDescent="0.2">
      <c r="A100" s="1">
        <f t="shared" si="6"/>
        <v>8</v>
      </c>
      <c r="B100" s="10">
        <f t="shared" si="7"/>
        <v>44439</v>
      </c>
      <c r="C100" s="42">
        <v>4315.83</v>
      </c>
      <c r="D100" s="42">
        <v>6251220.8999999985</v>
      </c>
      <c r="E100" s="42">
        <v>0</v>
      </c>
      <c r="F100" s="42">
        <v>0</v>
      </c>
      <c r="G100" s="42">
        <v>4</v>
      </c>
      <c r="H100" s="42">
        <v>833.8900000000001</v>
      </c>
      <c r="I100" s="42">
        <v>0</v>
      </c>
      <c r="J100" s="42">
        <v>833.89</v>
      </c>
      <c r="K100" s="42">
        <v>4.5199999999999996</v>
      </c>
      <c r="L100" s="42">
        <v>4.5199999999999996</v>
      </c>
      <c r="M100" s="42">
        <v>940</v>
      </c>
      <c r="N100" s="42">
        <v>0</v>
      </c>
      <c r="O100" s="42">
        <v>475</v>
      </c>
      <c r="P100" s="42">
        <v>4.5199999999999996</v>
      </c>
      <c r="Q100" s="42">
        <v>470.48</v>
      </c>
      <c r="R100" s="42">
        <v>0</v>
      </c>
      <c r="S100" s="42">
        <v>363.41</v>
      </c>
      <c r="T100" s="42">
        <v>363.41</v>
      </c>
      <c r="U100" s="42">
        <v>1</v>
      </c>
      <c r="V100" s="42">
        <v>7.7204315833333332</v>
      </c>
      <c r="W100" s="42">
        <v>0</v>
      </c>
      <c r="X100" s="42">
        <v>155</v>
      </c>
      <c r="Y100" s="42">
        <v>0</v>
      </c>
      <c r="Z100" s="42">
        <v>0</v>
      </c>
      <c r="AA100" s="42">
        <v>0</v>
      </c>
      <c r="AB100" s="42">
        <v>0</v>
      </c>
      <c r="AC100" s="42">
        <v>3</v>
      </c>
      <c r="AD100" s="42">
        <v>0</v>
      </c>
      <c r="AE100" s="58">
        <v>0.1111</v>
      </c>
      <c r="AF100" s="42">
        <v>3.2035274166666667</v>
      </c>
      <c r="AG100" s="42">
        <v>0</v>
      </c>
      <c r="AH100" s="42">
        <v>0</v>
      </c>
      <c r="AI100" s="42">
        <v>1</v>
      </c>
      <c r="AJ100" s="42">
        <v>320</v>
      </c>
      <c r="AK100" s="42">
        <v>0</v>
      </c>
      <c r="AL100" s="42">
        <v>0</v>
      </c>
      <c r="AM100" s="42">
        <v>0</v>
      </c>
      <c r="AN100" s="42">
        <v>0</v>
      </c>
      <c r="AO100" s="42"/>
      <c r="AP100" s="42">
        <f t="shared" si="5"/>
        <v>0</v>
      </c>
      <c r="AQ100" s="42"/>
      <c r="AR100" s="42"/>
    </row>
    <row r="101" spans="1:44" x14ac:dyDescent="0.2">
      <c r="A101" s="1">
        <f t="shared" si="6"/>
        <v>9</v>
      </c>
      <c r="B101" s="10">
        <f t="shared" si="7"/>
        <v>44469</v>
      </c>
      <c r="C101" s="42">
        <v>3109.52</v>
      </c>
      <c r="D101" s="42">
        <v>6254330.4199999981</v>
      </c>
      <c r="E101" s="42">
        <v>0</v>
      </c>
      <c r="F101" s="42">
        <v>0</v>
      </c>
      <c r="G101" s="42">
        <v>4</v>
      </c>
      <c r="H101" s="42">
        <v>363.41</v>
      </c>
      <c r="I101" s="42">
        <v>0</v>
      </c>
      <c r="J101" s="42">
        <v>363.41</v>
      </c>
      <c r="K101" s="42">
        <v>1.97</v>
      </c>
      <c r="L101" s="42">
        <v>1.97</v>
      </c>
      <c r="M101" s="42">
        <v>940</v>
      </c>
      <c r="N101" s="42">
        <v>0</v>
      </c>
      <c r="O101" s="42">
        <v>365.38000000000005</v>
      </c>
      <c r="P101" s="42">
        <v>1.97</v>
      </c>
      <c r="Q101" s="42">
        <v>363.41</v>
      </c>
      <c r="R101" s="42">
        <v>0</v>
      </c>
      <c r="S101" s="42">
        <v>0</v>
      </c>
      <c r="T101" s="42">
        <v>0</v>
      </c>
      <c r="U101" s="42">
        <v>1</v>
      </c>
      <c r="V101" s="42">
        <v>3.3645709166666671</v>
      </c>
      <c r="W101" s="42">
        <v>0</v>
      </c>
      <c r="X101" s="42">
        <v>155</v>
      </c>
      <c r="Y101" s="42">
        <v>0</v>
      </c>
      <c r="Z101" s="42">
        <v>0</v>
      </c>
      <c r="AA101" s="42">
        <v>0</v>
      </c>
      <c r="AB101" s="42">
        <v>0</v>
      </c>
      <c r="AC101" s="42">
        <v>3</v>
      </c>
      <c r="AD101" s="42">
        <v>0</v>
      </c>
      <c r="AE101" s="58">
        <v>0.1111</v>
      </c>
      <c r="AF101" s="42">
        <v>1.3961000833333335</v>
      </c>
      <c r="AG101" s="42">
        <v>0</v>
      </c>
      <c r="AH101" s="42">
        <v>0</v>
      </c>
      <c r="AI101" s="42">
        <v>1</v>
      </c>
      <c r="AJ101" s="42">
        <v>210.38000000000005</v>
      </c>
      <c r="AK101" s="42">
        <v>0</v>
      </c>
      <c r="AL101" s="42">
        <v>0</v>
      </c>
      <c r="AM101" s="42">
        <v>0</v>
      </c>
      <c r="AN101" s="42">
        <v>0</v>
      </c>
      <c r="AO101" s="42"/>
      <c r="AP101" s="42">
        <f t="shared" si="5"/>
        <v>0</v>
      </c>
      <c r="AQ101" s="42"/>
      <c r="AR101" s="42"/>
    </row>
    <row r="102" spans="1:44" x14ac:dyDescent="0.2">
      <c r="A102" s="1">
        <f t="shared" si="6"/>
        <v>10</v>
      </c>
      <c r="B102" s="10">
        <f t="shared" si="7"/>
        <v>44500</v>
      </c>
      <c r="C102" s="42">
        <v>2641.17</v>
      </c>
      <c r="D102" s="42">
        <v>6256971.589999998</v>
      </c>
      <c r="E102" s="42">
        <v>0</v>
      </c>
      <c r="F102" s="42">
        <v>0</v>
      </c>
      <c r="G102" s="42">
        <v>3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465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1</v>
      </c>
      <c r="V102" s="42">
        <v>0</v>
      </c>
      <c r="W102" s="42">
        <v>0</v>
      </c>
      <c r="X102" s="42">
        <v>155</v>
      </c>
      <c r="Y102" s="42">
        <v>0</v>
      </c>
      <c r="Z102" s="42">
        <v>0</v>
      </c>
      <c r="AA102" s="42">
        <v>0</v>
      </c>
      <c r="AB102" s="42">
        <v>0</v>
      </c>
      <c r="AC102" s="42">
        <v>3</v>
      </c>
      <c r="AD102" s="42">
        <v>0</v>
      </c>
      <c r="AE102" s="58">
        <v>0.1111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  <c r="AN102" s="42">
        <v>0</v>
      </c>
      <c r="AO102" s="42"/>
      <c r="AP102" s="42">
        <f t="shared" si="5"/>
        <v>0</v>
      </c>
      <c r="AQ102" s="42"/>
      <c r="AR102" s="42"/>
    </row>
    <row r="103" spans="1:44" x14ac:dyDescent="0.2">
      <c r="A103" s="1">
        <f t="shared" si="6"/>
        <v>11</v>
      </c>
      <c r="B103" s="10">
        <f t="shared" si="7"/>
        <v>44530</v>
      </c>
      <c r="C103" s="42">
        <v>1777.98</v>
      </c>
      <c r="D103" s="42">
        <v>6258749.5699999984</v>
      </c>
      <c r="E103" s="42">
        <v>0</v>
      </c>
      <c r="F103" s="42">
        <v>0</v>
      </c>
      <c r="G103" s="42">
        <v>3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465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1</v>
      </c>
      <c r="V103" s="42">
        <v>0</v>
      </c>
      <c r="W103" s="42">
        <v>0</v>
      </c>
      <c r="X103" s="42">
        <v>155</v>
      </c>
      <c r="Y103" s="42">
        <v>0</v>
      </c>
      <c r="Z103" s="42">
        <v>0</v>
      </c>
      <c r="AA103" s="42">
        <v>0</v>
      </c>
      <c r="AB103" s="42">
        <v>0</v>
      </c>
      <c r="AC103" s="42">
        <v>3</v>
      </c>
      <c r="AD103" s="42">
        <v>0</v>
      </c>
      <c r="AE103" s="58">
        <v>0.1111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  <c r="AN103" s="42">
        <v>0</v>
      </c>
      <c r="AO103" s="42"/>
      <c r="AP103" s="42">
        <f t="shared" si="5"/>
        <v>0</v>
      </c>
      <c r="AQ103" s="42"/>
      <c r="AR103" s="42"/>
    </row>
    <row r="104" spans="1:44" x14ac:dyDescent="0.2">
      <c r="A104" s="1">
        <f t="shared" si="6"/>
        <v>12</v>
      </c>
      <c r="B104" s="10">
        <f t="shared" si="7"/>
        <v>44561</v>
      </c>
      <c r="C104" s="42">
        <v>1129.8399999999999</v>
      </c>
      <c r="D104" s="42">
        <v>6259879.4099999983</v>
      </c>
      <c r="E104" s="42">
        <v>0</v>
      </c>
      <c r="F104" s="42">
        <v>0</v>
      </c>
      <c r="G104" s="42">
        <v>2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310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1</v>
      </c>
      <c r="V104" s="42">
        <v>0</v>
      </c>
      <c r="W104" s="42">
        <v>0</v>
      </c>
      <c r="X104" s="42">
        <v>155</v>
      </c>
      <c r="Y104" s="42">
        <v>0</v>
      </c>
      <c r="Z104" s="42">
        <v>0</v>
      </c>
      <c r="AA104" s="42">
        <v>0</v>
      </c>
      <c r="AB104" s="42">
        <v>0</v>
      </c>
      <c r="AC104" s="42">
        <v>2</v>
      </c>
      <c r="AD104" s="42">
        <v>0</v>
      </c>
      <c r="AE104" s="58">
        <v>0.1111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  <c r="AN104" s="42">
        <v>0</v>
      </c>
      <c r="AO104" s="42"/>
      <c r="AP104" s="42">
        <f t="shared" si="5"/>
        <v>0</v>
      </c>
      <c r="AQ104" s="42"/>
      <c r="AR104" s="42"/>
    </row>
    <row r="105" spans="1:44" x14ac:dyDescent="0.2">
      <c r="A105" s="1">
        <f t="shared" si="6"/>
        <v>1</v>
      </c>
      <c r="B105" s="10">
        <f t="shared" si="7"/>
        <v>44592</v>
      </c>
      <c r="C105" s="42">
        <v>282.94</v>
      </c>
      <c r="D105" s="42">
        <v>6260162.3499999987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1</v>
      </c>
      <c r="V105" s="42">
        <v>0</v>
      </c>
      <c r="W105" s="42">
        <v>0</v>
      </c>
      <c r="X105" s="42">
        <v>155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58">
        <v>0.1111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/>
      <c r="AP105" s="42">
        <f t="shared" si="5"/>
        <v>0</v>
      </c>
      <c r="AQ105" s="42"/>
      <c r="AR105" s="42"/>
    </row>
    <row r="106" spans="1:44" x14ac:dyDescent="0.2">
      <c r="A106" s="1">
        <f t="shared" si="6"/>
        <v>2</v>
      </c>
      <c r="B106" s="10">
        <f t="shared" si="7"/>
        <v>44620</v>
      </c>
      <c r="C106" s="42">
        <v>321.19</v>
      </c>
      <c r="D106" s="42">
        <v>6260483.5399999991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1</v>
      </c>
      <c r="V106" s="42">
        <v>0</v>
      </c>
      <c r="W106" s="42">
        <v>0</v>
      </c>
      <c r="X106" s="42">
        <v>155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58">
        <v>0.1111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  <c r="AN106" s="42">
        <v>0</v>
      </c>
      <c r="AO106" s="42"/>
      <c r="AP106" s="42">
        <f t="shared" si="5"/>
        <v>0</v>
      </c>
      <c r="AQ106" s="42"/>
      <c r="AR106" s="42"/>
    </row>
    <row r="107" spans="1:44" x14ac:dyDescent="0.2">
      <c r="A107" s="1">
        <f t="shared" si="6"/>
        <v>3</v>
      </c>
      <c r="B107" s="10">
        <f t="shared" si="7"/>
        <v>44651</v>
      </c>
      <c r="C107" s="42">
        <v>432.06</v>
      </c>
      <c r="D107" s="42">
        <v>6260915.5999999987</v>
      </c>
      <c r="E107" s="42">
        <v>0</v>
      </c>
      <c r="F107" s="42">
        <v>0</v>
      </c>
      <c r="G107" s="42">
        <v>1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155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1</v>
      </c>
      <c r="V107" s="42">
        <v>0</v>
      </c>
      <c r="W107" s="42">
        <v>0</v>
      </c>
      <c r="X107" s="42">
        <v>155</v>
      </c>
      <c r="Y107" s="42">
        <v>0</v>
      </c>
      <c r="Z107" s="42">
        <v>0</v>
      </c>
      <c r="AA107" s="42">
        <v>0</v>
      </c>
      <c r="AB107" s="42">
        <v>0</v>
      </c>
      <c r="AC107" s="42">
        <v>1</v>
      </c>
      <c r="AD107" s="42">
        <v>0</v>
      </c>
      <c r="AE107" s="58">
        <v>0.1111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  <c r="AN107" s="42">
        <v>0</v>
      </c>
      <c r="AO107" s="42"/>
      <c r="AP107" s="42">
        <f t="shared" si="5"/>
        <v>0</v>
      </c>
      <c r="AQ107" s="42"/>
      <c r="AR107" s="42"/>
    </row>
    <row r="108" spans="1:44" x14ac:dyDescent="0.2">
      <c r="A108" s="1">
        <f t="shared" si="6"/>
        <v>4</v>
      </c>
      <c r="B108" s="10">
        <f t="shared" si="7"/>
        <v>44681</v>
      </c>
      <c r="C108" s="42">
        <v>469.35</v>
      </c>
      <c r="D108" s="42">
        <v>6261384.9499999983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1</v>
      </c>
      <c r="V108" s="42">
        <v>0</v>
      </c>
      <c r="W108" s="42">
        <v>0</v>
      </c>
      <c r="X108" s="42">
        <v>155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58">
        <v>0.1111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2">
        <v>0</v>
      </c>
      <c r="AO108" s="42"/>
      <c r="AP108" s="42">
        <f t="shared" si="5"/>
        <v>0</v>
      </c>
      <c r="AQ108" s="42"/>
      <c r="AR108" s="42"/>
    </row>
    <row r="109" spans="1:44" x14ac:dyDescent="0.2">
      <c r="A109" s="1">
        <f t="shared" ref="A109:A140" si="8">MONTH(B109)</f>
        <v>5</v>
      </c>
      <c r="B109" s="10">
        <f t="shared" si="7"/>
        <v>44712</v>
      </c>
      <c r="C109" s="42">
        <v>548.67999999999995</v>
      </c>
      <c r="D109" s="42">
        <v>6261933.629999998</v>
      </c>
      <c r="E109" s="42">
        <v>0</v>
      </c>
      <c r="F109" s="42">
        <v>0</v>
      </c>
      <c r="G109" s="42">
        <v>1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155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1</v>
      </c>
      <c r="V109" s="42">
        <v>0</v>
      </c>
      <c r="W109" s="42">
        <v>0</v>
      </c>
      <c r="X109" s="42">
        <v>155</v>
      </c>
      <c r="Y109" s="42">
        <v>0</v>
      </c>
      <c r="Z109" s="42">
        <v>0</v>
      </c>
      <c r="AA109" s="42">
        <v>0</v>
      </c>
      <c r="AB109" s="42">
        <v>0</v>
      </c>
      <c r="AC109" s="42">
        <v>1</v>
      </c>
      <c r="AD109" s="42">
        <v>0</v>
      </c>
      <c r="AE109" s="58">
        <v>0.1111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  <c r="AN109" s="42">
        <v>0</v>
      </c>
      <c r="AO109" s="42"/>
      <c r="AP109" s="42">
        <f t="shared" si="5"/>
        <v>0</v>
      </c>
      <c r="AQ109" s="42"/>
      <c r="AR109" s="42"/>
    </row>
    <row r="110" spans="1:44" x14ac:dyDescent="0.2">
      <c r="A110" s="1">
        <f t="shared" si="8"/>
        <v>6</v>
      </c>
      <c r="B110" s="10">
        <f t="shared" si="7"/>
        <v>44742</v>
      </c>
      <c r="C110" s="42">
        <v>0</v>
      </c>
      <c r="D110" s="42">
        <v>6261933.629999998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1</v>
      </c>
      <c r="V110" s="42">
        <v>0</v>
      </c>
      <c r="W110" s="42">
        <v>0</v>
      </c>
      <c r="X110" s="42">
        <v>155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58">
        <v>0.1111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/>
      <c r="AP110" s="42">
        <f t="shared" si="5"/>
        <v>0</v>
      </c>
      <c r="AQ110" s="42"/>
      <c r="AR110" s="42"/>
    </row>
    <row r="111" spans="1:44" x14ac:dyDescent="0.2">
      <c r="A111" s="1">
        <f t="shared" si="8"/>
        <v>7</v>
      </c>
      <c r="B111" s="10">
        <f t="shared" si="7"/>
        <v>44773</v>
      </c>
      <c r="C111" s="42">
        <v>0</v>
      </c>
      <c r="D111" s="42">
        <v>6261933.629999998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1</v>
      </c>
      <c r="V111" s="42">
        <v>0</v>
      </c>
      <c r="W111" s="42">
        <v>0</v>
      </c>
      <c r="X111" s="42">
        <v>155</v>
      </c>
      <c r="Y111" s="42">
        <v>0</v>
      </c>
      <c r="Z111" s="42">
        <v>0</v>
      </c>
      <c r="AA111" s="42">
        <v>0</v>
      </c>
      <c r="AB111" s="42">
        <v>0</v>
      </c>
      <c r="AC111" s="42">
        <v>0</v>
      </c>
      <c r="AD111" s="42">
        <v>0</v>
      </c>
      <c r="AE111" s="58">
        <v>0.1111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/>
      <c r="AP111" s="42">
        <f t="shared" si="5"/>
        <v>0</v>
      </c>
      <c r="AQ111" s="42"/>
      <c r="AR111" s="42"/>
    </row>
    <row r="112" spans="1:44" x14ac:dyDescent="0.2">
      <c r="A112" s="1">
        <f t="shared" si="8"/>
        <v>8</v>
      </c>
      <c r="B112" s="10">
        <f t="shared" si="7"/>
        <v>44804</v>
      </c>
      <c r="C112" s="42">
        <v>0</v>
      </c>
      <c r="D112" s="42">
        <v>6261933.629999998</v>
      </c>
      <c r="E112" s="42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1</v>
      </c>
      <c r="V112" s="42">
        <v>0</v>
      </c>
      <c r="W112" s="42">
        <v>0</v>
      </c>
      <c r="X112" s="42">
        <v>155</v>
      </c>
      <c r="Y112" s="42">
        <v>0</v>
      </c>
      <c r="Z112" s="42">
        <v>0</v>
      </c>
      <c r="AA112" s="42">
        <v>0</v>
      </c>
      <c r="AB112" s="42">
        <v>0</v>
      </c>
      <c r="AC112" s="42">
        <v>0</v>
      </c>
      <c r="AD112" s="42">
        <v>0</v>
      </c>
      <c r="AE112" s="58">
        <v>0.1111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  <c r="AN112" s="42">
        <v>0</v>
      </c>
      <c r="AO112" s="42"/>
      <c r="AP112" s="42">
        <f t="shared" si="5"/>
        <v>0</v>
      </c>
      <c r="AQ112" s="42"/>
      <c r="AR112" s="42"/>
    </row>
    <row r="113" spans="1:44" x14ac:dyDescent="0.2">
      <c r="A113" s="1">
        <f t="shared" si="8"/>
        <v>9</v>
      </c>
      <c r="B113" s="10">
        <f t="shared" si="7"/>
        <v>44834</v>
      </c>
      <c r="C113" s="42">
        <v>0</v>
      </c>
      <c r="D113" s="42">
        <v>6261933.629999998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1</v>
      </c>
      <c r="V113" s="42">
        <v>0</v>
      </c>
      <c r="W113" s="42">
        <v>0</v>
      </c>
      <c r="X113" s="42">
        <v>155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58">
        <v>0.1111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/>
      <c r="AP113" s="42">
        <f t="shared" si="5"/>
        <v>0</v>
      </c>
      <c r="AQ113" s="42"/>
      <c r="AR113" s="42"/>
    </row>
    <row r="114" spans="1:44" x14ac:dyDescent="0.2">
      <c r="A114" s="1">
        <f t="shared" si="8"/>
        <v>10</v>
      </c>
      <c r="B114" s="10">
        <f t="shared" si="7"/>
        <v>44865</v>
      </c>
      <c r="C114" s="42">
        <v>0</v>
      </c>
      <c r="D114" s="42">
        <v>6261933.629999998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1</v>
      </c>
      <c r="V114" s="42">
        <v>0</v>
      </c>
      <c r="W114" s="42">
        <v>0</v>
      </c>
      <c r="X114" s="42">
        <v>155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58">
        <v>0.1111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  <c r="AN114" s="42">
        <v>0</v>
      </c>
      <c r="AO114" s="42"/>
      <c r="AP114" s="42">
        <f t="shared" si="5"/>
        <v>0</v>
      </c>
      <c r="AQ114" s="42"/>
      <c r="AR114" s="42"/>
    </row>
    <row r="115" spans="1:44" x14ac:dyDescent="0.2">
      <c r="A115" s="1">
        <f t="shared" si="8"/>
        <v>11</v>
      </c>
      <c r="B115" s="10">
        <f t="shared" si="7"/>
        <v>44895</v>
      </c>
      <c r="C115" s="42">
        <v>0</v>
      </c>
      <c r="D115" s="42">
        <v>6261933.629999998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1</v>
      </c>
      <c r="V115" s="42">
        <v>0</v>
      </c>
      <c r="W115" s="42">
        <v>0</v>
      </c>
      <c r="X115" s="42">
        <v>155</v>
      </c>
      <c r="Y115" s="42">
        <v>0</v>
      </c>
      <c r="Z115" s="42">
        <v>0</v>
      </c>
      <c r="AA115" s="42">
        <v>0</v>
      </c>
      <c r="AB115" s="42">
        <v>0</v>
      </c>
      <c r="AC115" s="42">
        <v>0</v>
      </c>
      <c r="AD115" s="42">
        <v>0</v>
      </c>
      <c r="AE115" s="58">
        <v>0.1111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  <c r="AN115" s="42">
        <v>0</v>
      </c>
      <c r="AO115" s="42"/>
      <c r="AP115" s="42">
        <f t="shared" si="5"/>
        <v>0</v>
      </c>
      <c r="AQ115" s="42"/>
      <c r="AR115" s="42"/>
    </row>
    <row r="116" spans="1:44" x14ac:dyDescent="0.2">
      <c r="A116" s="1">
        <f t="shared" si="8"/>
        <v>12</v>
      </c>
      <c r="B116" s="10">
        <f t="shared" si="7"/>
        <v>44926</v>
      </c>
      <c r="C116" s="42">
        <v>0</v>
      </c>
      <c r="D116" s="42">
        <v>6261933.629999998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1</v>
      </c>
      <c r="V116" s="42">
        <v>0</v>
      </c>
      <c r="W116" s="42">
        <v>0</v>
      </c>
      <c r="X116" s="42">
        <v>155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58">
        <v>0.1111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  <c r="AN116" s="42">
        <v>0</v>
      </c>
      <c r="AO116" s="42"/>
      <c r="AP116" s="42">
        <f t="shared" si="5"/>
        <v>0</v>
      </c>
      <c r="AQ116" s="42"/>
      <c r="AR116" s="42"/>
    </row>
    <row r="117" spans="1:44" x14ac:dyDescent="0.2">
      <c r="A117" s="1">
        <f t="shared" si="8"/>
        <v>1</v>
      </c>
      <c r="B117" s="10">
        <f t="shared" si="7"/>
        <v>44957</v>
      </c>
      <c r="C117" s="42">
        <v>0</v>
      </c>
      <c r="D117" s="42">
        <v>6261933.629999998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1</v>
      </c>
      <c r="V117" s="42">
        <v>0</v>
      </c>
      <c r="W117" s="42">
        <v>0</v>
      </c>
      <c r="X117" s="42">
        <v>155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58">
        <v>0.1111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  <c r="AN117" s="42">
        <v>0</v>
      </c>
      <c r="AO117" s="42"/>
      <c r="AP117" s="42">
        <f t="shared" si="5"/>
        <v>0</v>
      </c>
      <c r="AQ117" s="42"/>
      <c r="AR117" s="42"/>
    </row>
    <row r="118" spans="1:44" x14ac:dyDescent="0.2">
      <c r="A118" s="1">
        <f t="shared" si="8"/>
        <v>2</v>
      </c>
      <c r="B118" s="10">
        <f t="shared" si="7"/>
        <v>44985</v>
      </c>
      <c r="C118" s="42">
        <v>0</v>
      </c>
      <c r="D118" s="42">
        <v>6261933.629999998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1</v>
      </c>
      <c r="V118" s="42">
        <v>0</v>
      </c>
      <c r="W118" s="42">
        <v>0</v>
      </c>
      <c r="X118" s="42">
        <v>155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58">
        <v>0.1111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  <c r="AN118" s="42">
        <v>0</v>
      </c>
      <c r="AO118" s="42"/>
      <c r="AP118" s="42">
        <f t="shared" si="5"/>
        <v>0</v>
      </c>
      <c r="AQ118" s="42"/>
      <c r="AR118" s="42"/>
    </row>
    <row r="119" spans="1:44" x14ac:dyDescent="0.2">
      <c r="A119" s="1">
        <f t="shared" si="8"/>
        <v>3</v>
      </c>
      <c r="B119" s="10">
        <f t="shared" si="7"/>
        <v>45016</v>
      </c>
      <c r="C119" s="42">
        <v>0</v>
      </c>
      <c r="D119" s="42">
        <v>6261933.629999998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1</v>
      </c>
      <c r="V119" s="42">
        <v>0</v>
      </c>
      <c r="W119" s="42">
        <v>0</v>
      </c>
      <c r="X119" s="42">
        <v>155</v>
      </c>
      <c r="Y119" s="42">
        <v>0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58">
        <v>0.1111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  <c r="AN119" s="42">
        <v>0</v>
      </c>
      <c r="AO119" s="42"/>
      <c r="AP119" s="42">
        <f t="shared" si="5"/>
        <v>0</v>
      </c>
      <c r="AQ119" s="42"/>
      <c r="AR119" s="42"/>
    </row>
    <row r="120" spans="1:44" x14ac:dyDescent="0.2">
      <c r="A120" s="1">
        <f t="shared" si="8"/>
        <v>4</v>
      </c>
      <c r="B120" s="10">
        <f t="shared" si="7"/>
        <v>45046</v>
      </c>
      <c r="C120" s="42">
        <v>0</v>
      </c>
      <c r="D120" s="42">
        <v>6261933.629999998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1</v>
      </c>
      <c r="V120" s="42">
        <v>0</v>
      </c>
      <c r="W120" s="42">
        <v>0</v>
      </c>
      <c r="X120" s="42">
        <v>155</v>
      </c>
      <c r="Y120" s="42">
        <v>0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58">
        <v>0.1111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/>
      <c r="AP120" s="42">
        <f t="shared" si="5"/>
        <v>0</v>
      </c>
      <c r="AQ120" s="42"/>
      <c r="AR120" s="42"/>
    </row>
    <row r="121" spans="1:44" x14ac:dyDescent="0.2">
      <c r="A121" s="1">
        <f t="shared" si="8"/>
        <v>5</v>
      </c>
      <c r="B121" s="10">
        <f t="shared" si="7"/>
        <v>45077</v>
      </c>
      <c r="C121" s="42">
        <v>0</v>
      </c>
      <c r="D121" s="42">
        <v>6261933.629999998</v>
      </c>
      <c r="E121" s="42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1</v>
      </c>
      <c r="V121" s="42">
        <v>0</v>
      </c>
      <c r="W121" s="42">
        <v>0</v>
      </c>
      <c r="X121" s="42">
        <v>155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58">
        <v>0.1111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/>
      <c r="AP121" s="42">
        <f t="shared" si="5"/>
        <v>0</v>
      </c>
      <c r="AQ121" s="42"/>
      <c r="AR121" s="42"/>
    </row>
    <row r="122" spans="1:44" x14ac:dyDescent="0.2">
      <c r="A122" s="1">
        <f t="shared" si="8"/>
        <v>6</v>
      </c>
      <c r="B122" s="10">
        <f t="shared" si="7"/>
        <v>45107</v>
      </c>
      <c r="C122" s="42">
        <v>0</v>
      </c>
      <c r="D122" s="42">
        <v>6261933.629999998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1</v>
      </c>
      <c r="V122" s="42">
        <v>0</v>
      </c>
      <c r="W122" s="42">
        <v>0</v>
      </c>
      <c r="X122" s="42">
        <v>155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58">
        <v>0.1111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42"/>
      <c r="AP122" s="42">
        <f t="shared" si="5"/>
        <v>0</v>
      </c>
      <c r="AQ122" s="42"/>
      <c r="AR122" s="42"/>
    </row>
    <row r="123" spans="1:44" x14ac:dyDescent="0.2">
      <c r="A123" s="1">
        <f t="shared" si="8"/>
        <v>7</v>
      </c>
      <c r="B123" s="10">
        <f t="shared" si="7"/>
        <v>45138</v>
      </c>
      <c r="C123" s="42">
        <v>0</v>
      </c>
      <c r="D123" s="42">
        <v>6261933.629999998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1</v>
      </c>
      <c r="V123" s="42">
        <v>0</v>
      </c>
      <c r="W123" s="42">
        <v>0</v>
      </c>
      <c r="X123" s="42">
        <v>155</v>
      </c>
      <c r="Y123" s="42">
        <v>0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58">
        <v>0.1111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/>
      <c r="AP123" s="42">
        <f t="shared" si="5"/>
        <v>0</v>
      </c>
      <c r="AQ123" s="42"/>
      <c r="AR123" s="42"/>
    </row>
    <row r="124" spans="1:44" x14ac:dyDescent="0.2">
      <c r="A124" s="1">
        <f t="shared" si="8"/>
        <v>8</v>
      </c>
      <c r="B124" s="10">
        <f t="shared" si="7"/>
        <v>45169</v>
      </c>
      <c r="C124" s="42">
        <v>0</v>
      </c>
      <c r="D124" s="42">
        <v>6261933.629999998</v>
      </c>
      <c r="E124" s="42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1</v>
      </c>
      <c r="V124" s="42">
        <v>0</v>
      </c>
      <c r="W124" s="42">
        <v>0</v>
      </c>
      <c r="X124" s="42">
        <v>155</v>
      </c>
      <c r="Y124" s="42">
        <v>0</v>
      </c>
      <c r="Z124" s="42">
        <v>0</v>
      </c>
      <c r="AA124" s="42">
        <v>0</v>
      </c>
      <c r="AB124" s="42">
        <v>0</v>
      </c>
      <c r="AC124" s="42">
        <v>0</v>
      </c>
      <c r="AD124" s="42">
        <v>0</v>
      </c>
      <c r="AE124" s="58">
        <v>0.1111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  <c r="AN124" s="42">
        <v>0</v>
      </c>
      <c r="AO124" s="42"/>
      <c r="AP124" s="42">
        <f t="shared" si="5"/>
        <v>0</v>
      </c>
      <c r="AQ124" s="42"/>
      <c r="AR124" s="42"/>
    </row>
    <row r="125" spans="1:44" x14ac:dyDescent="0.2">
      <c r="A125" s="1">
        <f t="shared" si="8"/>
        <v>9</v>
      </c>
      <c r="B125" s="10">
        <f t="shared" si="7"/>
        <v>45199</v>
      </c>
      <c r="C125" s="42">
        <v>0</v>
      </c>
      <c r="D125" s="42">
        <v>6261933.629999998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1</v>
      </c>
      <c r="V125" s="42">
        <v>0</v>
      </c>
      <c r="W125" s="42">
        <v>0</v>
      </c>
      <c r="X125" s="42">
        <v>155</v>
      </c>
      <c r="Y125" s="42">
        <v>0</v>
      </c>
      <c r="Z125" s="42">
        <v>0</v>
      </c>
      <c r="AA125" s="42">
        <v>0</v>
      </c>
      <c r="AB125" s="42">
        <v>0</v>
      </c>
      <c r="AC125" s="42">
        <v>0</v>
      </c>
      <c r="AD125" s="42">
        <v>0</v>
      </c>
      <c r="AE125" s="58">
        <v>0.1111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  <c r="AN125" s="42">
        <v>0</v>
      </c>
      <c r="AO125" s="42"/>
      <c r="AP125" s="42">
        <f t="shared" si="5"/>
        <v>0</v>
      </c>
      <c r="AQ125" s="42"/>
      <c r="AR125" s="42"/>
    </row>
    <row r="126" spans="1:44" x14ac:dyDescent="0.2">
      <c r="A126" s="1">
        <f t="shared" si="8"/>
        <v>10</v>
      </c>
      <c r="B126" s="10">
        <f t="shared" si="7"/>
        <v>45230</v>
      </c>
      <c r="C126" s="42">
        <v>0</v>
      </c>
      <c r="D126" s="42">
        <v>6261933.629999998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1</v>
      </c>
      <c r="V126" s="42">
        <v>0</v>
      </c>
      <c r="W126" s="42">
        <v>0</v>
      </c>
      <c r="X126" s="42">
        <v>155</v>
      </c>
      <c r="Y126" s="42">
        <v>0</v>
      </c>
      <c r="Z126" s="42">
        <v>0</v>
      </c>
      <c r="AA126" s="42">
        <v>0</v>
      </c>
      <c r="AB126" s="42">
        <v>0</v>
      </c>
      <c r="AC126" s="42">
        <v>0</v>
      </c>
      <c r="AD126" s="42">
        <v>0</v>
      </c>
      <c r="AE126" s="58">
        <v>0.1111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  <c r="AN126" s="42">
        <v>0</v>
      </c>
      <c r="AO126" s="42"/>
      <c r="AP126" s="42">
        <f t="shared" si="5"/>
        <v>0</v>
      </c>
      <c r="AQ126" s="42"/>
      <c r="AR126" s="42"/>
    </row>
    <row r="127" spans="1:44" x14ac:dyDescent="0.2">
      <c r="A127" s="1">
        <f t="shared" si="8"/>
        <v>11</v>
      </c>
      <c r="B127" s="10">
        <f t="shared" si="7"/>
        <v>45260</v>
      </c>
      <c r="C127" s="42">
        <v>0</v>
      </c>
      <c r="D127" s="42">
        <v>6261933.629999998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1</v>
      </c>
      <c r="V127" s="42">
        <v>0</v>
      </c>
      <c r="W127" s="42">
        <v>0</v>
      </c>
      <c r="X127" s="42">
        <v>155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58">
        <v>0.1111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  <c r="AN127" s="42">
        <v>0</v>
      </c>
      <c r="AO127" s="42"/>
      <c r="AP127" s="42">
        <f t="shared" si="5"/>
        <v>0</v>
      </c>
      <c r="AQ127" s="42"/>
      <c r="AR127" s="42"/>
    </row>
    <row r="128" spans="1:44" x14ac:dyDescent="0.2">
      <c r="A128" s="1">
        <f t="shared" si="8"/>
        <v>12</v>
      </c>
      <c r="B128" s="10">
        <f t="shared" si="7"/>
        <v>45291</v>
      </c>
      <c r="C128" s="42">
        <v>0</v>
      </c>
      <c r="D128" s="42">
        <v>6261933.629999998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1</v>
      </c>
      <c r="V128" s="42">
        <v>0</v>
      </c>
      <c r="W128" s="42">
        <v>0</v>
      </c>
      <c r="X128" s="42">
        <v>155</v>
      </c>
      <c r="Y128" s="42">
        <v>0</v>
      </c>
      <c r="Z128" s="42">
        <v>0</v>
      </c>
      <c r="AA128" s="42">
        <v>0</v>
      </c>
      <c r="AB128" s="42">
        <v>0</v>
      </c>
      <c r="AC128" s="42">
        <v>0</v>
      </c>
      <c r="AD128" s="42">
        <v>0</v>
      </c>
      <c r="AE128" s="58">
        <v>0.1111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  <c r="AN128" s="42">
        <v>0</v>
      </c>
      <c r="AO128" s="42"/>
      <c r="AP128" s="42">
        <f t="shared" si="5"/>
        <v>0</v>
      </c>
      <c r="AQ128" s="42"/>
      <c r="AR128" s="42"/>
    </row>
    <row r="129" spans="1:44" x14ac:dyDescent="0.2">
      <c r="A129" s="1">
        <f t="shared" si="8"/>
        <v>1</v>
      </c>
      <c r="B129" s="10">
        <f t="shared" si="7"/>
        <v>45322</v>
      </c>
      <c r="C129" s="42">
        <v>0</v>
      </c>
      <c r="D129" s="42">
        <v>6261933.629999998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1</v>
      </c>
      <c r="V129" s="42">
        <v>0</v>
      </c>
      <c r="W129" s="42">
        <v>0</v>
      </c>
      <c r="X129" s="42">
        <v>155</v>
      </c>
      <c r="Y129" s="42">
        <v>0</v>
      </c>
      <c r="Z129" s="42">
        <v>0</v>
      </c>
      <c r="AA129" s="42">
        <v>0</v>
      </c>
      <c r="AB129" s="42">
        <v>0</v>
      </c>
      <c r="AC129" s="42">
        <v>0</v>
      </c>
      <c r="AD129" s="42">
        <v>0</v>
      </c>
      <c r="AE129" s="58">
        <v>0.1111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  <c r="AN129" s="42">
        <v>0</v>
      </c>
      <c r="AO129" s="42"/>
      <c r="AP129" s="42">
        <f t="shared" si="5"/>
        <v>0</v>
      </c>
      <c r="AQ129" s="42"/>
      <c r="AR129" s="42"/>
    </row>
    <row r="130" spans="1:44" x14ac:dyDescent="0.2">
      <c r="A130" s="1">
        <f t="shared" si="8"/>
        <v>2</v>
      </c>
      <c r="B130" s="10">
        <f t="shared" si="7"/>
        <v>45351</v>
      </c>
      <c r="C130" s="42">
        <v>0</v>
      </c>
      <c r="D130" s="42">
        <v>6261933.629999998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1</v>
      </c>
      <c r="V130" s="42">
        <v>0</v>
      </c>
      <c r="W130" s="42">
        <v>0</v>
      </c>
      <c r="X130" s="42">
        <v>155</v>
      </c>
      <c r="Y130" s="42">
        <v>0</v>
      </c>
      <c r="Z130" s="42">
        <v>0</v>
      </c>
      <c r="AA130" s="42">
        <v>0</v>
      </c>
      <c r="AB130" s="42">
        <v>0</v>
      </c>
      <c r="AC130" s="42">
        <v>0</v>
      </c>
      <c r="AD130" s="42">
        <v>0</v>
      </c>
      <c r="AE130" s="58">
        <v>0.1111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42"/>
      <c r="AP130" s="42">
        <f t="shared" si="5"/>
        <v>0</v>
      </c>
      <c r="AQ130" s="42"/>
      <c r="AR130" s="42"/>
    </row>
    <row r="131" spans="1:44" x14ac:dyDescent="0.2">
      <c r="A131" s="1">
        <f t="shared" si="8"/>
        <v>3</v>
      </c>
      <c r="B131" s="10">
        <f t="shared" si="7"/>
        <v>45382</v>
      </c>
      <c r="C131" s="42">
        <v>0</v>
      </c>
      <c r="D131" s="42">
        <v>6261933.629999998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1</v>
      </c>
      <c r="V131" s="42">
        <v>0</v>
      </c>
      <c r="W131" s="42">
        <v>0</v>
      </c>
      <c r="X131" s="42">
        <v>155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58">
        <v>0.1111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42"/>
      <c r="AP131" s="42">
        <f t="shared" si="5"/>
        <v>0</v>
      </c>
      <c r="AQ131" s="42"/>
      <c r="AR131" s="42"/>
    </row>
    <row r="132" spans="1:44" x14ac:dyDescent="0.2">
      <c r="A132" s="1">
        <f t="shared" si="8"/>
        <v>4</v>
      </c>
      <c r="B132" s="10">
        <f t="shared" si="7"/>
        <v>45412</v>
      </c>
      <c r="C132" s="42">
        <v>0</v>
      </c>
      <c r="D132" s="42">
        <v>6261933.629999998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1</v>
      </c>
      <c r="V132" s="42">
        <v>0</v>
      </c>
      <c r="W132" s="42">
        <v>0</v>
      </c>
      <c r="X132" s="42">
        <v>155</v>
      </c>
      <c r="Y132" s="42">
        <v>0</v>
      </c>
      <c r="Z132" s="42">
        <v>0</v>
      </c>
      <c r="AA132" s="42">
        <v>0</v>
      </c>
      <c r="AB132" s="42">
        <v>0</v>
      </c>
      <c r="AC132" s="42">
        <v>0</v>
      </c>
      <c r="AD132" s="42">
        <v>0</v>
      </c>
      <c r="AE132" s="58">
        <v>0.1111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  <c r="AN132" s="42">
        <v>0</v>
      </c>
      <c r="AO132" s="42"/>
      <c r="AP132" s="42">
        <f t="shared" si="5"/>
        <v>0</v>
      </c>
      <c r="AQ132" s="42"/>
      <c r="AR132" s="42"/>
    </row>
    <row r="133" spans="1:44" x14ac:dyDescent="0.2">
      <c r="A133" s="1">
        <f t="shared" si="8"/>
        <v>5</v>
      </c>
      <c r="B133" s="10">
        <f t="shared" si="7"/>
        <v>45443</v>
      </c>
      <c r="C133" s="42">
        <v>0</v>
      </c>
      <c r="D133" s="42">
        <v>6261933.629999998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1</v>
      </c>
      <c r="V133" s="42">
        <v>0</v>
      </c>
      <c r="W133" s="42">
        <v>0</v>
      </c>
      <c r="X133" s="42">
        <v>155</v>
      </c>
      <c r="Y133" s="42">
        <v>0</v>
      </c>
      <c r="Z133" s="42">
        <v>0</v>
      </c>
      <c r="AA133" s="42">
        <v>0</v>
      </c>
      <c r="AB133" s="42">
        <v>0</v>
      </c>
      <c r="AC133" s="42">
        <v>0</v>
      </c>
      <c r="AD133" s="42">
        <v>0</v>
      </c>
      <c r="AE133" s="58">
        <v>0.1111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  <c r="AN133" s="42">
        <v>0</v>
      </c>
      <c r="AO133" s="42"/>
      <c r="AP133" s="42">
        <f t="shared" si="5"/>
        <v>0</v>
      </c>
      <c r="AQ133" s="42"/>
      <c r="AR133" s="42"/>
    </row>
    <row r="134" spans="1:44" x14ac:dyDescent="0.2">
      <c r="A134" s="1">
        <f t="shared" si="8"/>
        <v>6</v>
      </c>
      <c r="B134" s="10">
        <f t="shared" si="7"/>
        <v>45473</v>
      </c>
      <c r="C134" s="42">
        <v>0</v>
      </c>
      <c r="D134" s="42">
        <v>6261933.629999998</v>
      </c>
      <c r="E134" s="42">
        <v>0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1</v>
      </c>
      <c r="V134" s="42">
        <v>0</v>
      </c>
      <c r="W134" s="42">
        <v>0</v>
      </c>
      <c r="X134" s="42">
        <v>155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58">
        <v>0.1111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/>
      <c r="AP134" s="42">
        <f t="shared" si="5"/>
        <v>0</v>
      </c>
      <c r="AQ134" s="42"/>
      <c r="AR134" s="42"/>
    </row>
    <row r="135" spans="1:44" x14ac:dyDescent="0.2">
      <c r="A135" s="1">
        <f t="shared" si="8"/>
        <v>7</v>
      </c>
      <c r="B135" s="10">
        <f t="shared" si="7"/>
        <v>45504</v>
      </c>
      <c r="C135" s="42">
        <v>0</v>
      </c>
      <c r="D135" s="42">
        <v>6261933.629999998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1</v>
      </c>
      <c r="V135" s="42">
        <v>0</v>
      </c>
      <c r="W135" s="42">
        <v>0</v>
      </c>
      <c r="X135" s="42">
        <v>155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58">
        <v>0.1111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42"/>
      <c r="AP135" s="42">
        <f t="shared" si="5"/>
        <v>0</v>
      </c>
      <c r="AQ135" s="42"/>
      <c r="AR135" s="42"/>
    </row>
    <row r="136" spans="1:44" x14ac:dyDescent="0.2">
      <c r="A136" s="1">
        <f t="shared" si="8"/>
        <v>8</v>
      </c>
      <c r="B136" s="10">
        <f t="shared" si="7"/>
        <v>45535</v>
      </c>
      <c r="C136" s="42">
        <v>0</v>
      </c>
      <c r="D136" s="42">
        <v>6261933.629999998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1</v>
      </c>
      <c r="V136" s="42">
        <v>0</v>
      </c>
      <c r="W136" s="42">
        <v>0</v>
      </c>
      <c r="X136" s="42">
        <v>155</v>
      </c>
      <c r="Y136" s="42">
        <v>0</v>
      </c>
      <c r="Z136" s="42">
        <v>0</v>
      </c>
      <c r="AA136" s="42">
        <v>0</v>
      </c>
      <c r="AB136" s="42">
        <v>0</v>
      </c>
      <c r="AC136" s="42">
        <v>0</v>
      </c>
      <c r="AD136" s="42">
        <v>0</v>
      </c>
      <c r="AE136" s="58">
        <v>0.1111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42"/>
      <c r="AP136" s="42">
        <f t="shared" si="5"/>
        <v>0</v>
      </c>
      <c r="AQ136" s="42"/>
      <c r="AR136" s="42"/>
    </row>
    <row r="137" spans="1:44" x14ac:dyDescent="0.2">
      <c r="A137" s="1">
        <f t="shared" si="8"/>
        <v>9</v>
      </c>
      <c r="B137" s="10">
        <f t="shared" si="7"/>
        <v>45565</v>
      </c>
      <c r="C137" s="42">
        <v>0</v>
      </c>
      <c r="D137" s="42">
        <v>6261933.629999998</v>
      </c>
      <c r="E137" s="42">
        <v>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1</v>
      </c>
      <c r="V137" s="42">
        <v>0</v>
      </c>
      <c r="W137" s="42">
        <v>0</v>
      </c>
      <c r="X137" s="42">
        <v>155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58">
        <v>0.1111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42"/>
      <c r="AP137" s="42">
        <f t="shared" si="5"/>
        <v>0</v>
      </c>
      <c r="AQ137" s="42"/>
      <c r="AR137" s="42"/>
    </row>
    <row r="138" spans="1:44" x14ac:dyDescent="0.2">
      <c r="A138" s="1">
        <f t="shared" si="8"/>
        <v>10</v>
      </c>
      <c r="B138" s="10">
        <f t="shared" si="7"/>
        <v>45596</v>
      </c>
      <c r="C138" s="42">
        <v>0</v>
      </c>
      <c r="D138" s="42">
        <v>6261933.629999998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1</v>
      </c>
      <c r="V138" s="42">
        <v>0</v>
      </c>
      <c r="W138" s="42">
        <v>0</v>
      </c>
      <c r="X138" s="42">
        <v>155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58">
        <v>0.1111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42"/>
      <c r="AP138" s="42">
        <f t="shared" si="5"/>
        <v>0</v>
      </c>
      <c r="AQ138" s="42"/>
      <c r="AR138" s="42"/>
    </row>
    <row r="139" spans="1:44" x14ac:dyDescent="0.2">
      <c r="A139" s="1">
        <f t="shared" si="8"/>
        <v>11</v>
      </c>
      <c r="B139" s="10">
        <f t="shared" si="7"/>
        <v>45626</v>
      </c>
      <c r="C139" s="42">
        <v>0</v>
      </c>
      <c r="D139" s="42">
        <v>6261933.629999998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1</v>
      </c>
      <c r="V139" s="42">
        <v>0</v>
      </c>
      <c r="W139" s="42">
        <v>0</v>
      </c>
      <c r="X139" s="42">
        <v>155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58">
        <v>0.1111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42"/>
      <c r="AP139" s="42">
        <f t="shared" si="5"/>
        <v>0</v>
      </c>
      <c r="AQ139" s="42"/>
      <c r="AR139" s="42"/>
    </row>
    <row r="140" spans="1:44" x14ac:dyDescent="0.2">
      <c r="A140" s="1">
        <f t="shared" si="8"/>
        <v>12</v>
      </c>
      <c r="B140" s="10">
        <f t="shared" si="7"/>
        <v>45657</v>
      </c>
      <c r="C140" s="42">
        <v>0</v>
      </c>
      <c r="D140" s="42">
        <v>6261933.629999998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1</v>
      </c>
      <c r="V140" s="42">
        <v>0</v>
      </c>
      <c r="W140" s="42">
        <v>0</v>
      </c>
      <c r="X140" s="42">
        <v>155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58">
        <v>0.1111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  <c r="AN140" s="42">
        <v>0</v>
      </c>
      <c r="AO140" s="42"/>
      <c r="AP140" s="42">
        <f>F140*X140</f>
        <v>0</v>
      </c>
      <c r="AQ140" s="42"/>
      <c r="AR140" s="42"/>
    </row>
    <row r="141" spans="1:44" x14ac:dyDescent="0.2">
      <c r="A141" s="1">
        <f t="shared" ref="A141:A172" si="9">MONTH(B141)</f>
        <v>1</v>
      </c>
      <c r="B141" s="10">
        <f t="shared" ref="B141:B204" si="10">EOMONTH(B140,1)</f>
        <v>45688</v>
      </c>
      <c r="C141" s="42">
        <v>0</v>
      </c>
      <c r="D141" s="42">
        <v>6261933.629999998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1</v>
      </c>
      <c r="V141" s="42">
        <v>0</v>
      </c>
      <c r="W141" s="42">
        <v>0</v>
      </c>
      <c r="X141" s="42">
        <v>155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58">
        <v>0.1111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0</v>
      </c>
      <c r="AN141" s="42">
        <v>0</v>
      </c>
      <c r="AO141" s="42"/>
      <c r="AP141" s="42">
        <f>F141*X141</f>
        <v>0</v>
      </c>
      <c r="AQ141" s="42"/>
      <c r="AR141" s="42"/>
    </row>
    <row r="142" spans="1:44" x14ac:dyDescent="0.2">
      <c r="A142" s="1">
        <f t="shared" si="9"/>
        <v>2</v>
      </c>
      <c r="B142" s="10">
        <f t="shared" si="10"/>
        <v>45716</v>
      </c>
      <c r="C142" s="42">
        <v>0</v>
      </c>
      <c r="D142" s="42">
        <v>6261933.629999998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1</v>
      </c>
      <c r="V142" s="42">
        <v>0</v>
      </c>
      <c r="W142" s="42">
        <v>0</v>
      </c>
      <c r="X142" s="42">
        <v>155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58">
        <v>0.1111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42"/>
      <c r="AP142" s="42">
        <f>F142*X142</f>
        <v>0</v>
      </c>
      <c r="AQ142" s="42"/>
      <c r="AR142" s="42"/>
    </row>
    <row r="143" spans="1:44" x14ac:dyDescent="0.2">
      <c r="A143" s="1">
        <f t="shared" si="9"/>
        <v>3</v>
      </c>
      <c r="B143" s="10">
        <f t="shared" si="10"/>
        <v>45747</v>
      </c>
      <c r="C143" s="42">
        <v>0</v>
      </c>
      <c r="D143" s="42">
        <v>6261933.629999998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1</v>
      </c>
      <c r="V143" s="42">
        <v>0</v>
      </c>
      <c r="W143" s="42">
        <v>0</v>
      </c>
      <c r="X143" s="42">
        <v>155</v>
      </c>
      <c r="Y143" s="42">
        <v>0</v>
      </c>
      <c r="Z143" s="42">
        <v>0</v>
      </c>
      <c r="AA143" s="42">
        <v>0</v>
      </c>
      <c r="AB143" s="42">
        <v>0</v>
      </c>
      <c r="AC143" s="42">
        <v>0</v>
      </c>
      <c r="AD143" s="42">
        <v>0</v>
      </c>
      <c r="AE143" s="58">
        <v>0.1111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/>
      <c r="AP143" s="42">
        <f>F143*X143</f>
        <v>0</v>
      </c>
      <c r="AQ143" s="42"/>
      <c r="AR143" s="42"/>
    </row>
    <row r="144" spans="1:44" x14ac:dyDescent="0.2">
      <c r="A144" s="1">
        <f t="shared" si="9"/>
        <v>4</v>
      </c>
      <c r="B144" s="10">
        <f t="shared" si="10"/>
        <v>45777</v>
      </c>
      <c r="C144" s="42">
        <v>0</v>
      </c>
      <c r="D144" s="42">
        <v>6261933.629999998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1</v>
      </c>
      <c r="V144" s="42">
        <v>0</v>
      </c>
      <c r="W144" s="42">
        <v>0</v>
      </c>
      <c r="X144" s="42">
        <v>155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58">
        <v>0.1111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42"/>
      <c r="AP144" s="42"/>
      <c r="AQ144" s="42"/>
      <c r="AR144" s="42"/>
    </row>
    <row r="145" spans="1:44" x14ac:dyDescent="0.2">
      <c r="A145" s="1">
        <f t="shared" si="9"/>
        <v>5</v>
      </c>
      <c r="B145" s="10">
        <f t="shared" si="10"/>
        <v>45808</v>
      </c>
      <c r="C145" s="42">
        <v>0</v>
      </c>
      <c r="D145" s="42">
        <v>6261933.629999998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1</v>
      </c>
      <c r="V145" s="42">
        <v>0</v>
      </c>
      <c r="W145" s="42">
        <v>0</v>
      </c>
      <c r="X145" s="42">
        <v>155</v>
      </c>
      <c r="Y145" s="42">
        <v>0</v>
      </c>
      <c r="Z145" s="42">
        <v>0</v>
      </c>
      <c r="AA145" s="42">
        <v>0</v>
      </c>
      <c r="AB145" s="42">
        <v>0</v>
      </c>
      <c r="AC145" s="42">
        <v>0</v>
      </c>
      <c r="AD145" s="42">
        <v>0</v>
      </c>
      <c r="AE145" s="58">
        <v>0.1111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42"/>
      <c r="AP145" s="42"/>
      <c r="AQ145" s="42"/>
      <c r="AR145" s="42"/>
    </row>
    <row r="146" spans="1:44" x14ac:dyDescent="0.2">
      <c r="A146" s="1">
        <f t="shared" si="9"/>
        <v>6</v>
      </c>
      <c r="B146" s="10">
        <f t="shared" si="10"/>
        <v>45838</v>
      </c>
      <c r="C146" s="42">
        <v>0</v>
      </c>
      <c r="D146" s="42">
        <v>6261933.629999998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1</v>
      </c>
      <c r="V146" s="42">
        <v>0</v>
      </c>
      <c r="W146" s="42">
        <v>0</v>
      </c>
      <c r="X146" s="42">
        <v>155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58">
        <v>0.1111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42"/>
      <c r="AP146" s="42"/>
      <c r="AQ146" s="42"/>
      <c r="AR146" s="42"/>
    </row>
    <row r="147" spans="1:44" x14ac:dyDescent="0.2">
      <c r="A147" s="1">
        <f t="shared" si="9"/>
        <v>7</v>
      </c>
      <c r="B147" s="10">
        <f t="shared" si="10"/>
        <v>45869</v>
      </c>
      <c r="C147" s="42">
        <v>0</v>
      </c>
      <c r="D147" s="42">
        <v>6261933.629999998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1</v>
      </c>
      <c r="V147" s="42">
        <v>0</v>
      </c>
      <c r="W147" s="42">
        <v>0</v>
      </c>
      <c r="X147" s="42">
        <v>155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58">
        <v>0.1111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/>
      <c r="AP147" s="42"/>
      <c r="AQ147" s="42"/>
      <c r="AR147" s="42"/>
    </row>
    <row r="148" spans="1:44" x14ac:dyDescent="0.2">
      <c r="A148" s="1">
        <f t="shared" si="9"/>
        <v>8</v>
      </c>
      <c r="B148" s="10">
        <f t="shared" si="10"/>
        <v>45900</v>
      </c>
      <c r="C148" s="42">
        <v>0</v>
      </c>
      <c r="D148" s="42">
        <v>6261933.629999998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>
        <v>0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0</v>
      </c>
      <c r="R148" s="42">
        <v>0</v>
      </c>
      <c r="S148" s="42">
        <v>0</v>
      </c>
      <c r="T148" s="42">
        <v>0</v>
      </c>
      <c r="U148" s="42">
        <v>1</v>
      </c>
      <c r="V148" s="42">
        <v>0</v>
      </c>
      <c r="W148" s="42">
        <v>0</v>
      </c>
      <c r="X148" s="42">
        <v>155</v>
      </c>
      <c r="Y148" s="42">
        <v>0</v>
      </c>
      <c r="Z148" s="42">
        <v>0</v>
      </c>
      <c r="AA148" s="42">
        <v>0</v>
      </c>
      <c r="AB148" s="42">
        <v>0</v>
      </c>
      <c r="AC148" s="42">
        <v>0</v>
      </c>
      <c r="AD148" s="42">
        <v>0</v>
      </c>
      <c r="AE148" s="58">
        <v>0.1111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  <c r="AN148" s="42">
        <v>0</v>
      </c>
      <c r="AO148" s="42"/>
      <c r="AP148" s="42"/>
      <c r="AQ148" s="42"/>
      <c r="AR148" s="42"/>
    </row>
    <row r="149" spans="1:44" x14ac:dyDescent="0.2">
      <c r="A149" s="1">
        <f t="shared" si="9"/>
        <v>9</v>
      </c>
      <c r="B149" s="10">
        <f t="shared" si="10"/>
        <v>45930</v>
      </c>
      <c r="C149" s="42">
        <v>0</v>
      </c>
      <c r="D149" s="42">
        <v>6261933.629999998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42">
        <v>0</v>
      </c>
      <c r="T149" s="42">
        <v>0</v>
      </c>
      <c r="U149" s="42">
        <v>1</v>
      </c>
      <c r="V149" s="42">
        <v>0</v>
      </c>
      <c r="W149" s="42">
        <v>0</v>
      </c>
      <c r="X149" s="42">
        <v>155</v>
      </c>
      <c r="Y149" s="42">
        <v>0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58">
        <v>0.1111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  <c r="AN149" s="42">
        <v>0</v>
      </c>
      <c r="AO149" s="42"/>
      <c r="AP149" s="42"/>
      <c r="AQ149" s="42"/>
      <c r="AR149" s="42"/>
    </row>
    <row r="150" spans="1:44" x14ac:dyDescent="0.2">
      <c r="A150" s="1">
        <f t="shared" si="9"/>
        <v>10</v>
      </c>
      <c r="B150" s="10">
        <f t="shared" si="10"/>
        <v>45961</v>
      </c>
      <c r="C150" s="42">
        <v>0</v>
      </c>
      <c r="D150" s="42">
        <v>6261933.629999998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1</v>
      </c>
      <c r="V150" s="42">
        <v>0</v>
      </c>
      <c r="W150" s="42">
        <v>0</v>
      </c>
      <c r="X150" s="42">
        <v>155</v>
      </c>
      <c r="Y150" s="42">
        <v>0</v>
      </c>
      <c r="Z150" s="42">
        <v>0</v>
      </c>
      <c r="AA150" s="42">
        <v>0</v>
      </c>
      <c r="AB150" s="42">
        <v>0</v>
      </c>
      <c r="AC150" s="42">
        <v>0</v>
      </c>
      <c r="AD150" s="42">
        <v>0</v>
      </c>
      <c r="AE150" s="58">
        <v>0.1111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  <c r="AN150" s="42">
        <v>0</v>
      </c>
      <c r="AO150" s="42"/>
      <c r="AP150" s="42"/>
      <c r="AQ150" s="42"/>
      <c r="AR150" s="42"/>
    </row>
    <row r="151" spans="1:44" x14ac:dyDescent="0.2">
      <c r="A151" s="1">
        <f t="shared" si="9"/>
        <v>11</v>
      </c>
      <c r="B151" s="10">
        <f t="shared" si="10"/>
        <v>45991</v>
      </c>
      <c r="C151" s="42">
        <v>0</v>
      </c>
      <c r="D151" s="42">
        <v>6261933.629999998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2">
        <v>0</v>
      </c>
      <c r="T151" s="42">
        <v>0</v>
      </c>
      <c r="U151" s="42">
        <v>1</v>
      </c>
      <c r="V151" s="42">
        <v>0</v>
      </c>
      <c r="W151" s="42">
        <v>0</v>
      </c>
      <c r="X151" s="42">
        <v>155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58">
        <v>0.1111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42"/>
      <c r="AP151" s="42"/>
      <c r="AQ151" s="42"/>
      <c r="AR151" s="42"/>
    </row>
    <row r="152" spans="1:44" x14ac:dyDescent="0.2">
      <c r="A152" s="1">
        <f t="shared" si="9"/>
        <v>12</v>
      </c>
      <c r="B152" s="10">
        <f t="shared" si="10"/>
        <v>46022</v>
      </c>
      <c r="C152" s="42">
        <v>0</v>
      </c>
      <c r="D152" s="42">
        <v>6261933.629999998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42">
        <v>0</v>
      </c>
      <c r="T152" s="42">
        <v>0</v>
      </c>
      <c r="U152" s="42">
        <v>1</v>
      </c>
      <c r="V152" s="42">
        <v>0</v>
      </c>
      <c r="W152" s="42">
        <v>0</v>
      </c>
      <c r="X152" s="42">
        <v>155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58">
        <v>0.1111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/>
      <c r="AP152" s="42"/>
      <c r="AQ152" s="42"/>
      <c r="AR152" s="42"/>
    </row>
    <row r="153" spans="1:44" x14ac:dyDescent="0.2">
      <c r="A153" s="1">
        <f t="shared" si="9"/>
        <v>1</v>
      </c>
      <c r="B153" s="10">
        <f t="shared" si="10"/>
        <v>46053</v>
      </c>
      <c r="C153" s="42">
        <v>0</v>
      </c>
      <c r="D153" s="42">
        <v>6261933.629999998</v>
      </c>
      <c r="E153" s="42">
        <v>0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1</v>
      </c>
      <c r="V153" s="42">
        <v>0</v>
      </c>
      <c r="W153" s="42">
        <v>0</v>
      </c>
      <c r="X153" s="42">
        <v>155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58">
        <v>0.1111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42"/>
      <c r="AP153" s="42"/>
      <c r="AQ153" s="42"/>
      <c r="AR153" s="42"/>
    </row>
    <row r="154" spans="1:44" x14ac:dyDescent="0.2">
      <c r="A154" s="1">
        <f t="shared" si="9"/>
        <v>2</v>
      </c>
      <c r="B154" s="10">
        <f t="shared" si="10"/>
        <v>46081</v>
      </c>
      <c r="C154" s="42">
        <v>0</v>
      </c>
      <c r="D154" s="42">
        <v>6261933.629999998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0</v>
      </c>
      <c r="S154" s="42">
        <v>0</v>
      </c>
      <c r="T154" s="42">
        <v>0</v>
      </c>
      <c r="U154" s="42">
        <v>1</v>
      </c>
      <c r="V154" s="42">
        <v>0</v>
      </c>
      <c r="W154" s="42">
        <v>0</v>
      </c>
      <c r="X154" s="42">
        <v>155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58">
        <v>0.1111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42"/>
      <c r="AP154" s="42"/>
      <c r="AQ154" s="42"/>
      <c r="AR154" s="42"/>
    </row>
    <row r="155" spans="1:44" x14ac:dyDescent="0.2">
      <c r="A155" s="1">
        <f t="shared" si="9"/>
        <v>3</v>
      </c>
      <c r="B155" s="10">
        <f t="shared" si="10"/>
        <v>46112</v>
      </c>
      <c r="C155" s="42">
        <v>0</v>
      </c>
      <c r="D155" s="42">
        <v>6261933.629999998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1</v>
      </c>
      <c r="V155" s="42">
        <v>0</v>
      </c>
      <c r="W155" s="42">
        <v>0</v>
      </c>
      <c r="X155" s="42">
        <v>155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58">
        <v>0.1111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42"/>
      <c r="AP155" s="42"/>
      <c r="AQ155" s="42"/>
      <c r="AR155" s="42"/>
    </row>
    <row r="156" spans="1:44" x14ac:dyDescent="0.2">
      <c r="A156" s="1">
        <f t="shared" si="9"/>
        <v>4</v>
      </c>
      <c r="B156" s="10">
        <f t="shared" si="10"/>
        <v>46142</v>
      </c>
      <c r="C156" s="42">
        <v>0</v>
      </c>
      <c r="D156" s="42">
        <v>6261933.629999998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1</v>
      </c>
      <c r="V156" s="42">
        <v>0</v>
      </c>
      <c r="W156" s="42">
        <v>0</v>
      </c>
      <c r="X156" s="42">
        <v>155</v>
      </c>
      <c r="Y156" s="42">
        <v>0</v>
      </c>
      <c r="Z156" s="42">
        <v>0</v>
      </c>
      <c r="AA156" s="42">
        <v>0</v>
      </c>
      <c r="AB156" s="42">
        <v>0</v>
      </c>
      <c r="AC156" s="42">
        <v>0</v>
      </c>
      <c r="AD156" s="42">
        <v>0</v>
      </c>
      <c r="AE156" s="58">
        <v>0.1111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  <c r="AN156" s="42">
        <v>0</v>
      </c>
      <c r="AO156" s="42"/>
      <c r="AP156" s="42"/>
      <c r="AQ156" s="42"/>
      <c r="AR156" s="42"/>
    </row>
    <row r="157" spans="1:44" x14ac:dyDescent="0.2">
      <c r="A157" s="1">
        <f t="shared" si="9"/>
        <v>5</v>
      </c>
      <c r="B157" s="10">
        <f t="shared" si="10"/>
        <v>46173</v>
      </c>
      <c r="C157" s="42">
        <v>0</v>
      </c>
      <c r="D157" s="42">
        <v>6261933.629999998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v>0</v>
      </c>
      <c r="L157" s="42">
        <v>0</v>
      </c>
      <c r="M157" s="42">
        <v>0</v>
      </c>
      <c r="N157" s="42">
        <v>0</v>
      </c>
      <c r="O157" s="42">
        <v>0</v>
      </c>
      <c r="P157" s="42">
        <v>0</v>
      </c>
      <c r="Q157" s="42">
        <v>0</v>
      </c>
      <c r="R157" s="42">
        <v>0</v>
      </c>
      <c r="S157" s="42">
        <v>0</v>
      </c>
      <c r="T157" s="42">
        <v>0</v>
      </c>
      <c r="U157" s="42">
        <v>1</v>
      </c>
      <c r="V157" s="42">
        <v>0</v>
      </c>
      <c r="W157" s="42">
        <v>0</v>
      </c>
      <c r="X157" s="42">
        <v>155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58">
        <v>0.1111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  <c r="AN157" s="42">
        <v>0</v>
      </c>
      <c r="AO157" s="42"/>
      <c r="AP157" s="42"/>
      <c r="AQ157" s="42"/>
      <c r="AR157" s="42"/>
    </row>
    <row r="158" spans="1:44" x14ac:dyDescent="0.2">
      <c r="A158" s="1">
        <f t="shared" si="9"/>
        <v>6</v>
      </c>
      <c r="B158" s="10">
        <f t="shared" si="10"/>
        <v>46203</v>
      </c>
      <c r="C158" s="42">
        <v>0</v>
      </c>
      <c r="D158" s="42">
        <v>6261933.629999998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0</v>
      </c>
      <c r="S158" s="42">
        <v>0</v>
      </c>
      <c r="T158" s="42">
        <v>0</v>
      </c>
      <c r="U158" s="42">
        <v>1</v>
      </c>
      <c r="V158" s="42">
        <v>0</v>
      </c>
      <c r="W158" s="42">
        <v>0</v>
      </c>
      <c r="X158" s="42">
        <v>155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58">
        <v>0.1111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/>
      <c r="AP158" s="42"/>
      <c r="AQ158" s="42"/>
      <c r="AR158" s="42"/>
    </row>
    <row r="159" spans="1:44" x14ac:dyDescent="0.2">
      <c r="A159" s="1">
        <f t="shared" si="9"/>
        <v>7</v>
      </c>
      <c r="B159" s="10">
        <f t="shared" si="10"/>
        <v>46234</v>
      </c>
      <c r="C159" s="42">
        <v>0</v>
      </c>
      <c r="D159" s="42">
        <v>6261933.629999998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42">
        <v>0</v>
      </c>
      <c r="T159" s="42">
        <v>0</v>
      </c>
      <c r="U159" s="42">
        <v>1</v>
      </c>
      <c r="V159" s="42">
        <v>0</v>
      </c>
      <c r="W159" s="42">
        <v>0</v>
      </c>
      <c r="X159" s="42">
        <v>155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58">
        <v>0.1111</v>
      </c>
      <c r="AF159" s="42">
        <v>0</v>
      </c>
      <c r="AG159" s="42">
        <v>0</v>
      </c>
      <c r="AH159" s="42">
        <v>0</v>
      </c>
      <c r="AI159" s="42">
        <v>0</v>
      </c>
      <c r="AJ159" s="42">
        <v>0</v>
      </c>
      <c r="AK159" s="42">
        <v>0</v>
      </c>
      <c r="AL159" s="42">
        <v>0</v>
      </c>
      <c r="AM159" s="42">
        <v>0</v>
      </c>
      <c r="AN159" s="42">
        <v>0</v>
      </c>
      <c r="AO159" s="42"/>
      <c r="AP159" s="42"/>
      <c r="AQ159" s="42"/>
      <c r="AR159" s="42"/>
    </row>
    <row r="160" spans="1:44" x14ac:dyDescent="0.2">
      <c r="A160" s="1">
        <f t="shared" si="9"/>
        <v>8</v>
      </c>
      <c r="B160" s="10">
        <f t="shared" si="10"/>
        <v>46265</v>
      </c>
      <c r="C160" s="42">
        <v>0</v>
      </c>
      <c r="D160" s="42">
        <v>6261933.629999998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1</v>
      </c>
      <c r="V160" s="42">
        <v>0</v>
      </c>
      <c r="W160" s="42">
        <v>0</v>
      </c>
      <c r="X160" s="42">
        <v>155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58">
        <v>0.1111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  <c r="AN160" s="42">
        <v>0</v>
      </c>
      <c r="AO160" s="42"/>
      <c r="AP160" s="42"/>
      <c r="AQ160" s="42"/>
      <c r="AR160" s="42"/>
    </row>
    <row r="161" spans="1:44" x14ac:dyDescent="0.2">
      <c r="A161" s="1">
        <f t="shared" si="9"/>
        <v>9</v>
      </c>
      <c r="B161" s="10">
        <f t="shared" si="10"/>
        <v>46295</v>
      </c>
      <c r="C161" s="42">
        <v>0</v>
      </c>
      <c r="D161" s="42">
        <v>6261933.629999998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42">
        <v>0</v>
      </c>
      <c r="T161" s="42">
        <v>0</v>
      </c>
      <c r="U161" s="42">
        <v>1</v>
      </c>
      <c r="V161" s="42">
        <v>0</v>
      </c>
      <c r="W161" s="42">
        <v>0</v>
      </c>
      <c r="X161" s="42">
        <v>155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58">
        <v>0.1111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  <c r="AN161" s="42">
        <v>0</v>
      </c>
      <c r="AO161" s="42"/>
      <c r="AP161" s="42"/>
      <c r="AQ161" s="42"/>
      <c r="AR161" s="42"/>
    </row>
    <row r="162" spans="1:44" x14ac:dyDescent="0.2">
      <c r="A162" s="1">
        <f t="shared" si="9"/>
        <v>10</v>
      </c>
      <c r="B162" s="10">
        <f t="shared" si="10"/>
        <v>46326</v>
      </c>
      <c r="C162" s="42">
        <v>0</v>
      </c>
      <c r="D162" s="42">
        <v>6261933.629999998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  <c r="S162" s="42">
        <v>0</v>
      </c>
      <c r="T162" s="42">
        <v>0</v>
      </c>
      <c r="U162" s="42">
        <v>1</v>
      </c>
      <c r="V162" s="42">
        <v>0</v>
      </c>
      <c r="W162" s="42">
        <v>0</v>
      </c>
      <c r="X162" s="42">
        <v>155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58">
        <v>0.1111</v>
      </c>
      <c r="AF162" s="42">
        <v>0</v>
      </c>
      <c r="AG162" s="42">
        <v>0</v>
      </c>
      <c r="AH162" s="42">
        <v>0</v>
      </c>
      <c r="AI162" s="42">
        <v>0</v>
      </c>
      <c r="AJ162" s="42">
        <v>0</v>
      </c>
      <c r="AK162" s="42">
        <v>0</v>
      </c>
      <c r="AL162" s="42">
        <v>0</v>
      </c>
      <c r="AM162" s="42">
        <v>0</v>
      </c>
      <c r="AN162" s="42">
        <v>0</v>
      </c>
      <c r="AO162" s="42"/>
      <c r="AP162" s="42"/>
      <c r="AQ162" s="42"/>
      <c r="AR162" s="42"/>
    </row>
    <row r="163" spans="1:44" x14ac:dyDescent="0.2">
      <c r="A163" s="1">
        <f t="shared" si="9"/>
        <v>11</v>
      </c>
      <c r="B163" s="10">
        <f t="shared" si="10"/>
        <v>46356</v>
      </c>
      <c r="C163" s="42">
        <v>0</v>
      </c>
      <c r="D163" s="42">
        <v>6261933.629999998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2">
        <v>0</v>
      </c>
      <c r="T163" s="42">
        <v>0</v>
      </c>
      <c r="U163" s="42">
        <v>1</v>
      </c>
      <c r="V163" s="42">
        <v>0</v>
      </c>
      <c r="W163" s="42">
        <v>0</v>
      </c>
      <c r="X163" s="42">
        <v>155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58">
        <v>0.1111</v>
      </c>
      <c r="AF163" s="42">
        <v>0</v>
      </c>
      <c r="AG163" s="42">
        <v>0</v>
      </c>
      <c r="AH163" s="42">
        <v>0</v>
      </c>
      <c r="AI163" s="42">
        <v>0</v>
      </c>
      <c r="AJ163" s="42">
        <v>0</v>
      </c>
      <c r="AK163" s="42">
        <v>0</v>
      </c>
      <c r="AL163" s="42">
        <v>0</v>
      </c>
      <c r="AM163" s="42">
        <v>0</v>
      </c>
      <c r="AN163" s="42">
        <v>0</v>
      </c>
      <c r="AO163" s="42"/>
      <c r="AP163" s="42"/>
      <c r="AQ163" s="42"/>
      <c r="AR163" s="42"/>
    </row>
    <row r="164" spans="1:44" x14ac:dyDescent="0.2">
      <c r="A164" s="1">
        <f t="shared" si="9"/>
        <v>12</v>
      </c>
      <c r="B164" s="10">
        <f t="shared" si="10"/>
        <v>46387</v>
      </c>
      <c r="C164" s="42">
        <v>0</v>
      </c>
      <c r="D164" s="42">
        <v>6261933.629999998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42">
        <v>0</v>
      </c>
      <c r="T164" s="42">
        <v>0</v>
      </c>
      <c r="U164" s="42">
        <v>1</v>
      </c>
      <c r="V164" s="42">
        <v>0</v>
      </c>
      <c r="W164" s="42">
        <v>0</v>
      </c>
      <c r="X164" s="42">
        <v>155</v>
      </c>
      <c r="Y164" s="42">
        <v>0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58">
        <v>0.1111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  <c r="AN164" s="42">
        <v>0</v>
      </c>
      <c r="AO164" s="42"/>
      <c r="AP164" s="42"/>
      <c r="AQ164" s="42"/>
      <c r="AR164" s="42"/>
    </row>
    <row r="165" spans="1:44" x14ac:dyDescent="0.2">
      <c r="A165" s="1">
        <f t="shared" si="9"/>
        <v>1</v>
      </c>
      <c r="B165" s="10">
        <f t="shared" si="10"/>
        <v>46418</v>
      </c>
      <c r="C165" s="42">
        <v>0</v>
      </c>
      <c r="D165" s="42">
        <v>6261933.629999998</v>
      </c>
      <c r="E165" s="42">
        <v>0</v>
      </c>
      <c r="F165" s="42"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1</v>
      </c>
      <c r="V165" s="42">
        <v>0</v>
      </c>
      <c r="W165" s="42">
        <v>0</v>
      </c>
      <c r="X165" s="42">
        <v>155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58">
        <v>0.1111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  <c r="AN165" s="42">
        <v>0</v>
      </c>
      <c r="AO165" s="42"/>
      <c r="AP165" s="42"/>
      <c r="AQ165" s="42"/>
      <c r="AR165" s="42"/>
    </row>
    <row r="166" spans="1:44" x14ac:dyDescent="0.2">
      <c r="A166" s="1">
        <f t="shared" si="9"/>
        <v>2</v>
      </c>
      <c r="B166" s="10">
        <f t="shared" si="10"/>
        <v>46446</v>
      </c>
      <c r="C166" s="42">
        <v>0</v>
      </c>
      <c r="D166" s="42">
        <v>6261933.629999998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42">
        <v>0</v>
      </c>
      <c r="T166" s="42">
        <v>0</v>
      </c>
      <c r="U166" s="42">
        <v>1</v>
      </c>
      <c r="V166" s="42">
        <v>0</v>
      </c>
      <c r="W166" s="42">
        <v>0</v>
      </c>
      <c r="X166" s="42">
        <v>155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58">
        <v>0.1111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  <c r="AM166" s="42">
        <v>0</v>
      </c>
      <c r="AN166" s="42">
        <v>0</v>
      </c>
      <c r="AO166" s="42"/>
      <c r="AP166" s="42"/>
      <c r="AQ166" s="42"/>
      <c r="AR166" s="42"/>
    </row>
    <row r="167" spans="1:44" x14ac:dyDescent="0.2">
      <c r="A167" s="1">
        <f t="shared" si="9"/>
        <v>3</v>
      </c>
      <c r="B167" s="10">
        <f t="shared" si="10"/>
        <v>46477</v>
      </c>
      <c r="C167" s="42">
        <v>0</v>
      </c>
      <c r="D167" s="42">
        <v>6261933.629999998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42">
        <v>0</v>
      </c>
      <c r="M167" s="42">
        <v>0</v>
      </c>
      <c r="N167" s="42">
        <v>0</v>
      </c>
      <c r="O167" s="42">
        <v>0</v>
      </c>
      <c r="P167" s="42">
        <v>0</v>
      </c>
      <c r="Q167" s="42">
        <v>0</v>
      </c>
      <c r="R167" s="42">
        <v>0</v>
      </c>
      <c r="S167" s="42">
        <v>0</v>
      </c>
      <c r="T167" s="42">
        <v>0</v>
      </c>
      <c r="U167" s="42">
        <v>1</v>
      </c>
      <c r="V167" s="42">
        <v>0</v>
      </c>
      <c r="W167" s="42">
        <v>0</v>
      </c>
      <c r="X167" s="42">
        <v>155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58">
        <v>0.1111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  <c r="AN167" s="42">
        <v>0</v>
      </c>
      <c r="AO167" s="42"/>
      <c r="AP167" s="42"/>
      <c r="AQ167" s="42"/>
      <c r="AR167" s="42"/>
    </row>
    <row r="168" spans="1:44" x14ac:dyDescent="0.2">
      <c r="A168" s="1">
        <f t="shared" si="9"/>
        <v>4</v>
      </c>
      <c r="B168" s="10">
        <f t="shared" si="10"/>
        <v>46507</v>
      </c>
      <c r="C168" s="42">
        <v>0</v>
      </c>
      <c r="D168" s="42">
        <v>6261933.629999998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2">
        <v>0</v>
      </c>
      <c r="T168" s="42">
        <v>0</v>
      </c>
      <c r="U168" s="42">
        <v>1</v>
      </c>
      <c r="V168" s="42">
        <v>0</v>
      </c>
      <c r="W168" s="42">
        <v>0</v>
      </c>
      <c r="X168" s="42">
        <v>155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58">
        <v>0.1111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  <c r="AN168" s="42">
        <v>0</v>
      </c>
      <c r="AO168" s="42"/>
      <c r="AP168" s="42"/>
      <c r="AQ168" s="42"/>
      <c r="AR168" s="42"/>
    </row>
    <row r="169" spans="1:44" x14ac:dyDescent="0.2">
      <c r="A169" s="1">
        <f t="shared" si="9"/>
        <v>5</v>
      </c>
      <c r="B169" s="10">
        <f t="shared" si="10"/>
        <v>46538</v>
      </c>
      <c r="C169" s="42">
        <v>0</v>
      </c>
      <c r="D169" s="42">
        <v>6261933.629999998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42">
        <v>0</v>
      </c>
      <c r="T169" s="42">
        <v>0</v>
      </c>
      <c r="U169" s="42">
        <v>1</v>
      </c>
      <c r="V169" s="42">
        <v>0</v>
      </c>
      <c r="W169" s="42">
        <v>0</v>
      </c>
      <c r="X169" s="42">
        <v>155</v>
      </c>
      <c r="Y169" s="42">
        <v>0</v>
      </c>
      <c r="Z169" s="42">
        <v>0</v>
      </c>
      <c r="AA169" s="42">
        <v>0</v>
      </c>
      <c r="AB169" s="42">
        <v>0</v>
      </c>
      <c r="AC169" s="42">
        <v>0</v>
      </c>
      <c r="AD169" s="42">
        <v>0</v>
      </c>
      <c r="AE169" s="58">
        <v>0.1111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  <c r="AN169" s="42">
        <v>0</v>
      </c>
      <c r="AO169" s="42"/>
      <c r="AP169" s="42"/>
      <c r="AQ169" s="42"/>
      <c r="AR169" s="42"/>
    </row>
    <row r="170" spans="1:44" x14ac:dyDescent="0.2">
      <c r="A170" s="1">
        <f t="shared" si="9"/>
        <v>6</v>
      </c>
      <c r="B170" s="10">
        <f t="shared" si="10"/>
        <v>46568</v>
      </c>
      <c r="C170" s="42">
        <v>0</v>
      </c>
      <c r="D170" s="42">
        <v>6261933.629999998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  <c r="S170" s="42">
        <v>0</v>
      </c>
      <c r="T170" s="42">
        <v>0</v>
      </c>
      <c r="U170" s="42">
        <v>1</v>
      </c>
      <c r="V170" s="42">
        <v>0</v>
      </c>
      <c r="W170" s="42">
        <v>0</v>
      </c>
      <c r="X170" s="42">
        <v>155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58">
        <v>0.1111</v>
      </c>
      <c r="AF170" s="42">
        <v>0</v>
      </c>
      <c r="AG170" s="42">
        <v>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  <c r="AM170" s="42">
        <v>0</v>
      </c>
      <c r="AN170" s="42">
        <v>0</v>
      </c>
      <c r="AO170" s="42"/>
      <c r="AP170" s="42"/>
      <c r="AQ170" s="42"/>
      <c r="AR170" s="42"/>
    </row>
    <row r="171" spans="1:44" x14ac:dyDescent="0.2">
      <c r="A171" s="1">
        <f t="shared" si="9"/>
        <v>7</v>
      </c>
      <c r="B171" s="10">
        <f t="shared" si="10"/>
        <v>46599</v>
      </c>
      <c r="C171" s="42">
        <v>0</v>
      </c>
      <c r="D171" s="42">
        <v>6261933.629999998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</v>
      </c>
      <c r="S171" s="42">
        <v>0</v>
      </c>
      <c r="T171" s="42">
        <v>0</v>
      </c>
      <c r="U171" s="42">
        <v>1</v>
      </c>
      <c r="V171" s="42">
        <v>0</v>
      </c>
      <c r="W171" s="42">
        <v>0</v>
      </c>
      <c r="X171" s="42">
        <v>155</v>
      </c>
      <c r="Y171" s="42">
        <v>0</v>
      </c>
      <c r="Z171" s="42">
        <v>0</v>
      </c>
      <c r="AA171" s="42">
        <v>0</v>
      </c>
      <c r="AB171" s="42">
        <v>0</v>
      </c>
      <c r="AC171" s="42">
        <v>0</v>
      </c>
      <c r="AD171" s="42">
        <v>0</v>
      </c>
      <c r="AE171" s="58">
        <v>0.1111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  <c r="AN171" s="42">
        <v>0</v>
      </c>
      <c r="AO171" s="42"/>
      <c r="AP171" s="42"/>
      <c r="AQ171" s="42"/>
      <c r="AR171" s="42"/>
    </row>
    <row r="172" spans="1:44" x14ac:dyDescent="0.2">
      <c r="A172" s="1">
        <f t="shared" si="9"/>
        <v>8</v>
      </c>
      <c r="B172" s="10">
        <f t="shared" si="10"/>
        <v>46630</v>
      </c>
      <c r="C172" s="42">
        <v>0</v>
      </c>
      <c r="D172" s="42">
        <v>6261933.629999998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42">
        <v>0</v>
      </c>
      <c r="T172" s="42">
        <v>0</v>
      </c>
      <c r="U172" s="42">
        <v>1</v>
      </c>
      <c r="V172" s="42">
        <v>0</v>
      </c>
      <c r="W172" s="42">
        <v>0</v>
      </c>
      <c r="X172" s="42">
        <v>155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58">
        <v>0.1111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  <c r="AM172" s="42">
        <v>0</v>
      </c>
      <c r="AN172" s="42">
        <v>0</v>
      </c>
      <c r="AO172" s="42"/>
      <c r="AP172" s="42"/>
      <c r="AQ172" s="42"/>
      <c r="AR172" s="42"/>
    </row>
    <row r="173" spans="1:44" x14ac:dyDescent="0.2">
      <c r="A173" s="1">
        <f t="shared" ref="A173:A195" si="11">MONTH(B173)</f>
        <v>9</v>
      </c>
      <c r="B173" s="10">
        <f t="shared" si="10"/>
        <v>46660</v>
      </c>
      <c r="C173" s="42">
        <v>0</v>
      </c>
      <c r="D173" s="42">
        <v>6261933.629999998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42">
        <v>0</v>
      </c>
      <c r="T173" s="42">
        <v>0</v>
      </c>
      <c r="U173" s="42">
        <v>1</v>
      </c>
      <c r="V173" s="42">
        <v>0</v>
      </c>
      <c r="W173" s="42">
        <v>0</v>
      </c>
      <c r="X173" s="42">
        <v>155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58">
        <v>0.1111</v>
      </c>
      <c r="AF173" s="42">
        <v>0</v>
      </c>
      <c r="AG173" s="42">
        <v>0</v>
      </c>
      <c r="AH173" s="42">
        <v>0</v>
      </c>
      <c r="AI173" s="42">
        <v>0</v>
      </c>
      <c r="AJ173" s="42">
        <v>0</v>
      </c>
      <c r="AK173" s="42">
        <v>0</v>
      </c>
      <c r="AL173" s="42">
        <v>0</v>
      </c>
      <c r="AM173" s="42">
        <v>0</v>
      </c>
      <c r="AN173" s="42">
        <v>0</v>
      </c>
      <c r="AO173" s="42"/>
      <c r="AP173" s="42"/>
      <c r="AQ173" s="42"/>
      <c r="AR173" s="42"/>
    </row>
    <row r="174" spans="1:44" x14ac:dyDescent="0.2">
      <c r="A174" s="1">
        <f t="shared" si="11"/>
        <v>10</v>
      </c>
      <c r="B174" s="10">
        <f t="shared" si="10"/>
        <v>46691</v>
      </c>
      <c r="C174" s="42">
        <v>0</v>
      </c>
      <c r="D174" s="42">
        <v>6261933.629999998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2">
        <v>0</v>
      </c>
      <c r="T174" s="42">
        <v>0</v>
      </c>
      <c r="U174" s="42">
        <v>1</v>
      </c>
      <c r="V174" s="42">
        <v>0</v>
      </c>
      <c r="W174" s="42">
        <v>0</v>
      </c>
      <c r="X174" s="42">
        <v>155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58">
        <v>0.1111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  <c r="AN174" s="42">
        <v>0</v>
      </c>
      <c r="AO174" s="42"/>
      <c r="AP174" s="42"/>
      <c r="AQ174" s="42"/>
      <c r="AR174" s="42"/>
    </row>
    <row r="175" spans="1:44" x14ac:dyDescent="0.2">
      <c r="A175" s="1">
        <f t="shared" si="11"/>
        <v>11</v>
      </c>
      <c r="B175" s="10">
        <f t="shared" si="10"/>
        <v>46721</v>
      </c>
      <c r="C175" s="42">
        <v>0</v>
      </c>
      <c r="D175" s="42">
        <v>6261933.629999998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42">
        <v>0</v>
      </c>
      <c r="T175" s="42">
        <v>0</v>
      </c>
      <c r="U175" s="42">
        <v>1</v>
      </c>
      <c r="V175" s="42">
        <v>0</v>
      </c>
      <c r="W175" s="42">
        <v>0</v>
      </c>
      <c r="X175" s="42">
        <v>155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58">
        <v>0.1111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  <c r="AN175" s="42">
        <v>0</v>
      </c>
      <c r="AO175" s="42"/>
      <c r="AP175" s="42"/>
      <c r="AQ175" s="42"/>
      <c r="AR175" s="42"/>
    </row>
    <row r="176" spans="1:44" x14ac:dyDescent="0.2">
      <c r="A176" s="1">
        <f t="shared" si="11"/>
        <v>12</v>
      </c>
      <c r="B176" s="10">
        <f t="shared" si="10"/>
        <v>46752</v>
      </c>
      <c r="C176" s="42">
        <v>0</v>
      </c>
      <c r="D176" s="42">
        <v>6261933.629999998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42">
        <v>0</v>
      </c>
      <c r="T176" s="42">
        <v>0</v>
      </c>
      <c r="U176" s="42">
        <v>1</v>
      </c>
      <c r="V176" s="42">
        <v>0</v>
      </c>
      <c r="W176" s="42">
        <v>0</v>
      </c>
      <c r="X176" s="42">
        <v>155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58">
        <v>0.1111</v>
      </c>
      <c r="AF176" s="42">
        <v>0</v>
      </c>
      <c r="AG176" s="42">
        <v>0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  <c r="AM176" s="42">
        <v>0</v>
      </c>
      <c r="AN176" s="42">
        <v>0</v>
      </c>
      <c r="AO176" s="42"/>
      <c r="AP176" s="42"/>
      <c r="AQ176" s="42"/>
      <c r="AR176" s="42"/>
    </row>
    <row r="177" spans="1:44" x14ac:dyDescent="0.2">
      <c r="A177" s="1">
        <f t="shared" si="11"/>
        <v>1</v>
      </c>
      <c r="B177" s="10">
        <f t="shared" si="10"/>
        <v>46783</v>
      </c>
      <c r="C177" s="42">
        <v>0</v>
      </c>
      <c r="D177" s="42">
        <v>6261933.629999998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42">
        <v>0</v>
      </c>
      <c r="T177" s="42">
        <v>0</v>
      </c>
      <c r="U177" s="42">
        <v>1</v>
      </c>
      <c r="V177" s="42">
        <v>0</v>
      </c>
      <c r="W177" s="42">
        <v>0</v>
      </c>
      <c r="X177" s="42">
        <v>155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58">
        <v>0.1111</v>
      </c>
      <c r="AF177" s="42">
        <v>0</v>
      </c>
      <c r="AG177" s="42">
        <v>0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  <c r="AM177" s="42">
        <v>0</v>
      </c>
      <c r="AN177" s="42">
        <v>0</v>
      </c>
      <c r="AO177" s="42"/>
      <c r="AP177" s="42"/>
      <c r="AQ177" s="42"/>
      <c r="AR177" s="42"/>
    </row>
    <row r="178" spans="1:44" x14ac:dyDescent="0.2">
      <c r="A178" s="1">
        <f t="shared" si="11"/>
        <v>2</v>
      </c>
      <c r="B178" s="10">
        <f t="shared" si="10"/>
        <v>46812</v>
      </c>
      <c r="C178" s="42">
        <v>0</v>
      </c>
      <c r="D178" s="42">
        <v>6261933.629999998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42">
        <v>0</v>
      </c>
      <c r="T178" s="42">
        <v>0</v>
      </c>
      <c r="U178" s="42">
        <v>1</v>
      </c>
      <c r="V178" s="42">
        <v>0</v>
      </c>
      <c r="W178" s="42">
        <v>0</v>
      </c>
      <c r="X178" s="42">
        <v>155</v>
      </c>
      <c r="Y178" s="42">
        <v>0</v>
      </c>
      <c r="Z178" s="42">
        <v>0</v>
      </c>
      <c r="AA178" s="42">
        <v>0</v>
      </c>
      <c r="AB178" s="42">
        <v>0</v>
      </c>
      <c r="AC178" s="42">
        <v>0</v>
      </c>
      <c r="AD178" s="42">
        <v>0</v>
      </c>
      <c r="AE178" s="58">
        <v>0.1111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  <c r="AN178" s="42">
        <v>0</v>
      </c>
      <c r="AO178" s="42"/>
      <c r="AP178" s="42"/>
      <c r="AQ178" s="42"/>
      <c r="AR178" s="42"/>
    </row>
    <row r="179" spans="1:44" x14ac:dyDescent="0.2">
      <c r="A179" s="1">
        <f t="shared" si="11"/>
        <v>3</v>
      </c>
      <c r="B179" s="10">
        <f t="shared" si="10"/>
        <v>46843</v>
      </c>
      <c r="C179" s="42">
        <v>0</v>
      </c>
      <c r="D179" s="42">
        <v>6261933.629999998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  <c r="S179" s="42">
        <v>0</v>
      </c>
      <c r="T179" s="42">
        <v>0</v>
      </c>
      <c r="U179" s="42">
        <v>1</v>
      </c>
      <c r="V179" s="42">
        <v>0</v>
      </c>
      <c r="W179" s="42">
        <v>0</v>
      </c>
      <c r="X179" s="42">
        <v>155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58">
        <v>0.1111</v>
      </c>
      <c r="AF179" s="42">
        <v>0</v>
      </c>
      <c r="AG179" s="42">
        <v>0</v>
      </c>
      <c r="AH179" s="42">
        <v>0</v>
      </c>
      <c r="AI179" s="42">
        <v>0</v>
      </c>
      <c r="AJ179" s="42">
        <v>0</v>
      </c>
      <c r="AK179" s="42">
        <v>0</v>
      </c>
      <c r="AL179" s="42">
        <v>0</v>
      </c>
      <c r="AM179" s="42">
        <v>0</v>
      </c>
      <c r="AN179" s="42">
        <v>0</v>
      </c>
      <c r="AO179" s="42"/>
      <c r="AP179" s="42"/>
      <c r="AQ179" s="42"/>
      <c r="AR179" s="42"/>
    </row>
    <row r="180" spans="1:44" x14ac:dyDescent="0.2">
      <c r="A180" s="1">
        <f t="shared" si="11"/>
        <v>4</v>
      </c>
      <c r="B180" s="10">
        <f t="shared" si="10"/>
        <v>46873</v>
      </c>
      <c r="C180" s="42">
        <v>0</v>
      </c>
      <c r="D180" s="42">
        <v>6261933.629999998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1</v>
      </c>
      <c r="V180" s="42">
        <v>0</v>
      </c>
      <c r="W180" s="42">
        <v>0</v>
      </c>
      <c r="X180" s="42">
        <v>155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58">
        <v>0.1111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0</v>
      </c>
      <c r="AL180" s="42">
        <v>0</v>
      </c>
      <c r="AM180" s="42">
        <v>0</v>
      </c>
      <c r="AN180" s="42">
        <v>0</v>
      </c>
      <c r="AO180" s="42"/>
      <c r="AP180" s="42"/>
      <c r="AQ180" s="42"/>
      <c r="AR180" s="42"/>
    </row>
    <row r="181" spans="1:44" x14ac:dyDescent="0.2">
      <c r="A181" s="1">
        <f t="shared" si="11"/>
        <v>5</v>
      </c>
      <c r="B181" s="10">
        <f t="shared" si="10"/>
        <v>46904</v>
      </c>
      <c r="C181" s="42">
        <v>0</v>
      </c>
      <c r="D181" s="42">
        <v>6261933.629999998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1</v>
      </c>
      <c r="V181" s="42">
        <v>0</v>
      </c>
      <c r="W181" s="42">
        <v>0</v>
      </c>
      <c r="X181" s="42">
        <v>155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58">
        <v>0.1111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42">
        <v>0</v>
      </c>
      <c r="AL181" s="42">
        <v>0</v>
      </c>
      <c r="AM181" s="42">
        <v>0</v>
      </c>
      <c r="AN181" s="42">
        <v>0</v>
      </c>
      <c r="AO181" s="42"/>
      <c r="AP181" s="42"/>
      <c r="AQ181" s="42"/>
      <c r="AR181" s="42"/>
    </row>
    <row r="182" spans="1:44" x14ac:dyDescent="0.2">
      <c r="A182" s="1">
        <f t="shared" si="11"/>
        <v>6</v>
      </c>
      <c r="B182" s="10">
        <f t="shared" si="10"/>
        <v>46934</v>
      </c>
      <c r="C182" s="42">
        <v>0</v>
      </c>
      <c r="D182" s="42">
        <v>6261933.629999998</v>
      </c>
      <c r="E182" s="42">
        <v>0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42">
        <v>0</v>
      </c>
      <c r="T182" s="42">
        <v>0</v>
      </c>
      <c r="U182" s="42">
        <v>1</v>
      </c>
      <c r="V182" s="42">
        <v>0</v>
      </c>
      <c r="W182" s="42">
        <v>0</v>
      </c>
      <c r="X182" s="42">
        <v>155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58">
        <v>0.1111</v>
      </c>
      <c r="AF182" s="42">
        <v>0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  <c r="AM182" s="42">
        <v>0</v>
      </c>
      <c r="AN182" s="42">
        <v>0</v>
      </c>
      <c r="AO182" s="42"/>
      <c r="AP182" s="42"/>
      <c r="AQ182" s="42"/>
      <c r="AR182" s="42"/>
    </row>
    <row r="183" spans="1:44" x14ac:dyDescent="0.2">
      <c r="A183" s="1">
        <f t="shared" si="11"/>
        <v>7</v>
      </c>
      <c r="B183" s="10">
        <f t="shared" si="10"/>
        <v>46965</v>
      </c>
      <c r="C183" s="42">
        <v>0</v>
      </c>
      <c r="D183" s="42">
        <v>6261933.629999998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42">
        <v>0</v>
      </c>
      <c r="T183" s="42">
        <v>0</v>
      </c>
      <c r="U183" s="42">
        <v>1</v>
      </c>
      <c r="V183" s="42">
        <v>0</v>
      </c>
      <c r="W183" s="42">
        <v>0</v>
      </c>
      <c r="X183" s="42">
        <v>155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58">
        <v>0.1111</v>
      </c>
      <c r="AF183" s="42">
        <v>0</v>
      </c>
      <c r="AG183" s="42">
        <v>0</v>
      </c>
      <c r="AH183" s="42">
        <v>0</v>
      </c>
      <c r="AI183" s="42">
        <v>0</v>
      </c>
      <c r="AJ183" s="42">
        <v>0</v>
      </c>
      <c r="AK183" s="42">
        <v>0</v>
      </c>
      <c r="AL183" s="42">
        <v>0</v>
      </c>
      <c r="AM183" s="42">
        <v>0</v>
      </c>
      <c r="AN183" s="42">
        <v>0</v>
      </c>
      <c r="AO183" s="42"/>
      <c r="AP183" s="42"/>
      <c r="AQ183" s="42"/>
      <c r="AR183" s="42"/>
    </row>
    <row r="184" spans="1:44" x14ac:dyDescent="0.2">
      <c r="A184" s="1">
        <f t="shared" si="11"/>
        <v>8</v>
      </c>
      <c r="B184" s="10">
        <f t="shared" si="10"/>
        <v>46996</v>
      </c>
      <c r="C184" s="42">
        <v>0</v>
      </c>
      <c r="D184" s="42">
        <v>6261933.629999998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  <c r="S184" s="42">
        <v>0</v>
      </c>
      <c r="T184" s="42">
        <v>0</v>
      </c>
      <c r="U184" s="42">
        <v>1</v>
      </c>
      <c r="V184" s="42">
        <v>0</v>
      </c>
      <c r="W184" s="42">
        <v>0</v>
      </c>
      <c r="X184" s="42">
        <v>155</v>
      </c>
      <c r="Y184" s="42">
        <v>0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58">
        <v>0.1111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  <c r="AM184" s="42">
        <v>0</v>
      </c>
      <c r="AN184" s="42">
        <v>0</v>
      </c>
      <c r="AO184" s="42"/>
      <c r="AP184" s="42"/>
      <c r="AQ184" s="42"/>
      <c r="AR184" s="42"/>
    </row>
    <row r="185" spans="1:44" x14ac:dyDescent="0.2">
      <c r="A185" s="1">
        <f t="shared" si="11"/>
        <v>9</v>
      </c>
      <c r="B185" s="10">
        <f t="shared" si="10"/>
        <v>47026</v>
      </c>
      <c r="C185" s="42">
        <v>0</v>
      </c>
      <c r="D185" s="42">
        <v>6261933.629999998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1</v>
      </c>
      <c r="V185" s="42">
        <v>0</v>
      </c>
      <c r="W185" s="42">
        <v>0</v>
      </c>
      <c r="X185" s="42">
        <v>155</v>
      </c>
      <c r="Y185" s="42">
        <v>0</v>
      </c>
      <c r="Z185" s="42">
        <v>0</v>
      </c>
      <c r="AA185" s="42">
        <v>0</v>
      </c>
      <c r="AB185" s="42">
        <v>0</v>
      </c>
      <c r="AC185" s="42">
        <v>0</v>
      </c>
      <c r="AD185" s="42">
        <v>0</v>
      </c>
      <c r="AE185" s="58">
        <v>0.1111</v>
      </c>
      <c r="AF185" s="42">
        <v>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42">
        <v>0</v>
      </c>
      <c r="AN185" s="42">
        <v>0</v>
      </c>
      <c r="AO185" s="42"/>
      <c r="AP185" s="42"/>
      <c r="AQ185" s="42"/>
      <c r="AR185" s="42"/>
    </row>
    <row r="186" spans="1:44" x14ac:dyDescent="0.2">
      <c r="A186" s="1">
        <f t="shared" si="11"/>
        <v>10</v>
      </c>
      <c r="B186" s="10">
        <f t="shared" si="10"/>
        <v>47057</v>
      </c>
      <c r="C186" s="42">
        <v>0</v>
      </c>
      <c r="D186" s="42">
        <v>6261933.629999998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42">
        <v>0</v>
      </c>
      <c r="T186" s="42">
        <v>0</v>
      </c>
      <c r="U186" s="42">
        <v>1</v>
      </c>
      <c r="V186" s="42">
        <v>0</v>
      </c>
      <c r="W186" s="42">
        <v>0</v>
      </c>
      <c r="X186" s="42">
        <v>155</v>
      </c>
      <c r="Y186" s="42">
        <v>0</v>
      </c>
      <c r="Z186" s="42">
        <v>0</v>
      </c>
      <c r="AA186" s="42">
        <v>0</v>
      </c>
      <c r="AB186" s="42">
        <v>0</v>
      </c>
      <c r="AC186" s="42">
        <v>0</v>
      </c>
      <c r="AD186" s="42">
        <v>0</v>
      </c>
      <c r="AE186" s="58">
        <v>0.1111</v>
      </c>
      <c r="AF186" s="42">
        <v>0</v>
      </c>
      <c r="AG186" s="42">
        <v>0</v>
      </c>
      <c r="AH186" s="42">
        <v>0</v>
      </c>
      <c r="AI186" s="42">
        <v>0</v>
      </c>
      <c r="AJ186" s="42">
        <v>0</v>
      </c>
      <c r="AK186" s="42">
        <v>0</v>
      </c>
      <c r="AL186" s="42">
        <v>0</v>
      </c>
      <c r="AM186" s="42">
        <v>0</v>
      </c>
      <c r="AN186" s="42">
        <v>0</v>
      </c>
      <c r="AO186" s="42"/>
      <c r="AP186" s="42"/>
      <c r="AQ186" s="42"/>
      <c r="AR186" s="42"/>
    </row>
    <row r="187" spans="1:44" x14ac:dyDescent="0.2">
      <c r="A187" s="1">
        <f t="shared" si="11"/>
        <v>11</v>
      </c>
      <c r="B187" s="10">
        <f t="shared" si="10"/>
        <v>47087</v>
      </c>
      <c r="C187" s="42">
        <v>0</v>
      </c>
      <c r="D187" s="42">
        <v>6261933.629999998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1</v>
      </c>
      <c r="V187" s="42">
        <v>0</v>
      </c>
      <c r="W187" s="42">
        <v>0</v>
      </c>
      <c r="X187" s="42">
        <v>155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58">
        <v>0.1111</v>
      </c>
      <c r="AF187" s="42">
        <v>0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42">
        <v>0</v>
      </c>
      <c r="AN187" s="42">
        <v>0</v>
      </c>
      <c r="AO187" s="42"/>
      <c r="AP187" s="42"/>
      <c r="AQ187" s="42"/>
      <c r="AR187" s="42"/>
    </row>
    <row r="188" spans="1:44" x14ac:dyDescent="0.2">
      <c r="A188" s="1">
        <f t="shared" si="11"/>
        <v>12</v>
      </c>
      <c r="B188" s="10">
        <f t="shared" si="10"/>
        <v>47118</v>
      </c>
      <c r="C188" s="42">
        <v>0</v>
      </c>
      <c r="D188" s="42">
        <v>6261933.629999998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42">
        <v>0</v>
      </c>
      <c r="T188" s="42">
        <v>0</v>
      </c>
      <c r="U188" s="42">
        <v>1</v>
      </c>
      <c r="V188" s="42">
        <v>0</v>
      </c>
      <c r="W188" s="42">
        <v>0</v>
      </c>
      <c r="X188" s="42">
        <v>155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58">
        <v>0.1111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  <c r="AN188" s="42">
        <v>0</v>
      </c>
      <c r="AO188" s="42"/>
      <c r="AP188" s="42"/>
      <c r="AQ188" s="42"/>
      <c r="AR188" s="42"/>
    </row>
    <row r="189" spans="1:44" x14ac:dyDescent="0.2">
      <c r="A189" s="1">
        <f t="shared" si="11"/>
        <v>1</v>
      </c>
      <c r="B189" s="10">
        <f t="shared" si="10"/>
        <v>47149</v>
      </c>
      <c r="C189" s="42">
        <v>0</v>
      </c>
      <c r="D189" s="42">
        <v>6261933.629999998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  <c r="S189" s="42">
        <v>0</v>
      </c>
      <c r="T189" s="42">
        <v>0</v>
      </c>
      <c r="U189" s="42">
        <v>1</v>
      </c>
      <c r="V189" s="42">
        <v>0</v>
      </c>
      <c r="W189" s="42">
        <v>0</v>
      </c>
      <c r="X189" s="42">
        <v>155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58">
        <v>0.1111</v>
      </c>
      <c r="AF189" s="42">
        <v>0</v>
      </c>
      <c r="AG189" s="42">
        <v>0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  <c r="AM189" s="42">
        <v>0</v>
      </c>
      <c r="AN189" s="42">
        <v>0</v>
      </c>
      <c r="AO189" s="42"/>
      <c r="AP189" s="42"/>
      <c r="AQ189" s="42"/>
      <c r="AR189" s="42"/>
    </row>
    <row r="190" spans="1:44" x14ac:dyDescent="0.2">
      <c r="A190" s="1">
        <f t="shared" si="11"/>
        <v>2</v>
      </c>
      <c r="B190" s="10">
        <f t="shared" si="10"/>
        <v>47177</v>
      </c>
      <c r="C190" s="42">
        <v>0</v>
      </c>
      <c r="D190" s="42">
        <v>6261933.629999998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1</v>
      </c>
      <c r="V190" s="42">
        <v>0</v>
      </c>
      <c r="W190" s="42">
        <v>0</v>
      </c>
      <c r="X190" s="42">
        <v>155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58">
        <v>0.1111</v>
      </c>
      <c r="AF190" s="42">
        <v>0</v>
      </c>
      <c r="AG190" s="42">
        <v>0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  <c r="AN190" s="42">
        <v>0</v>
      </c>
      <c r="AO190" s="42"/>
      <c r="AP190" s="42"/>
      <c r="AQ190" s="42"/>
      <c r="AR190" s="42"/>
    </row>
    <row r="191" spans="1:44" x14ac:dyDescent="0.2">
      <c r="A191" s="1">
        <f t="shared" si="11"/>
        <v>3</v>
      </c>
      <c r="B191" s="10">
        <f t="shared" si="10"/>
        <v>47208</v>
      </c>
      <c r="C191" s="42">
        <v>0</v>
      </c>
      <c r="D191" s="42">
        <v>6261933.629999998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1</v>
      </c>
      <c r="V191" s="42">
        <v>0</v>
      </c>
      <c r="W191" s="42">
        <v>0</v>
      </c>
      <c r="X191" s="42">
        <v>155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58">
        <v>0.1111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  <c r="AN191" s="42">
        <v>0</v>
      </c>
      <c r="AO191" s="42"/>
      <c r="AP191" s="42"/>
      <c r="AQ191" s="42"/>
      <c r="AR191" s="42"/>
    </row>
    <row r="192" spans="1:44" x14ac:dyDescent="0.2">
      <c r="A192" s="1">
        <f t="shared" si="11"/>
        <v>4</v>
      </c>
      <c r="B192" s="10">
        <f t="shared" si="10"/>
        <v>47238</v>
      </c>
      <c r="C192" s="42">
        <v>0</v>
      </c>
      <c r="D192" s="42">
        <v>6261933.629999998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  <c r="S192" s="42">
        <v>0</v>
      </c>
      <c r="T192" s="42">
        <v>0</v>
      </c>
      <c r="U192" s="42">
        <v>1</v>
      </c>
      <c r="V192" s="42">
        <v>0</v>
      </c>
      <c r="W192" s="42">
        <v>0</v>
      </c>
      <c r="X192" s="42">
        <v>155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58">
        <v>0.1111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42">
        <v>0</v>
      </c>
      <c r="AN192" s="42">
        <v>0</v>
      </c>
      <c r="AO192" s="42"/>
      <c r="AP192" s="42"/>
      <c r="AQ192" s="42"/>
      <c r="AR192" s="42"/>
    </row>
    <row r="193" spans="1:44" x14ac:dyDescent="0.2">
      <c r="A193" s="43">
        <f t="shared" si="11"/>
        <v>5</v>
      </c>
      <c r="B193" s="10">
        <f t="shared" si="10"/>
        <v>47269</v>
      </c>
      <c r="C193" s="42">
        <v>0</v>
      </c>
      <c r="D193" s="42">
        <v>6261933.629999998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42">
        <v>0</v>
      </c>
      <c r="T193" s="42">
        <v>0</v>
      </c>
      <c r="U193" s="42">
        <v>1</v>
      </c>
      <c r="V193" s="42">
        <v>0</v>
      </c>
      <c r="W193" s="42">
        <v>0</v>
      </c>
      <c r="X193" s="42">
        <v>155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58">
        <v>0.1111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  <c r="AN193" s="42">
        <v>0</v>
      </c>
      <c r="AO193" s="42"/>
      <c r="AP193" s="42"/>
      <c r="AQ193" s="42"/>
      <c r="AR193" s="42"/>
    </row>
    <row r="194" spans="1:44" x14ac:dyDescent="0.2">
      <c r="A194" s="44">
        <f t="shared" si="11"/>
        <v>6</v>
      </c>
      <c r="B194" s="10">
        <f t="shared" si="10"/>
        <v>47299</v>
      </c>
      <c r="C194" s="42">
        <v>0</v>
      </c>
      <c r="D194" s="42">
        <v>6261933.629999998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42">
        <v>0</v>
      </c>
      <c r="T194" s="42">
        <v>0</v>
      </c>
      <c r="U194" s="42">
        <v>1</v>
      </c>
      <c r="V194" s="42">
        <v>0</v>
      </c>
      <c r="W194" s="42">
        <v>0</v>
      </c>
      <c r="X194" s="42">
        <v>155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58">
        <v>0.1111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42">
        <v>0</v>
      </c>
      <c r="AN194" s="42">
        <v>0</v>
      </c>
      <c r="AO194" s="42"/>
      <c r="AP194" s="42"/>
      <c r="AQ194" s="42"/>
      <c r="AR194" s="42"/>
    </row>
    <row r="195" spans="1:44" x14ac:dyDescent="0.2">
      <c r="A195" s="45">
        <f t="shared" si="11"/>
        <v>7</v>
      </c>
      <c r="B195" s="10">
        <f t="shared" si="10"/>
        <v>47330</v>
      </c>
      <c r="C195" s="42">
        <v>0</v>
      </c>
      <c r="D195" s="42">
        <v>6261933.629999998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1</v>
      </c>
      <c r="V195" s="42">
        <v>0</v>
      </c>
      <c r="W195" s="42">
        <v>0</v>
      </c>
      <c r="X195" s="42">
        <v>155</v>
      </c>
      <c r="Y195" s="42">
        <v>0</v>
      </c>
      <c r="Z195" s="42">
        <v>0</v>
      </c>
      <c r="AA195" s="42">
        <v>0</v>
      </c>
      <c r="AB195" s="42">
        <v>0</v>
      </c>
      <c r="AC195" s="42">
        <v>0</v>
      </c>
      <c r="AD195" s="42">
        <v>0</v>
      </c>
      <c r="AE195" s="58">
        <v>0.1111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  <c r="AM195" s="42">
        <v>0</v>
      </c>
      <c r="AN195" s="42">
        <v>0</v>
      </c>
      <c r="AO195" s="42"/>
      <c r="AP195" s="42"/>
      <c r="AQ195" s="42"/>
      <c r="AR195" s="42"/>
    </row>
    <row r="196" spans="1:44" x14ac:dyDescent="0.2">
      <c r="A196" s="44"/>
      <c r="B196" s="10">
        <f t="shared" si="10"/>
        <v>47361</v>
      </c>
      <c r="C196" s="42">
        <v>0</v>
      </c>
      <c r="D196" s="42">
        <v>6261933.629999998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  <c r="S196" s="42">
        <v>0</v>
      </c>
      <c r="T196" s="42">
        <v>0</v>
      </c>
      <c r="U196" s="42">
        <v>1</v>
      </c>
      <c r="V196" s="42">
        <v>0</v>
      </c>
      <c r="W196" s="42">
        <v>0</v>
      </c>
      <c r="X196" s="42">
        <v>155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58">
        <v>0.1111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  <c r="AN196" s="42">
        <v>0</v>
      </c>
      <c r="AO196" s="42"/>
      <c r="AP196" s="42"/>
      <c r="AQ196" s="42"/>
      <c r="AR196" s="42"/>
    </row>
    <row r="197" spans="1:44" x14ac:dyDescent="0.2">
      <c r="A197" s="45"/>
      <c r="B197" s="10">
        <f t="shared" si="10"/>
        <v>47391</v>
      </c>
      <c r="C197" s="42">
        <v>0</v>
      </c>
      <c r="D197" s="42">
        <v>6261933.629999998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42">
        <v>0</v>
      </c>
      <c r="T197" s="42">
        <v>0</v>
      </c>
      <c r="U197" s="42">
        <v>1</v>
      </c>
      <c r="V197" s="42">
        <v>0</v>
      </c>
      <c r="W197" s="42">
        <v>0</v>
      </c>
      <c r="X197" s="42">
        <v>155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58">
        <v>0.1111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  <c r="AN197" s="42">
        <v>0</v>
      </c>
      <c r="AO197" s="42"/>
      <c r="AP197" s="42"/>
      <c r="AQ197" s="42"/>
      <c r="AR197" s="42"/>
    </row>
    <row r="198" spans="1:44" x14ac:dyDescent="0.2">
      <c r="A198" s="44"/>
      <c r="B198" s="10">
        <f t="shared" si="10"/>
        <v>47422</v>
      </c>
      <c r="C198" s="42">
        <v>0</v>
      </c>
      <c r="D198" s="42">
        <v>6261933.629999998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1</v>
      </c>
      <c r="V198" s="42">
        <v>0</v>
      </c>
      <c r="W198" s="42">
        <v>0</v>
      </c>
      <c r="X198" s="42">
        <v>155</v>
      </c>
      <c r="Y198" s="42">
        <v>0</v>
      </c>
      <c r="Z198" s="42">
        <v>0</v>
      </c>
      <c r="AA198" s="42">
        <v>0</v>
      </c>
      <c r="AB198" s="42">
        <v>0</v>
      </c>
      <c r="AC198" s="42">
        <v>0</v>
      </c>
      <c r="AD198" s="42">
        <v>0</v>
      </c>
      <c r="AE198" s="58">
        <v>0.1111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  <c r="AN198" s="42">
        <v>0</v>
      </c>
      <c r="AO198" s="42"/>
      <c r="AP198" s="42"/>
      <c r="AQ198" s="42"/>
      <c r="AR198" s="42"/>
    </row>
    <row r="199" spans="1:44" x14ac:dyDescent="0.2">
      <c r="A199" s="45"/>
      <c r="B199" s="10">
        <f t="shared" si="10"/>
        <v>47452</v>
      </c>
      <c r="C199" s="42">
        <v>0</v>
      </c>
      <c r="D199" s="42">
        <v>6261933.629999998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42">
        <v>0</v>
      </c>
      <c r="T199" s="42">
        <v>0</v>
      </c>
      <c r="U199" s="42">
        <v>1</v>
      </c>
      <c r="V199" s="42">
        <v>0</v>
      </c>
      <c r="W199" s="42">
        <v>0</v>
      </c>
      <c r="X199" s="42">
        <v>155</v>
      </c>
      <c r="Y199" s="42">
        <v>0</v>
      </c>
      <c r="Z199" s="42">
        <v>0</v>
      </c>
      <c r="AA199" s="42">
        <v>0</v>
      </c>
      <c r="AB199" s="42">
        <v>0</v>
      </c>
      <c r="AC199" s="42">
        <v>0</v>
      </c>
      <c r="AD199" s="42">
        <v>0</v>
      </c>
      <c r="AE199" s="58">
        <v>0.1111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/>
      <c r="AP199" s="42"/>
      <c r="AQ199" s="42"/>
      <c r="AR199" s="42"/>
    </row>
    <row r="200" spans="1:44" x14ac:dyDescent="0.2">
      <c r="A200" s="44"/>
      <c r="B200" s="10">
        <f t="shared" si="10"/>
        <v>47483</v>
      </c>
      <c r="C200" s="42">
        <v>0</v>
      </c>
      <c r="D200" s="42">
        <v>6261933.629999998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1</v>
      </c>
      <c r="V200" s="42">
        <v>0</v>
      </c>
      <c r="W200" s="42">
        <v>0</v>
      </c>
      <c r="X200" s="42">
        <v>155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58">
        <v>0.1111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  <c r="AN200" s="42">
        <v>0</v>
      </c>
      <c r="AO200" s="42"/>
      <c r="AP200" s="42"/>
      <c r="AQ200" s="42"/>
      <c r="AR200" s="42"/>
    </row>
    <row r="201" spans="1:44" x14ac:dyDescent="0.2">
      <c r="A201" s="45"/>
      <c r="B201" s="10">
        <f t="shared" si="10"/>
        <v>47514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42">
        <v>0</v>
      </c>
      <c r="T201" s="42">
        <v>0</v>
      </c>
      <c r="U201" s="42">
        <v>0</v>
      </c>
      <c r="V201" s="42">
        <v>0</v>
      </c>
      <c r="W201" s="42">
        <v>0</v>
      </c>
      <c r="X201" s="42">
        <v>0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58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  <c r="AM201" s="42">
        <v>0</v>
      </c>
      <c r="AN201" s="42">
        <v>0</v>
      </c>
      <c r="AO201" s="42"/>
      <c r="AP201" s="42"/>
      <c r="AQ201" s="42"/>
      <c r="AR201" s="42"/>
    </row>
    <row r="202" spans="1:44" x14ac:dyDescent="0.2">
      <c r="A202" s="44"/>
      <c r="B202" s="10">
        <f t="shared" si="10"/>
        <v>47542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42">
        <v>0</v>
      </c>
      <c r="T202" s="42">
        <v>0</v>
      </c>
      <c r="U202" s="42">
        <v>0</v>
      </c>
      <c r="V202" s="42">
        <v>0</v>
      </c>
      <c r="W202" s="42">
        <v>0</v>
      </c>
      <c r="X202" s="42">
        <v>0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58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  <c r="AM202" s="42">
        <v>0</v>
      </c>
      <c r="AN202" s="42">
        <v>0</v>
      </c>
      <c r="AO202" s="42"/>
      <c r="AP202" s="42"/>
      <c r="AQ202" s="42"/>
      <c r="AR202" s="42"/>
    </row>
    <row r="203" spans="1:44" x14ac:dyDescent="0.2">
      <c r="A203" s="45"/>
      <c r="B203" s="10">
        <f t="shared" si="10"/>
        <v>47573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  <c r="S203" s="42">
        <v>0</v>
      </c>
      <c r="T203" s="42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0</v>
      </c>
      <c r="AC203" s="42">
        <v>0</v>
      </c>
      <c r="AD203" s="42">
        <v>0</v>
      </c>
      <c r="AE203" s="58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0</v>
      </c>
      <c r="AM203" s="42">
        <v>0</v>
      </c>
      <c r="AN203" s="42">
        <v>0</v>
      </c>
      <c r="AO203" s="42"/>
      <c r="AP203" s="42"/>
      <c r="AQ203" s="42"/>
      <c r="AR203" s="42"/>
    </row>
    <row r="204" spans="1:44" x14ac:dyDescent="0.2">
      <c r="A204" s="44"/>
      <c r="B204" s="10">
        <f t="shared" si="10"/>
        <v>47603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0</v>
      </c>
      <c r="AC204" s="42">
        <v>0</v>
      </c>
      <c r="AD204" s="42">
        <v>0</v>
      </c>
      <c r="AE204" s="58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  <c r="AN204" s="42">
        <v>0</v>
      </c>
      <c r="AO204" s="42"/>
      <c r="AP204" s="42"/>
      <c r="AQ204" s="42"/>
      <c r="AR204" s="42"/>
    </row>
    <row r="205" spans="1:44" x14ac:dyDescent="0.2">
      <c r="A205" s="45"/>
      <c r="B205" s="10">
        <f t="shared" ref="B205:B226" si="12">EOMONTH(B204,1)</f>
        <v>47634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58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  <c r="AN205" s="42">
        <v>0</v>
      </c>
      <c r="AO205" s="42"/>
      <c r="AP205" s="42"/>
      <c r="AQ205" s="42"/>
      <c r="AR205" s="42"/>
    </row>
    <row r="206" spans="1:44" x14ac:dyDescent="0.2">
      <c r="A206" s="44"/>
      <c r="B206" s="10">
        <f t="shared" si="12"/>
        <v>47664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42">
        <v>0</v>
      </c>
      <c r="T206" s="42">
        <v>0</v>
      </c>
      <c r="U206" s="42">
        <v>0</v>
      </c>
      <c r="V206" s="42">
        <v>0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58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0</v>
      </c>
      <c r="AN206" s="42">
        <v>0</v>
      </c>
      <c r="AO206" s="42"/>
      <c r="AP206" s="42"/>
      <c r="AQ206" s="42"/>
      <c r="AR206" s="42"/>
    </row>
    <row r="207" spans="1:44" x14ac:dyDescent="0.2">
      <c r="A207" s="45"/>
      <c r="B207" s="10">
        <f t="shared" si="12"/>
        <v>47695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42">
        <v>0</v>
      </c>
      <c r="T207" s="42">
        <v>0</v>
      </c>
      <c r="U207" s="42">
        <v>0</v>
      </c>
      <c r="V207" s="42">
        <v>0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58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  <c r="AN207" s="42">
        <v>0</v>
      </c>
      <c r="AO207" s="42"/>
      <c r="AP207" s="42"/>
      <c r="AQ207" s="42"/>
      <c r="AR207" s="42"/>
    </row>
    <row r="208" spans="1:44" x14ac:dyDescent="0.2">
      <c r="A208" s="44"/>
      <c r="B208" s="10">
        <f t="shared" si="12"/>
        <v>47726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  <c r="S208" s="42">
        <v>0</v>
      </c>
      <c r="T208" s="42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0</v>
      </c>
      <c r="AC208" s="42">
        <v>0</v>
      </c>
      <c r="AD208" s="42">
        <v>0</v>
      </c>
      <c r="AE208" s="58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  <c r="AN208" s="42">
        <v>0</v>
      </c>
      <c r="AO208" s="42"/>
      <c r="AP208" s="42"/>
      <c r="AQ208" s="42"/>
      <c r="AR208" s="42"/>
    </row>
    <row r="209" spans="1:44" x14ac:dyDescent="0.2">
      <c r="A209" s="45"/>
      <c r="B209" s="10">
        <f t="shared" si="12"/>
        <v>47756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42">
        <v>0</v>
      </c>
      <c r="T209" s="42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0</v>
      </c>
      <c r="AA209" s="42">
        <v>0</v>
      </c>
      <c r="AB209" s="42">
        <v>0</v>
      </c>
      <c r="AC209" s="42">
        <v>0</v>
      </c>
      <c r="AD209" s="42">
        <v>0</v>
      </c>
      <c r="AE209" s="58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  <c r="AN209" s="42">
        <v>0</v>
      </c>
      <c r="AO209" s="42"/>
      <c r="AP209" s="42"/>
      <c r="AQ209" s="42"/>
      <c r="AR209" s="42"/>
    </row>
    <row r="210" spans="1:44" x14ac:dyDescent="0.2">
      <c r="A210" s="44"/>
      <c r="B210" s="10">
        <f t="shared" si="12"/>
        <v>47787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58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  <c r="AM210" s="42">
        <v>0</v>
      </c>
      <c r="AN210" s="42">
        <v>0</v>
      </c>
      <c r="AO210" s="42"/>
      <c r="AP210" s="42"/>
      <c r="AQ210" s="42"/>
      <c r="AR210" s="42"/>
    </row>
    <row r="211" spans="1:44" x14ac:dyDescent="0.2">
      <c r="A211" s="45"/>
      <c r="B211" s="10">
        <f t="shared" si="12"/>
        <v>47817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42">
        <v>0</v>
      </c>
      <c r="T211" s="42">
        <v>0</v>
      </c>
      <c r="U211" s="42">
        <v>0</v>
      </c>
      <c r="V211" s="42">
        <v>0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58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  <c r="AN211" s="42">
        <v>0</v>
      </c>
      <c r="AO211" s="42"/>
      <c r="AP211" s="42"/>
      <c r="AQ211" s="42"/>
      <c r="AR211" s="42"/>
    </row>
    <row r="212" spans="1:44" x14ac:dyDescent="0.2">
      <c r="A212" s="44"/>
      <c r="B212" s="10">
        <f t="shared" si="12"/>
        <v>47848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  <c r="S212" s="42">
        <v>0</v>
      </c>
      <c r="T212" s="42">
        <v>0</v>
      </c>
      <c r="U212" s="42">
        <v>0</v>
      </c>
      <c r="V212" s="42">
        <v>0</v>
      </c>
      <c r="W212" s="42">
        <v>0</v>
      </c>
      <c r="X212" s="42">
        <v>0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58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42">
        <v>0</v>
      </c>
      <c r="AN212" s="42">
        <v>0</v>
      </c>
      <c r="AO212" s="42"/>
      <c r="AP212" s="42"/>
      <c r="AQ212" s="42"/>
      <c r="AR212" s="42"/>
    </row>
    <row r="213" spans="1:44" x14ac:dyDescent="0.2">
      <c r="A213" s="45"/>
      <c r="B213" s="10">
        <f t="shared" si="12"/>
        <v>47879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42">
        <v>0</v>
      </c>
      <c r="T213" s="42">
        <v>0</v>
      </c>
      <c r="U213" s="42">
        <v>0</v>
      </c>
      <c r="V213" s="42">
        <v>0</v>
      </c>
      <c r="W213" s="42">
        <v>0</v>
      </c>
      <c r="X213" s="42">
        <v>0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58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42">
        <v>0</v>
      </c>
      <c r="AN213" s="42">
        <v>0</v>
      </c>
      <c r="AO213" s="42"/>
      <c r="AP213" s="42"/>
      <c r="AQ213" s="42"/>
      <c r="AR213" s="42"/>
    </row>
    <row r="214" spans="1:44" x14ac:dyDescent="0.2">
      <c r="A214" s="44"/>
      <c r="B214" s="10">
        <f t="shared" si="12"/>
        <v>47907</v>
      </c>
      <c r="C214" s="42">
        <v>0</v>
      </c>
      <c r="D214" s="42">
        <v>0</v>
      </c>
      <c r="E214" s="42">
        <v>0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42">
        <v>0</v>
      </c>
      <c r="T214" s="42">
        <v>0</v>
      </c>
      <c r="U214" s="42">
        <v>0</v>
      </c>
      <c r="V214" s="42">
        <v>0</v>
      </c>
      <c r="W214" s="42">
        <v>0</v>
      </c>
      <c r="X214" s="42">
        <v>0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58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  <c r="AN214" s="42">
        <v>0</v>
      </c>
      <c r="AO214" s="42"/>
      <c r="AP214" s="42"/>
      <c r="AQ214" s="42"/>
      <c r="AR214" s="42"/>
    </row>
    <row r="215" spans="1:44" x14ac:dyDescent="0.2">
      <c r="A215" s="45"/>
      <c r="B215" s="10">
        <f t="shared" si="12"/>
        <v>47938</v>
      </c>
      <c r="C215" s="42">
        <v>0</v>
      </c>
      <c r="D215" s="42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58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  <c r="AN215" s="42">
        <v>0</v>
      </c>
      <c r="AO215" s="42"/>
      <c r="AP215" s="42"/>
      <c r="AQ215" s="42"/>
      <c r="AR215" s="42"/>
    </row>
    <row r="216" spans="1:44" x14ac:dyDescent="0.2">
      <c r="A216" s="44"/>
      <c r="B216" s="10">
        <f t="shared" si="12"/>
        <v>47968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42">
        <v>0</v>
      </c>
      <c r="T216" s="42">
        <v>0</v>
      </c>
      <c r="U216" s="42">
        <v>0</v>
      </c>
      <c r="V216" s="42">
        <v>0</v>
      </c>
      <c r="W216" s="42">
        <v>0</v>
      </c>
      <c r="X216" s="42">
        <v>0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58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  <c r="AN216" s="42">
        <v>0</v>
      </c>
      <c r="AO216" s="42"/>
      <c r="AP216" s="42"/>
      <c r="AQ216" s="42"/>
      <c r="AR216" s="42"/>
    </row>
    <row r="217" spans="1:44" x14ac:dyDescent="0.2">
      <c r="A217" s="45"/>
      <c r="B217" s="10">
        <f t="shared" si="12"/>
        <v>47999</v>
      </c>
      <c r="C217" s="42">
        <v>0</v>
      </c>
      <c r="D217" s="42">
        <v>0</v>
      </c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42">
        <v>0</v>
      </c>
      <c r="T217" s="42">
        <v>0</v>
      </c>
      <c r="U217" s="42">
        <v>0</v>
      </c>
      <c r="V217" s="42">
        <v>0</v>
      </c>
      <c r="W217" s="42">
        <v>0</v>
      </c>
      <c r="X217" s="42">
        <v>0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58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0</v>
      </c>
      <c r="AK217" s="42">
        <v>0</v>
      </c>
      <c r="AL217" s="42">
        <v>0</v>
      </c>
      <c r="AM217" s="42">
        <v>0</v>
      </c>
      <c r="AN217" s="42">
        <v>0</v>
      </c>
      <c r="AO217" s="42"/>
      <c r="AP217" s="42"/>
      <c r="AQ217" s="42"/>
      <c r="AR217" s="42"/>
    </row>
    <row r="218" spans="1:44" x14ac:dyDescent="0.2">
      <c r="A218" s="44"/>
      <c r="B218" s="10">
        <f t="shared" si="12"/>
        <v>48029</v>
      </c>
      <c r="C218" s="42">
        <v>0</v>
      </c>
      <c r="D218" s="42">
        <v>0</v>
      </c>
      <c r="E218" s="42">
        <v>0</v>
      </c>
      <c r="F218" s="42">
        <v>0</v>
      </c>
      <c r="G218" s="42">
        <v>0</v>
      </c>
      <c r="H218" s="42">
        <v>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0</v>
      </c>
      <c r="S218" s="42">
        <v>0</v>
      </c>
      <c r="T218" s="42">
        <v>0</v>
      </c>
      <c r="U218" s="42">
        <v>0</v>
      </c>
      <c r="V218" s="42">
        <v>0</v>
      </c>
      <c r="W218" s="42">
        <v>0</v>
      </c>
      <c r="X218" s="42">
        <v>0</v>
      </c>
      <c r="Y218" s="42">
        <v>0</v>
      </c>
      <c r="Z218" s="42">
        <v>0</v>
      </c>
      <c r="AA218" s="42">
        <v>0</v>
      </c>
      <c r="AB218" s="42">
        <v>0</v>
      </c>
      <c r="AC218" s="42">
        <v>0</v>
      </c>
      <c r="AD218" s="42">
        <v>0</v>
      </c>
      <c r="AE218" s="58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0</v>
      </c>
      <c r="AN218" s="42">
        <v>0</v>
      </c>
      <c r="AO218" s="42"/>
      <c r="AP218" s="42"/>
      <c r="AQ218" s="42"/>
      <c r="AR218" s="42"/>
    </row>
    <row r="219" spans="1:44" x14ac:dyDescent="0.2">
      <c r="A219" s="45"/>
      <c r="B219" s="10">
        <f t="shared" si="12"/>
        <v>48060</v>
      </c>
      <c r="C219" s="42">
        <v>0</v>
      </c>
      <c r="D219" s="42">
        <v>0</v>
      </c>
      <c r="E219" s="42">
        <v>0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2">
        <v>0</v>
      </c>
      <c r="T219" s="42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0</v>
      </c>
      <c r="Z219" s="42">
        <v>0</v>
      </c>
      <c r="AA219" s="42">
        <v>0</v>
      </c>
      <c r="AB219" s="42">
        <v>0</v>
      </c>
      <c r="AC219" s="42">
        <v>0</v>
      </c>
      <c r="AD219" s="42">
        <v>0</v>
      </c>
      <c r="AE219" s="58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0</v>
      </c>
      <c r="AK219" s="42">
        <v>0</v>
      </c>
      <c r="AL219" s="42">
        <v>0</v>
      </c>
      <c r="AM219" s="42">
        <v>0</v>
      </c>
      <c r="AN219" s="42">
        <v>0</v>
      </c>
      <c r="AO219" s="42"/>
      <c r="AP219" s="42"/>
      <c r="AQ219" s="42"/>
      <c r="AR219" s="42"/>
    </row>
    <row r="220" spans="1:44" x14ac:dyDescent="0.2">
      <c r="A220" s="44"/>
      <c r="B220" s="10">
        <f t="shared" si="12"/>
        <v>48091</v>
      </c>
      <c r="C220" s="42">
        <v>0</v>
      </c>
      <c r="D220" s="42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58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0</v>
      </c>
      <c r="AK220" s="42">
        <v>0</v>
      </c>
      <c r="AL220" s="42">
        <v>0</v>
      </c>
      <c r="AM220" s="42">
        <v>0</v>
      </c>
      <c r="AN220" s="42">
        <v>0</v>
      </c>
      <c r="AO220" s="42"/>
      <c r="AP220" s="42"/>
      <c r="AQ220" s="42"/>
      <c r="AR220" s="42"/>
    </row>
    <row r="221" spans="1:44" x14ac:dyDescent="0.2">
      <c r="A221" s="45"/>
      <c r="B221" s="10">
        <f t="shared" si="12"/>
        <v>48121</v>
      </c>
      <c r="C221" s="42">
        <v>0</v>
      </c>
      <c r="D221" s="42">
        <v>0</v>
      </c>
      <c r="E221" s="42">
        <v>0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2">
        <v>0</v>
      </c>
      <c r="T221" s="42">
        <v>0</v>
      </c>
      <c r="U221" s="42">
        <v>0</v>
      </c>
      <c r="V221" s="42">
        <v>0</v>
      </c>
      <c r="W221" s="42">
        <v>0</v>
      </c>
      <c r="X221" s="42">
        <v>0</v>
      </c>
      <c r="Y221" s="42">
        <v>0</v>
      </c>
      <c r="Z221" s="42">
        <v>0</v>
      </c>
      <c r="AA221" s="42">
        <v>0</v>
      </c>
      <c r="AB221" s="42">
        <v>0</v>
      </c>
      <c r="AC221" s="42">
        <v>0</v>
      </c>
      <c r="AD221" s="42">
        <v>0</v>
      </c>
      <c r="AE221" s="58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0</v>
      </c>
      <c r="AK221" s="42">
        <v>0</v>
      </c>
      <c r="AL221" s="42">
        <v>0</v>
      </c>
      <c r="AM221" s="42">
        <v>0</v>
      </c>
      <c r="AN221" s="42">
        <v>0</v>
      </c>
      <c r="AO221" s="42"/>
      <c r="AP221" s="42"/>
      <c r="AQ221" s="42"/>
      <c r="AR221" s="42"/>
    </row>
    <row r="222" spans="1:44" x14ac:dyDescent="0.2">
      <c r="A222" s="44"/>
      <c r="B222" s="10">
        <f t="shared" si="12"/>
        <v>48152</v>
      </c>
      <c r="C222" s="42">
        <v>0</v>
      </c>
      <c r="D222" s="42">
        <v>0</v>
      </c>
      <c r="E222" s="42">
        <v>0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42">
        <v>0</v>
      </c>
      <c r="T222" s="42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0</v>
      </c>
      <c r="AC222" s="42">
        <v>0</v>
      </c>
      <c r="AD222" s="42">
        <v>0</v>
      </c>
      <c r="AE222" s="58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0</v>
      </c>
      <c r="AK222" s="42">
        <v>0</v>
      </c>
      <c r="AL222" s="42">
        <v>0</v>
      </c>
      <c r="AM222" s="42">
        <v>0</v>
      </c>
      <c r="AN222" s="42">
        <v>0</v>
      </c>
      <c r="AO222" s="42"/>
      <c r="AP222" s="42"/>
      <c r="AQ222" s="42"/>
      <c r="AR222" s="42"/>
    </row>
    <row r="223" spans="1:44" x14ac:dyDescent="0.2">
      <c r="A223" s="45"/>
      <c r="B223" s="10">
        <f t="shared" si="12"/>
        <v>48182</v>
      </c>
      <c r="C223" s="42">
        <v>0</v>
      </c>
      <c r="D223" s="42">
        <v>0</v>
      </c>
      <c r="E223" s="42">
        <v>0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2">
        <v>0</v>
      </c>
      <c r="T223" s="42">
        <v>0</v>
      </c>
      <c r="U223" s="42">
        <v>0</v>
      </c>
      <c r="V223" s="42">
        <v>0</v>
      </c>
      <c r="W223" s="42">
        <v>0</v>
      </c>
      <c r="X223" s="42">
        <v>0</v>
      </c>
      <c r="Y223" s="42">
        <v>0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58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0</v>
      </c>
      <c r="AK223" s="42">
        <v>0</v>
      </c>
      <c r="AL223" s="42">
        <v>0</v>
      </c>
      <c r="AM223" s="42">
        <v>0</v>
      </c>
      <c r="AN223" s="42">
        <v>0</v>
      </c>
      <c r="AO223" s="42"/>
      <c r="AP223" s="42"/>
      <c r="AQ223" s="42"/>
      <c r="AR223" s="42"/>
    </row>
    <row r="224" spans="1:44" x14ac:dyDescent="0.2">
      <c r="A224" s="44"/>
      <c r="B224" s="10">
        <f t="shared" si="12"/>
        <v>48213</v>
      </c>
      <c r="C224" s="42">
        <v>0</v>
      </c>
      <c r="D224" s="42">
        <v>0</v>
      </c>
      <c r="E224" s="42">
        <v>0</v>
      </c>
      <c r="F224" s="42">
        <v>0</v>
      </c>
      <c r="G224" s="42">
        <v>0</v>
      </c>
      <c r="H224" s="42">
        <v>0</v>
      </c>
      <c r="I224" s="42">
        <v>0</v>
      </c>
      <c r="J224" s="42">
        <v>0</v>
      </c>
      <c r="K224" s="42">
        <v>0</v>
      </c>
      <c r="L224" s="42">
        <v>0</v>
      </c>
      <c r="M224" s="42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2">
        <v>0</v>
      </c>
      <c r="T224" s="42">
        <v>0</v>
      </c>
      <c r="U224" s="42">
        <v>0</v>
      </c>
      <c r="V224" s="42">
        <v>0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58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>
        <v>0</v>
      </c>
      <c r="AL224" s="42">
        <v>0</v>
      </c>
      <c r="AM224" s="42">
        <v>0</v>
      </c>
      <c r="AN224" s="42">
        <v>0</v>
      </c>
      <c r="AO224" s="42"/>
      <c r="AP224" s="42"/>
      <c r="AQ224" s="42"/>
      <c r="AR224" s="42"/>
    </row>
    <row r="225" spans="1:44" x14ac:dyDescent="0.2">
      <c r="A225" s="45"/>
      <c r="B225" s="10">
        <f t="shared" si="12"/>
        <v>48244</v>
      </c>
      <c r="C225" s="42">
        <v>0</v>
      </c>
      <c r="D225" s="42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58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0</v>
      </c>
      <c r="AK225" s="42">
        <v>0</v>
      </c>
      <c r="AL225" s="42">
        <v>0</v>
      </c>
      <c r="AM225" s="42">
        <v>0</v>
      </c>
      <c r="AN225" s="42">
        <v>0</v>
      </c>
      <c r="AO225" s="42"/>
      <c r="AP225" s="42"/>
      <c r="AQ225" s="42"/>
      <c r="AR225" s="42"/>
    </row>
    <row r="226" spans="1:44" x14ac:dyDescent="0.2">
      <c r="A226" s="44"/>
      <c r="B226" s="10">
        <f t="shared" si="12"/>
        <v>48273</v>
      </c>
      <c r="C226" s="42">
        <v>0</v>
      </c>
      <c r="D226" s="42">
        <v>0</v>
      </c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0</v>
      </c>
      <c r="R226" s="42">
        <v>0</v>
      </c>
      <c r="S226" s="42">
        <v>0</v>
      </c>
      <c r="T226" s="42">
        <v>0</v>
      </c>
      <c r="U226" s="42">
        <v>0</v>
      </c>
      <c r="V226" s="42">
        <v>0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58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0</v>
      </c>
      <c r="AK226" s="42">
        <v>0</v>
      </c>
      <c r="AL226" s="42">
        <v>0</v>
      </c>
      <c r="AM226" s="42">
        <v>0</v>
      </c>
      <c r="AN226" s="42">
        <v>0</v>
      </c>
      <c r="AO226" s="42"/>
      <c r="AP226" s="42"/>
      <c r="AQ226" s="42"/>
      <c r="AR226" s="42"/>
    </row>
    <row r="227" spans="1:44" x14ac:dyDescent="0.2">
      <c r="A227" s="45"/>
      <c r="B227" s="10"/>
      <c r="U227" s="20">
        <v>1</v>
      </c>
      <c r="X227" s="21"/>
      <c r="Y227" s="21"/>
      <c r="Z227" s="21"/>
      <c r="AA227" s="21"/>
      <c r="AR227" s="42"/>
    </row>
    <row r="228" spans="1:44" x14ac:dyDescent="0.2">
      <c r="B228" s="10"/>
      <c r="U228" s="20">
        <v>1</v>
      </c>
      <c r="X228" s="21"/>
      <c r="Y228" s="21"/>
      <c r="Z228" s="21"/>
      <c r="AA228" s="21"/>
      <c r="AR228" s="42"/>
    </row>
    <row r="229" spans="1:44" x14ac:dyDescent="0.2">
      <c r="B229" s="10"/>
      <c r="X229" s="21"/>
      <c r="Y229" s="21"/>
      <c r="Z229" s="21"/>
      <c r="AA229" s="21"/>
      <c r="AR229" s="42"/>
    </row>
    <row r="230" spans="1:44" x14ac:dyDescent="0.2">
      <c r="B230" s="10"/>
      <c r="X230" s="21"/>
      <c r="Y230" s="21"/>
      <c r="Z230" s="21"/>
      <c r="AA230" s="21"/>
      <c r="AR230" s="42"/>
    </row>
    <row r="231" spans="1:44" x14ac:dyDescent="0.2">
      <c r="B231" s="10"/>
      <c r="X231" s="21"/>
      <c r="Y231" s="21"/>
      <c r="Z231" s="21"/>
      <c r="AA231" s="21"/>
      <c r="AR231" s="42"/>
    </row>
    <row r="232" spans="1:44" x14ac:dyDescent="0.2">
      <c r="B232" s="10"/>
      <c r="X232" s="21"/>
      <c r="Y232" s="21"/>
      <c r="Z232" s="21"/>
      <c r="AA232" s="21"/>
      <c r="AR232" s="42"/>
    </row>
    <row r="233" spans="1:44" x14ac:dyDescent="0.2">
      <c r="B233" s="10"/>
      <c r="X233" s="21"/>
      <c r="Y233" s="21"/>
      <c r="Z233" s="21"/>
      <c r="AA233" s="21"/>
      <c r="AR233" s="42"/>
    </row>
    <row r="234" spans="1:44" x14ac:dyDescent="0.2">
      <c r="B234" s="10"/>
      <c r="X234" s="21"/>
      <c r="Y234" s="21"/>
      <c r="Z234" s="21"/>
      <c r="AA234" s="21"/>
      <c r="AR234" s="42"/>
    </row>
    <row r="235" spans="1:44" x14ac:dyDescent="0.2">
      <c r="B235" s="10"/>
      <c r="X235" s="21"/>
      <c r="Y235" s="21"/>
      <c r="Z235" s="21"/>
      <c r="AA235" s="21"/>
      <c r="AR235" s="42"/>
    </row>
    <row r="236" spans="1:44" x14ac:dyDescent="0.2">
      <c r="B236" s="10"/>
      <c r="X236" s="21"/>
      <c r="Y236" s="21"/>
      <c r="Z236" s="21"/>
      <c r="AA236" s="21"/>
      <c r="AR236" s="42"/>
    </row>
    <row r="237" spans="1:44" x14ac:dyDescent="0.2">
      <c r="B237" s="10"/>
      <c r="X237" s="21"/>
      <c r="Y237" s="21"/>
      <c r="Z237" s="21"/>
      <c r="AA237" s="21"/>
      <c r="AR237" s="42"/>
    </row>
    <row r="238" spans="1:44" x14ac:dyDescent="0.2">
      <c r="B238" s="10"/>
      <c r="X238" s="21"/>
      <c r="Y238" s="21"/>
      <c r="Z238" s="21"/>
      <c r="AA238" s="21"/>
      <c r="AR238" s="42"/>
    </row>
    <row r="239" spans="1:44" x14ac:dyDescent="0.2">
      <c r="B239" s="10"/>
      <c r="X239" s="21"/>
      <c r="Y239" s="21"/>
      <c r="Z239" s="21"/>
      <c r="AA239" s="21"/>
      <c r="AR239" s="42"/>
    </row>
    <row r="240" spans="1:44" x14ac:dyDescent="0.2">
      <c r="B240" s="10"/>
      <c r="X240" s="21"/>
      <c r="Y240" s="21"/>
      <c r="Z240" s="21"/>
      <c r="AA240" s="21"/>
      <c r="AR240" s="42"/>
    </row>
    <row r="241" spans="2:44" x14ac:dyDescent="0.2">
      <c r="B241" s="10"/>
      <c r="X241" s="21"/>
      <c r="Y241" s="21"/>
      <c r="Z241" s="21"/>
      <c r="AA241" s="21"/>
      <c r="AR241" s="42"/>
    </row>
    <row r="242" spans="2:44" x14ac:dyDescent="0.2">
      <c r="B242" s="10"/>
      <c r="X242" s="21"/>
      <c r="Y242" s="21"/>
      <c r="Z242" s="21"/>
      <c r="AA242" s="21"/>
      <c r="AR242" s="42"/>
    </row>
    <row r="243" spans="2:44" x14ac:dyDescent="0.2">
      <c r="B243" s="10"/>
      <c r="X243" s="21"/>
      <c r="Y243" s="21"/>
      <c r="Z243" s="21"/>
      <c r="AA243" s="21"/>
    </row>
    <row r="244" spans="2:44" x14ac:dyDescent="0.2">
      <c r="B244" s="10"/>
      <c r="X244" s="21"/>
      <c r="Y244" s="21"/>
      <c r="Z244" s="21"/>
      <c r="AA244" s="21"/>
    </row>
    <row r="245" spans="2:44" x14ac:dyDescent="0.2">
      <c r="B245" s="10"/>
      <c r="X245" s="21"/>
      <c r="Y245" s="21"/>
      <c r="Z245" s="21"/>
      <c r="AA245" s="21"/>
    </row>
    <row r="246" spans="2:44" x14ac:dyDescent="0.2">
      <c r="B246" s="10"/>
      <c r="X246" s="21"/>
      <c r="Y246" s="21"/>
      <c r="Z246" s="21"/>
      <c r="AA246" s="21"/>
    </row>
    <row r="247" spans="2:44" x14ac:dyDescent="0.2">
      <c r="B247" s="10"/>
      <c r="X247" s="21"/>
      <c r="Y247" s="21"/>
      <c r="Z247" s="21"/>
      <c r="AA247" s="21"/>
    </row>
    <row r="248" spans="2:44" x14ac:dyDescent="0.2">
      <c r="B248" s="10"/>
      <c r="X248" s="21"/>
      <c r="Y248" s="21"/>
      <c r="Z248" s="21"/>
      <c r="AA248" s="21"/>
    </row>
    <row r="249" spans="2:44" x14ac:dyDescent="0.2">
      <c r="B249" s="10"/>
      <c r="X249" s="21"/>
      <c r="Y249" s="21"/>
      <c r="Z249" s="21"/>
      <c r="AA249" s="21"/>
    </row>
    <row r="250" spans="2:44" x14ac:dyDescent="0.2">
      <c r="B250" s="10"/>
      <c r="X250" s="21"/>
      <c r="Y250" s="21"/>
      <c r="Z250" s="21"/>
      <c r="AA250" s="21"/>
    </row>
    <row r="251" spans="2:44" x14ac:dyDescent="0.2">
      <c r="B251" s="10"/>
      <c r="X251" s="21"/>
      <c r="Y251" s="21"/>
      <c r="Z251" s="21"/>
      <c r="AA251" s="21"/>
    </row>
    <row r="252" spans="2:44" x14ac:dyDescent="0.2">
      <c r="B252" s="10"/>
      <c r="X252" s="21"/>
      <c r="Y252" s="21"/>
      <c r="Z252" s="21"/>
      <c r="AA252" s="21"/>
    </row>
    <row r="253" spans="2:44" x14ac:dyDescent="0.2">
      <c r="B253" s="10"/>
      <c r="X253" s="21"/>
      <c r="Y253" s="21"/>
      <c r="Z253" s="21"/>
      <c r="AA253" s="21"/>
    </row>
    <row r="254" spans="2:44" x14ac:dyDescent="0.2">
      <c r="B254" s="10"/>
      <c r="X254" s="21"/>
      <c r="Y254" s="21"/>
      <c r="Z254" s="21"/>
      <c r="AA254" s="21"/>
    </row>
    <row r="255" spans="2:44" x14ac:dyDescent="0.2">
      <c r="B255" s="10"/>
      <c r="X255" s="21"/>
      <c r="Y255" s="21"/>
      <c r="Z255" s="21"/>
      <c r="AA255" s="21"/>
    </row>
    <row r="256" spans="2:44" x14ac:dyDescent="0.2">
      <c r="B256" s="10"/>
      <c r="X256" s="21"/>
      <c r="Y256" s="21"/>
      <c r="Z256" s="21"/>
      <c r="AA256" s="21"/>
    </row>
    <row r="257" spans="2:27" x14ac:dyDescent="0.2">
      <c r="B257" s="10"/>
      <c r="X257" s="21"/>
      <c r="Y257" s="21"/>
      <c r="Z257" s="21"/>
      <c r="AA257" s="21"/>
    </row>
    <row r="258" spans="2:27" x14ac:dyDescent="0.2">
      <c r="B258" s="10"/>
      <c r="X258" s="21"/>
      <c r="Y258" s="21"/>
      <c r="Z258" s="21"/>
      <c r="AA258" s="21"/>
    </row>
    <row r="259" spans="2:27" x14ac:dyDescent="0.2">
      <c r="B259" s="10"/>
      <c r="X259" s="21"/>
      <c r="Y259" s="21"/>
      <c r="Z259" s="21"/>
      <c r="AA259" s="21"/>
    </row>
    <row r="260" spans="2:27" x14ac:dyDescent="0.2">
      <c r="B260" s="10"/>
      <c r="X260" s="21"/>
      <c r="Y260" s="21"/>
      <c r="Z260" s="21"/>
      <c r="AA260" s="21"/>
    </row>
    <row r="261" spans="2:27" x14ac:dyDescent="0.2">
      <c r="B261" s="10"/>
      <c r="X261" s="21"/>
      <c r="Y261" s="21"/>
      <c r="Z261" s="21"/>
      <c r="AA261" s="21"/>
    </row>
    <row r="262" spans="2:27" x14ac:dyDescent="0.2">
      <c r="B262" s="10"/>
      <c r="X262" s="21"/>
      <c r="Y262" s="21"/>
      <c r="Z262" s="21"/>
      <c r="AA262" s="21"/>
    </row>
    <row r="263" spans="2:27" x14ac:dyDescent="0.2">
      <c r="B263" s="10"/>
      <c r="X263" s="21"/>
      <c r="Y263" s="21"/>
      <c r="Z263" s="21"/>
      <c r="AA263" s="21"/>
    </row>
    <row r="264" spans="2:27" x14ac:dyDescent="0.2">
      <c r="B264" s="10"/>
      <c r="X264" s="21"/>
      <c r="Y264" s="21"/>
      <c r="Z264" s="21"/>
      <c r="AA264" s="21"/>
    </row>
    <row r="265" spans="2:27" x14ac:dyDescent="0.2">
      <c r="B265" s="10"/>
      <c r="X265" s="21"/>
      <c r="Y265" s="21"/>
      <c r="Z265" s="21"/>
      <c r="AA265" s="21"/>
    </row>
    <row r="266" spans="2:27" x14ac:dyDescent="0.2">
      <c r="B266" s="10"/>
      <c r="X266" s="21"/>
      <c r="Y266" s="21"/>
      <c r="Z266" s="21"/>
      <c r="AA266" s="21"/>
    </row>
    <row r="267" spans="2:27" x14ac:dyDescent="0.2">
      <c r="B267" s="10"/>
      <c r="X267" s="21"/>
      <c r="Y267" s="21"/>
      <c r="Z267" s="21"/>
      <c r="AA267" s="21"/>
    </row>
    <row r="268" spans="2:27" x14ac:dyDescent="0.2">
      <c r="B268" s="10"/>
      <c r="X268" s="21"/>
      <c r="Y268" s="21"/>
      <c r="Z268" s="21"/>
      <c r="AA268" s="21"/>
    </row>
    <row r="269" spans="2:27" x14ac:dyDescent="0.2">
      <c r="B269" s="10"/>
      <c r="X269" s="21"/>
      <c r="Y269" s="21"/>
      <c r="Z269" s="21"/>
      <c r="AA269" s="21"/>
    </row>
    <row r="270" spans="2:27" x14ac:dyDescent="0.2">
      <c r="B270" s="10"/>
      <c r="X270" s="21"/>
      <c r="Y270" s="21"/>
      <c r="Z270" s="21"/>
      <c r="AA270" s="21"/>
    </row>
    <row r="271" spans="2:27" x14ac:dyDescent="0.2">
      <c r="B271" s="10"/>
      <c r="X271" s="21"/>
      <c r="Y271" s="21"/>
      <c r="Z271" s="21"/>
      <c r="AA271" s="21"/>
    </row>
    <row r="272" spans="2:27" x14ac:dyDescent="0.2">
      <c r="B272" s="10"/>
      <c r="X272" s="21"/>
      <c r="Y272" s="21"/>
      <c r="Z272" s="21"/>
      <c r="AA272" s="21"/>
    </row>
    <row r="273" spans="2:27" x14ac:dyDescent="0.2">
      <c r="B273" s="10"/>
      <c r="X273" s="21"/>
      <c r="Y273" s="21"/>
      <c r="Z273" s="21"/>
      <c r="AA273" s="21"/>
    </row>
    <row r="274" spans="2:27" x14ac:dyDescent="0.2">
      <c r="B274" s="10"/>
      <c r="X274" s="21"/>
      <c r="Y274" s="21"/>
      <c r="Z274" s="21"/>
      <c r="AA274" s="21"/>
    </row>
    <row r="275" spans="2:27" x14ac:dyDescent="0.2">
      <c r="B275" s="10"/>
      <c r="X275" s="21"/>
      <c r="Y275" s="21"/>
      <c r="Z275" s="21"/>
      <c r="AA275" s="21"/>
    </row>
    <row r="276" spans="2:27" x14ac:dyDescent="0.2">
      <c r="B276" s="10"/>
      <c r="X276" s="21"/>
      <c r="Y276" s="21"/>
      <c r="Z276" s="21"/>
      <c r="AA276" s="21"/>
    </row>
    <row r="277" spans="2:27" x14ac:dyDescent="0.2">
      <c r="B277" s="10"/>
      <c r="X277" s="21"/>
      <c r="Y277" s="21"/>
      <c r="Z277" s="21"/>
      <c r="AA277" s="21"/>
    </row>
    <row r="278" spans="2:27" x14ac:dyDescent="0.2">
      <c r="B278" s="10"/>
      <c r="X278" s="21"/>
      <c r="Y278" s="21"/>
      <c r="Z278" s="21"/>
      <c r="AA278" s="21"/>
    </row>
    <row r="279" spans="2:27" x14ac:dyDescent="0.2">
      <c r="B279" s="10"/>
      <c r="X279" s="21"/>
      <c r="Y279" s="21"/>
      <c r="Z279" s="21"/>
      <c r="AA279" s="21"/>
    </row>
    <row r="280" spans="2:27" x14ac:dyDescent="0.2">
      <c r="B280" s="10"/>
      <c r="X280" s="21"/>
      <c r="Y280" s="21"/>
      <c r="Z280" s="21"/>
      <c r="AA280" s="21"/>
    </row>
    <row r="281" spans="2:27" x14ac:dyDescent="0.2">
      <c r="B281" s="10"/>
      <c r="X281" s="21"/>
      <c r="Y281" s="21"/>
      <c r="Z281" s="21"/>
      <c r="AA281" s="21"/>
    </row>
    <row r="282" spans="2:27" x14ac:dyDescent="0.2">
      <c r="B282" s="10"/>
      <c r="X282" s="21"/>
      <c r="Y282" s="21"/>
      <c r="Z282" s="21"/>
      <c r="AA282" s="21"/>
    </row>
    <row r="283" spans="2:27" x14ac:dyDescent="0.2">
      <c r="B283" s="10"/>
      <c r="X283" s="21"/>
      <c r="Y283" s="21"/>
      <c r="Z283" s="21"/>
      <c r="AA283" s="21"/>
    </row>
    <row r="284" spans="2:27" x14ac:dyDescent="0.2">
      <c r="B284" s="10"/>
      <c r="X284" s="21"/>
      <c r="Y284" s="21"/>
      <c r="Z284" s="21"/>
      <c r="AA284" s="21"/>
    </row>
    <row r="285" spans="2:27" x14ac:dyDescent="0.2">
      <c r="B285" s="10"/>
      <c r="X285" s="21"/>
      <c r="Y285" s="21"/>
      <c r="Z285" s="21"/>
      <c r="AA285" s="21"/>
    </row>
    <row r="286" spans="2:27" x14ac:dyDescent="0.2">
      <c r="B286" s="10"/>
      <c r="X286" s="21"/>
      <c r="Y286" s="21"/>
      <c r="Z286" s="21"/>
      <c r="AA286" s="21"/>
    </row>
    <row r="287" spans="2:27" x14ac:dyDescent="0.2">
      <c r="B287" s="10"/>
      <c r="X287" s="21"/>
      <c r="Y287" s="21"/>
      <c r="Z287" s="21"/>
      <c r="AA287" s="21"/>
    </row>
    <row r="288" spans="2:27" x14ac:dyDescent="0.2">
      <c r="B288" s="10"/>
      <c r="X288" s="21"/>
      <c r="Y288" s="21"/>
      <c r="Z288" s="21"/>
      <c r="AA288" s="21"/>
    </row>
    <row r="289" spans="2:27" x14ac:dyDescent="0.2">
      <c r="B289" s="10"/>
      <c r="X289" s="21"/>
      <c r="Y289" s="21"/>
      <c r="Z289" s="21"/>
      <c r="AA289" s="21"/>
    </row>
    <row r="290" spans="2:27" x14ac:dyDescent="0.2">
      <c r="B290" s="10"/>
      <c r="X290" s="21"/>
      <c r="Y290" s="21"/>
      <c r="Z290" s="21"/>
      <c r="AA290" s="21"/>
    </row>
    <row r="291" spans="2:27" x14ac:dyDescent="0.2">
      <c r="B291" s="10"/>
      <c r="X291" s="21"/>
      <c r="Y291" s="21"/>
      <c r="Z291" s="21"/>
      <c r="AA291" s="21"/>
    </row>
    <row r="292" spans="2:27" x14ac:dyDescent="0.2">
      <c r="B292" s="10"/>
      <c r="X292" s="21"/>
      <c r="Y292" s="21"/>
      <c r="Z292" s="21"/>
      <c r="AA292" s="21"/>
    </row>
    <row r="293" spans="2:27" x14ac:dyDescent="0.2">
      <c r="B293" s="10"/>
      <c r="X293" s="21"/>
      <c r="Y293" s="21"/>
      <c r="Z293" s="21"/>
      <c r="AA293" s="21"/>
    </row>
    <row r="294" spans="2:27" x14ac:dyDescent="0.2">
      <c r="B294" s="10"/>
      <c r="X294" s="21"/>
      <c r="Y294" s="21"/>
      <c r="Z294" s="21"/>
      <c r="AA294" s="21"/>
    </row>
    <row r="295" spans="2:27" x14ac:dyDescent="0.2">
      <c r="B295" s="10"/>
      <c r="X295" s="21"/>
      <c r="Y295" s="21"/>
      <c r="Z295" s="21"/>
      <c r="AA295" s="21"/>
    </row>
    <row r="296" spans="2:27" x14ac:dyDescent="0.2">
      <c r="B296" s="10"/>
      <c r="X296" s="21"/>
      <c r="Y296" s="21"/>
      <c r="Z296" s="21"/>
      <c r="AA296" s="21"/>
    </row>
    <row r="297" spans="2:27" x14ac:dyDescent="0.2">
      <c r="B297" s="10"/>
      <c r="X297" s="21"/>
      <c r="Y297" s="21"/>
      <c r="Z297" s="21"/>
      <c r="AA297" s="21"/>
    </row>
    <row r="298" spans="2:27" x14ac:dyDescent="0.2">
      <c r="B298" s="10"/>
      <c r="X298" s="21"/>
      <c r="Y298" s="21"/>
      <c r="Z298" s="21"/>
      <c r="AA298" s="21"/>
    </row>
    <row r="299" spans="2:27" x14ac:dyDescent="0.2">
      <c r="B299" s="10"/>
      <c r="X299" s="21"/>
      <c r="Y299" s="21"/>
      <c r="Z299" s="21"/>
      <c r="AA299" s="21"/>
    </row>
    <row r="300" spans="2:27" x14ac:dyDescent="0.2">
      <c r="B300" s="10"/>
      <c r="X300" s="21"/>
      <c r="Y300" s="21"/>
      <c r="Z300" s="21"/>
      <c r="AA300" s="21"/>
    </row>
    <row r="301" spans="2:27" x14ac:dyDescent="0.2">
      <c r="B301" s="10"/>
      <c r="X301" s="21"/>
      <c r="Y301" s="21"/>
      <c r="Z301" s="21"/>
      <c r="AA301" s="21"/>
    </row>
    <row r="302" spans="2:27" x14ac:dyDescent="0.2">
      <c r="B302" s="10"/>
      <c r="X302" s="21"/>
      <c r="Y302" s="21"/>
      <c r="Z302" s="21"/>
      <c r="AA302" s="21"/>
    </row>
    <row r="303" spans="2:27" x14ac:dyDescent="0.2">
      <c r="B303" s="10"/>
      <c r="X303" s="21"/>
      <c r="Y303" s="21"/>
      <c r="Z303" s="21"/>
      <c r="AA303" s="21"/>
    </row>
    <row r="304" spans="2:27" x14ac:dyDescent="0.2">
      <c r="B304" s="10"/>
      <c r="X304" s="21"/>
      <c r="Y304" s="21"/>
      <c r="Z304" s="21"/>
      <c r="AA304" s="21"/>
    </row>
    <row r="305" spans="2:27" x14ac:dyDescent="0.2">
      <c r="B305" s="10"/>
      <c r="X305" s="21"/>
      <c r="Y305" s="21"/>
      <c r="Z305" s="21"/>
      <c r="AA305" s="21"/>
    </row>
    <row r="306" spans="2:27" x14ac:dyDescent="0.2">
      <c r="B306" s="10"/>
      <c r="X306" s="21"/>
      <c r="Y306" s="21"/>
      <c r="Z306" s="21"/>
      <c r="AA306" s="21"/>
    </row>
    <row r="307" spans="2:27" x14ac:dyDescent="0.2">
      <c r="B307" s="10"/>
      <c r="X307" s="21"/>
      <c r="Y307" s="21"/>
      <c r="Z307" s="21"/>
      <c r="AA307" s="21"/>
    </row>
    <row r="308" spans="2:27" x14ac:dyDescent="0.2">
      <c r="B308" s="10"/>
      <c r="X308" s="21"/>
      <c r="Y308" s="21"/>
      <c r="Z308" s="21"/>
      <c r="AA308" s="21"/>
    </row>
    <row r="309" spans="2:27" x14ac:dyDescent="0.2">
      <c r="B309" s="10"/>
      <c r="X309" s="21"/>
      <c r="Y309" s="21"/>
      <c r="Z309" s="21"/>
      <c r="AA309" s="21"/>
    </row>
    <row r="310" spans="2:27" x14ac:dyDescent="0.2">
      <c r="B310" s="10"/>
      <c r="X310" s="21"/>
      <c r="Y310" s="21"/>
      <c r="Z310" s="21"/>
      <c r="AA310" s="21"/>
    </row>
    <row r="311" spans="2:27" x14ac:dyDescent="0.2">
      <c r="B311" s="10"/>
      <c r="X311" s="21"/>
      <c r="Y311" s="21"/>
      <c r="Z311" s="21"/>
      <c r="AA311" s="21"/>
    </row>
    <row r="312" spans="2:27" x14ac:dyDescent="0.2">
      <c r="B312" s="10"/>
      <c r="X312" s="21"/>
      <c r="Y312" s="21"/>
      <c r="Z312" s="21"/>
      <c r="AA312" s="21"/>
    </row>
    <row r="313" spans="2:27" x14ac:dyDescent="0.2">
      <c r="B313" s="10"/>
      <c r="X313" s="21"/>
      <c r="Y313" s="21"/>
      <c r="Z313" s="21"/>
      <c r="AA313" s="21"/>
    </row>
    <row r="314" spans="2:27" x14ac:dyDescent="0.2">
      <c r="B314" s="10"/>
      <c r="X314" s="21"/>
      <c r="Y314" s="21"/>
      <c r="Z314" s="21"/>
      <c r="AA314" s="21"/>
    </row>
    <row r="315" spans="2:27" x14ac:dyDescent="0.2">
      <c r="B315" s="10"/>
      <c r="X315" s="21"/>
      <c r="Y315" s="21"/>
      <c r="Z315" s="21"/>
      <c r="AA315" s="21"/>
    </row>
    <row r="316" spans="2:27" x14ac:dyDescent="0.2">
      <c r="B316" s="10"/>
      <c r="X316" s="21"/>
      <c r="Y316" s="21"/>
      <c r="Z316" s="21"/>
      <c r="AA316" s="21"/>
    </row>
    <row r="317" spans="2:27" x14ac:dyDescent="0.2">
      <c r="B317" s="10"/>
      <c r="X317" s="21"/>
      <c r="Y317" s="21"/>
      <c r="Z317" s="21"/>
      <c r="AA317" s="21"/>
    </row>
    <row r="318" spans="2:27" x14ac:dyDescent="0.2">
      <c r="B318" s="10"/>
      <c r="X318" s="21"/>
      <c r="Y318" s="21"/>
      <c r="Z318" s="21"/>
      <c r="AA318" s="21"/>
    </row>
    <row r="319" spans="2:27" x14ac:dyDescent="0.2">
      <c r="B319" s="10"/>
      <c r="X319" s="21"/>
      <c r="Y319" s="21"/>
      <c r="Z319" s="21"/>
      <c r="AA319" s="21"/>
    </row>
    <row r="320" spans="2:27" x14ac:dyDescent="0.2">
      <c r="B320" s="10"/>
      <c r="X320" s="21"/>
      <c r="Y320" s="21"/>
      <c r="Z320" s="21"/>
      <c r="AA320" s="21"/>
    </row>
    <row r="321" spans="2:27" x14ac:dyDescent="0.2">
      <c r="B321" s="10"/>
      <c r="X321" s="21"/>
      <c r="Y321" s="21"/>
      <c r="Z321" s="21"/>
      <c r="AA321" s="21"/>
    </row>
    <row r="322" spans="2:27" x14ac:dyDescent="0.2">
      <c r="B322" s="10"/>
      <c r="X322" s="21"/>
      <c r="Y322" s="21"/>
      <c r="Z322" s="21"/>
      <c r="AA322" s="21"/>
    </row>
    <row r="323" spans="2:27" x14ac:dyDescent="0.2">
      <c r="B323" s="10"/>
      <c r="X323" s="21"/>
      <c r="Y323" s="21"/>
      <c r="Z323" s="21"/>
      <c r="AA323" s="21"/>
    </row>
    <row r="324" spans="2:27" x14ac:dyDescent="0.2">
      <c r="B324" s="10"/>
      <c r="X324" s="21"/>
      <c r="Y324" s="21"/>
      <c r="Z324" s="21"/>
      <c r="AA324" s="21"/>
    </row>
    <row r="325" spans="2:27" x14ac:dyDescent="0.2">
      <c r="B325" s="10"/>
      <c r="X325" s="21"/>
      <c r="Y325" s="21"/>
      <c r="Z325" s="21"/>
      <c r="AA325" s="21"/>
    </row>
    <row r="326" spans="2:27" x14ac:dyDescent="0.2">
      <c r="B326" s="10"/>
      <c r="X326" s="21"/>
      <c r="Y326" s="21"/>
      <c r="Z326" s="21"/>
      <c r="AA326" s="21"/>
    </row>
    <row r="327" spans="2:27" x14ac:dyDescent="0.2">
      <c r="B327" s="10"/>
      <c r="X327" s="21"/>
      <c r="Y327" s="21"/>
      <c r="Z327" s="21"/>
      <c r="AA327" s="21"/>
    </row>
    <row r="328" spans="2:27" x14ac:dyDescent="0.2">
      <c r="B328" s="10"/>
      <c r="X328" s="21"/>
      <c r="Y328" s="21"/>
      <c r="Z328" s="21"/>
      <c r="AA328" s="21"/>
    </row>
    <row r="329" spans="2:27" x14ac:dyDescent="0.2">
      <c r="B329" s="10"/>
      <c r="X329" s="21"/>
      <c r="Y329" s="21"/>
      <c r="Z329" s="21"/>
      <c r="AA329" s="21"/>
    </row>
    <row r="330" spans="2:27" x14ac:dyDescent="0.2">
      <c r="B330" s="10"/>
      <c r="X330" s="21"/>
      <c r="Y330" s="21"/>
      <c r="Z330" s="21"/>
      <c r="AA330" s="21"/>
    </row>
    <row r="331" spans="2:27" x14ac:dyDescent="0.2">
      <c r="B331" s="10"/>
      <c r="X331" s="21"/>
      <c r="Y331" s="21"/>
      <c r="Z331" s="21"/>
      <c r="AA331" s="21"/>
    </row>
    <row r="332" spans="2:27" x14ac:dyDescent="0.2">
      <c r="B332" s="10"/>
      <c r="X332" s="21"/>
      <c r="Y332" s="21"/>
      <c r="Z332" s="21"/>
      <c r="AA332" s="21"/>
    </row>
    <row r="333" spans="2:27" x14ac:dyDescent="0.2">
      <c r="B333" s="10"/>
      <c r="X333" s="21"/>
      <c r="Y333" s="21"/>
      <c r="Z333" s="21"/>
      <c r="AA333" s="21"/>
    </row>
    <row r="334" spans="2:27" x14ac:dyDescent="0.2">
      <c r="B334" s="10"/>
      <c r="X334" s="21"/>
      <c r="Y334" s="21"/>
      <c r="Z334" s="21"/>
      <c r="AA334" s="21"/>
    </row>
    <row r="335" spans="2:27" x14ac:dyDescent="0.2">
      <c r="B335" s="10"/>
      <c r="X335" s="21"/>
      <c r="Y335" s="21"/>
      <c r="Z335" s="21"/>
      <c r="AA335" s="21"/>
    </row>
  </sheetData>
  <mergeCells count="1">
    <mergeCell ref="O2:P2"/>
  </mergeCells>
  <phoneticPr fontId="2" type="noConversion"/>
  <pageMargins left="0.75" right="0.75" top="1" bottom="1" header="0.5" footer="0.5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3:C32"/>
  <sheetViews>
    <sheetView workbookViewId="0">
      <selection activeCell="C5" sqref="C5:C29"/>
    </sheetView>
  </sheetViews>
  <sheetFormatPr defaultRowHeight="12.75" x14ac:dyDescent="0.2"/>
  <sheetData>
    <row r="3" spans="2:3" x14ac:dyDescent="0.2">
      <c r="B3" s="89" t="s">
        <v>137</v>
      </c>
      <c r="C3" s="89"/>
    </row>
    <row r="4" spans="2:3" x14ac:dyDescent="0.2">
      <c r="B4" s="56" t="s">
        <v>138</v>
      </c>
      <c r="C4" s="56" t="s">
        <v>139</v>
      </c>
    </row>
    <row r="5" spans="2:3" x14ac:dyDescent="0.2">
      <c r="B5">
        <v>2009</v>
      </c>
      <c r="C5" s="6">
        <v>155</v>
      </c>
    </row>
    <row r="6" spans="2:3" x14ac:dyDescent="0.2">
      <c r="B6">
        <v>2010</v>
      </c>
      <c r="C6" s="6">
        <v>155</v>
      </c>
    </row>
    <row r="7" spans="2:3" x14ac:dyDescent="0.2">
      <c r="B7">
        <v>2011</v>
      </c>
      <c r="C7" s="6">
        <v>155</v>
      </c>
    </row>
    <row r="8" spans="2:3" x14ac:dyDescent="0.2">
      <c r="B8">
        <v>2012</v>
      </c>
      <c r="C8" s="6">
        <v>155</v>
      </c>
    </row>
    <row r="9" spans="2:3" x14ac:dyDescent="0.2">
      <c r="B9">
        <v>2013</v>
      </c>
      <c r="C9" s="6">
        <v>155</v>
      </c>
    </row>
    <row r="10" spans="2:3" x14ac:dyDescent="0.2">
      <c r="B10">
        <v>2014</v>
      </c>
      <c r="C10" s="6">
        <v>155</v>
      </c>
    </row>
    <row r="11" spans="2:3" x14ac:dyDescent="0.2">
      <c r="B11">
        <v>2015</v>
      </c>
      <c r="C11" s="6">
        <v>155</v>
      </c>
    </row>
    <row r="12" spans="2:3" x14ac:dyDescent="0.2">
      <c r="B12">
        <v>2016</v>
      </c>
      <c r="C12" s="6">
        <v>155</v>
      </c>
    </row>
    <row r="13" spans="2:3" x14ac:dyDescent="0.2">
      <c r="B13">
        <v>2017</v>
      </c>
      <c r="C13" s="6">
        <v>155</v>
      </c>
    </row>
    <row r="14" spans="2:3" x14ac:dyDescent="0.2">
      <c r="B14">
        <v>2018</v>
      </c>
      <c r="C14" s="6">
        <v>155</v>
      </c>
    </row>
    <row r="15" spans="2:3" x14ac:dyDescent="0.2">
      <c r="B15">
        <v>2019</v>
      </c>
      <c r="C15" s="6">
        <v>155</v>
      </c>
    </row>
    <row r="16" spans="2:3" x14ac:dyDescent="0.2">
      <c r="B16">
        <v>2020</v>
      </c>
      <c r="C16" s="6">
        <v>155</v>
      </c>
    </row>
    <row r="17" spans="2:3" x14ac:dyDescent="0.2">
      <c r="B17">
        <v>2021</v>
      </c>
      <c r="C17" s="6">
        <v>155</v>
      </c>
    </row>
    <row r="18" spans="2:3" x14ac:dyDescent="0.2">
      <c r="B18">
        <v>2022</v>
      </c>
      <c r="C18" s="6">
        <v>155</v>
      </c>
    </row>
    <row r="19" spans="2:3" x14ac:dyDescent="0.2">
      <c r="B19">
        <v>2023</v>
      </c>
      <c r="C19" s="6">
        <v>155</v>
      </c>
    </row>
    <row r="20" spans="2:3" x14ac:dyDescent="0.2">
      <c r="B20">
        <v>2024</v>
      </c>
      <c r="C20" s="6">
        <v>155</v>
      </c>
    </row>
    <row r="21" spans="2:3" x14ac:dyDescent="0.2">
      <c r="B21">
        <v>2025</v>
      </c>
      <c r="C21" s="6">
        <v>155</v>
      </c>
    </row>
    <row r="22" spans="2:3" x14ac:dyDescent="0.2">
      <c r="B22">
        <v>2026</v>
      </c>
      <c r="C22" s="6">
        <v>155</v>
      </c>
    </row>
    <row r="23" spans="2:3" x14ac:dyDescent="0.2">
      <c r="B23">
        <v>2027</v>
      </c>
      <c r="C23" s="6">
        <v>155</v>
      </c>
    </row>
    <row r="24" spans="2:3" x14ac:dyDescent="0.2">
      <c r="B24">
        <v>2028</v>
      </c>
      <c r="C24" s="6">
        <v>155</v>
      </c>
    </row>
    <row r="25" spans="2:3" x14ac:dyDescent="0.2">
      <c r="B25">
        <v>2029</v>
      </c>
      <c r="C25" s="6">
        <v>155</v>
      </c>
    </row>
    <row r="26" spans="2:3" x14ac:dyDescent="0.2">
      <c r="B26">
        <v>2030</v>
      </c>
      <c r="C26" s="6">
        <v>155</v>
      </c>
    </row>
    <row r="27" spans="2:3" x14ac:dyDescent="0.2">
      <c r="B27">
        <v>2031</v>
      </c>
      <c r="C27" s="6">
        <v>155</v>
      </c>
    </row>
    <row r="28" spans="2:3" x14ac:dyDescent="0.2">
      <c r="B28">
        <v>2032</v>
      </c>
      <c r="C28" s="6">
        <v>155</v>
      </c>
    </row>
    <row r="29" spans="2:3" x14ac:dyDescent="0.2">
      <c r="B29">
        <v>2033</v>
      </c>
      <c r="C29" s="6">
        <v>155</v>
      </c>
    </row>
    <row r="32" spans="2:3" x14ac:dyDescent="0.2">
      <c r="B32" t="s">
        <v>140</v>
      </c>
      <c r="C32" s="148">
        <v>0.1111</v>
      </c>
    </row>
  </sheetData>
  <phoneticPr fontId="2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CapO-M Sum</vt:lpstr>
      <vt:lpstr>RevReqInput</vt:lpstr>
      <vt:lpstr>Issued</vt:lpstr>
      <vt:lpstr>Loans</vt:lpstr>
      <vt:lpstr>LoansC</vt:lpstr>
      <vt:lpstr>LoansR</vt:lpstr>
      <vt:lpstr>C-Existing</vt:lpstr>
      <vt:lpstr>R-Existing</vt:lpstr>
      <vt:lpstr>SRECPrice</vt:lpstr>
      <vt:lpstr>SREC Inv.</vt:lpstr>
      <vt:lpstr>'SREC Inv.'!Print_Area</vt:lpstr>
      <vt:lpstr>Loans!Print_Titles</vt:lpstr>
      <vt:lpstr>LoansC!Print_Titles</vt:lpstr>
      <vt:lpstr>LoansR!Print_Titles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Swetz, Stephen</dc:creator>
  <cp:lastModifiedBy>McFadden, Michael</cp:lastModifiedBy>
  <dcterms:created xsi:type="dcterms:W3CDTF">2009-03-25T17:01:58Z</dcterms:created>
  <dcterms:modified xsi:type="dcterms:W3CDTF">2014-06-23T18:39:04Z</dcterms:modified>
</cp:coreProperties>
</file>